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VNETGPS\BaoCao\baocaobaohanh\nam2019\"/>
    </mc:Choice>
  </mc:AlternateContent>
  <bookViews>
    <workbookView xWindow="-15" yWindow="-15" windowWidth="10320" windowHeight="8115" tabRatio="830" firstSheet="55" activeTab="65"/>
  </bookViews>
  <sheets>
    <sheet name="TongHopThietBiBH" sheetId="44" r:id="rId1"/>
    <sheet name="AnhDanThaiBinh" sheetId="48" r:id="rId2"/>
    <sheet name="AnhPhuongLamDong" sheetId="81" r:id="rId3"/>
    <sheet name="AnhThaiQuyNhon" sheetId="68" r:id="rId4"/>
    <sheet name="AnhTuanBG" sheetId="46" r:id="rId5"/>
    <sheet name="AnhTuanNB" sheetId="47" r:id="rId6"/>
    <sheet name="BisTech" sheetId="83" r:id="rId7"/>
    <sheet name="CaoAnhVuong" sheetId="50" r:id="rId8"/>
    <sheet name="ChiHanhBN" sheetId="80" r:id="rId9"/>
    <sheet name="CpHdCam" sheetId="112" r:id="rId10"/>
    <sheet name="CtyDaiNam" sheetId="113" r:id="rId11"/>
    <sheet name="CtyDanPhat" sheetId="91" r:id="rId12"/>
    <sheet name="CtyGiaHoang" sheetId="63" r:id="rId13"/>
    <sheet name="CtyHoaPhatHN" sheetId="106" r:id="rId14"/>
    <sheet name="CtyHongHai" sheetId="76" r:id="rId15"/>
    <sheet name="CtyMinhDinh" sheetId="107" r:id="rId16"/>
    <sheet name="CtyMinhHuy" sheetId="60" r:id="rId17"/>
    <sheet name="CtyNamA" sheetId="98" r:id="rId18"/>
    <sheet name="CtyThienVietPhat" sheetId="99" r:id="rId19"/>
    <sheet name="CtyVanTaiPhuTho" sheetId="93" r:id="rId20"/>
    <sheet name="CtyXayDungBacNam" sheetId="114" r:id="rId21"/>
    <sheet name="CyVanNam" sheetId="92" r:id="rId22"/>
    <sheet name="DLAnhTruc" sheetId="55" r:id="rId23"/>
    <sheet name="DLAnhVan" sheetId="94" r:id="rId24"/>
    <sheet name="DLDucDoan" sheetId="95" r:id="rId25"/>
    <sheet name="DLHaiYen" sheetId="62" r:id="rId26"/>
    <sheet name="DLNguyenNam" sheetId="96" r:id="rId27"/>
    <sheet name="DLNhatMinh" sheetId="54" r:id="rId28"/>
    <sheet name="DLQuangHuyNgheAn" sheetId="49" r:id="rId29"/>
    <sheet name="DLThuy37" sheetId="119" r:id="rId30"/>
    <sheet name="DLVanCau" sheetId="84" r:id="rId31"/>
    <sheet name="DLYenBai" sheetId="100" r:id="rId32"/>
    <sheet name="DoVanThien" sheetId="120" r:id="rId33"/>
    <sheet name="Econtrol" sheetId="82" r:id="rId34"/>
    <sheet name="Ecopark" sheetId="101" r:id="rId35"/>
    <sheet name="GiaHung" sheetId="85" r:id="rId36"/>
    <sheet name="GiangLong" sheetId="108" r:id="rId37"/>
    <sheet name="GiaThanh" sheetId="71" r:id="rId38"/>
    <sheet name="GPS368" sheetId="121" r:id="rId39"/>
    <sheet name="GPSGlobal" sheetId="69" r:id="rId40"/>
    <sheet name="GPSQuocHung" sheetId="61" r:id="rId41"/>
    <sheet name="GPSTayNinh" sheetId="57" r:id="rId42"/>
    <sheet name="HayHaiDuong" sheetId="115" r:id="rId43"/>
    <sheet name="HayHue" sheetId="102" r:id="rId44"/>
    <sheet name="HoaBinh1" sheetId="103" r:id="rId45"/>
    <sheet name="HoangCongDinh" sheetId="122" r:id="rId46"/>
    <sheet name="HungCuong" sheetId="73" r:id="rId47"/>
    <sheet name="Kho" sheetId="79" r:id="rId48"/>
    <sheet name="KimLong" sheetId="64" r:id="rId49"/>
    <sheet name="LapDat" sheetId="58" r:id="rId50"/>
    <sheet name="LeQuangHiep" sheetId="116" r:id="rId51"/>
    <sheet name="Makelifebetter" sheetId="86" r:id="rId52"/>
    <sheet name="MEGA" sheetId="53" r:id="rId53"/>
    <sheet name="NamKdoanh" sheetId="87" r:id="rId54"/>
    <sheet name="NgocKimAnh" sheetId="59" r:id="rId55"/>
    <sheet name="NguyenAnhTuan" sheetId="117" r:id="rId56"/>
    <sheet name="NguyenCuong" sheetId="52" r:id="rId57"/>
    <sheet name="NguyenDinhPhu" sheetId="109" r:id="rId58"/>
    <sheet name="NguyenHoangPhong" sheetId="110" r:id="rId59"/>
    <sheet name="NguyenNhuKhuong" sheetId="111" r:id="rId60"/>
    <sheet name="NguyenVanNam" sheetId="123" r:id="rId61"/>
    <sheet name="NguyenXuanLuong" sheetId="124" r:id="rId62"/>
    <sheet name="NhatBinh" sheetId="51" r:id="rId63"/>
    <sheet name="NhatQuang" sheetId="75" r:id="rId64"/>
    <sheet name="NhietDienThangLong" sheetId="118" r:id="rId65"/>
    <sheet name="NSHD" sheetId="88" r:id="rId66"/>
    <sheet name="PhamDuyKha" sheetId="65" r:id="rId67"/>
    <sheet name="Phinvest" sheetId="104" r:id="rId68"/>
    <sheet name="Qmaps" sheetId="77" r:id="rId69"/>
    <sheet name="SMC" sheetId="78" r:id="rId70"/>
    <sheet name="Taris" sheetId="74" r:id="rId71"/>
    <sheet name="TechGlobal" sheetId="70" r:id="rId72"/>
    <sheet name="TechOneThanhHoa" sheetId="97" r:id="rId73"/>
    <sheet name="ThacoSonLa" sheetId="125" r:id="rId74"/>
    <sheet name="ThinhHuy" sheetId="105" r:id="rId75"/>
    <sheet name="TienLong" sheetId="89" r:id="rId76"/>
    <sheet name="TranThiNhuNguyet" sheetId="66" r:id="rId77"/>
    <sheet name="TrieuVanMien" sheetId="126" r:id="rId78"/>
    <sheet name="VanTaiTruongAn" sheetId="90" r:id="rId79"/>
    <sheet name="VietCom" sheetId="67" r:id="rId80"/>
    <sheet name="VietGlobal" sheetId="56" r:id="rId81"/>
    <sheet name="VinaPhone" sheetId="72" r:id="rId82"/>
  </sheets>
  <calcPr calcId="152511"/>
</workbook>
</file>

<file path=xl/calcChain.xml><?xml version="1.0" encoding="utf-8"?>
<calcChain xmlns="http://schemas.openxmlformats.org/spreadsheetml/2006/main">
  <c r="AA115" i="126" l="1"/>
  <c r="AA114" i="126"/>
  <c r="AA113" i="126"/>
  <c r="AA112" i="126"/>
  <c r="AA111" i="126"/>
  <c r="AA110" i="126"/>
  <c r="AA109" i="126"/>
  <c r="AA108" i="126"/>
  <c r="AA107" i="126"/>
  <c r="AA106" i="126"/>
  <c r="AA105" i="126"/>
  <c r="AB105" i="126" s="1"/>
  <c r="AA104" i="126"/>
  <c r="AA103" i="126"/>
  <c r="AA102" i="126"/>
  <c r="AA101" i="126"/>
  <c r="AA100" i="126"/>
  <c r="AA99" i="126"/>
  <c r="AA98" i="126"/>
  <c r="AA97" i="126"/>
  <c r="AA96" i="126"/>
  <c r="AA95" i="126"/>
  <c r="AA94" i="126"/>
  <c r="AB94" i="126" s="1"/>
  <c r="AA93" i="126"/>
  <c r="AA92" i="126"/>
  <c r="AA91" i="126"/>
  <c r="AA90" i="126"/>
  <c r="AA89" i="126"/>
  <c r="AA88" i="126"/>
  <c r="AA87" i="126"/>
  <c r="AA86" i="126"/>
  <c r="AA85" i="126"/>
  <c r="AA84" i="126"/>
  <c r="AA83" i="126"/>
  <c r="AB83" i="126" s="1"/>
  <c r="AA82" i="126"/>
  <c r="AA81" i="126"/>
  <c r="AA80" i="126"/>
  <c r="AA79" i="126"/>
  <c r="AA78" i="126"/>
  <c r="AA77" i="126"/>
  <c r="AA76" i="126"/>
  <c r="AA75" i="126"/>
  <c r="AA74" i="126"/>
  <c r="AA73" i="126"/>
  <c r="AA72" i="126"/>
  <c r="AA71" i="126"/>
  <c r="AA70" i="126"/>
  <c r="AA69" i="126"/>
  <c r="AA68" i="126"/>
  <c r="AA67" i="126"/>
  <c r="AA66" i="126"/>
  <c r="AA65" i="126"/>
  <c r="AA64" i="126"/>
  <c r="AA63" i="126"/>
  <c r="AA62" i="126"/>
  <c r="AA61" i="126"/>
  <c r="AA60" i="126"/>
  <c r="AA59" i="126"/>
  <c r="AA58" i="126"/>
  <c r="AA57" i="126"/>
  <c r="AA56" i="126"/>
  <c r="AA55" i="126"/>
  <c r="AA54" i="126"/>
  <c r="AA53" i="126"/>
  <c r="AA52" i="126"/>
  <c r="AA51" i="126"/>
  <c r="AA50" i="126"/>
  <c r="AA49" i="126"/>
  <c r="AA48" i="126"/>
  <c r="AA47" i="126"/>
  <c r="AA46" i="126"/>
  <c r="AA45" i="126"/>
  <c r="AA44" i="126"/>
  <c r="AA43" i="126"/>
  <c r="AA42" i="126"/>
  <c r="AA41" i="126"/>
  <c r="AA40" i="126"/>
  <c r="AA39" i="126"/>
  <c r="AA38" i="126"/>
  <c r="AA37" i="126"/>
  <c r="AA36" i="126"/>
  <c r="AA35" i="126"/>
  <c r="AA34" i="126"/>
  <c r="AA33" i="126"/>
  <c r="AA32" i="126"/>
  <c r="AA31" i="126"/>
  <c r="AA30" i="126"/>
  <c r="AA29" i="126"/>
  <c r="AA28" i="126"/>
  <c r="AA27" i="126"/>
  <c r="AA26" i="126"/>
  <c r="AA25" i="126"/>
  <c r="AA24" i="126"/>
  <c r="AA23" i="126"/>
  <c r="AA22" i="126"/>
  <c r="U22" i="126"/>
  <c r="AA21" i="126"/>
  <c r="U21" i="126"/>
  <c r="U23" i="126" s="1"/>
  <c r="AA20" i="126"/>
  <c r="AA19" i="126"/>
  <c r="AA18" i="126"/>
  <c r="AA17" i="126"/>
  <c r="AB17" i="126" s="1"/>
  <c r="AA16" i="126"/>
  <c r="V16" i="126"/>
  <c r="AA15" i="126"/>
  <c r="V15" i="126"/>
  <c r="AA14" i="126"/>
  <c r="V14" i="126"/>
  <c r="AA13" i="126"/>
  <c r="V13" i="126"/>
  <c r="AA12" i="126"/>
  <c r="V12" i="126"/>
  <c r="AA11" i="126"/>
  <c r="V11" i="126"/>
  <c r="AA10" i="126"/>
  <c r="V10" i="126"/>
  <c r="AA9" i="126"/>
  <c r="V9" i="126"/>
  <c r="AA8" i="126"/>
  <c r="V8" i="126"/>
  <c r="AA7" i="126"/>
  <c r="V7" i="126"/>
  <c r="AA6" i="126"/>
  <c r="V6" i="126"/>
  <c r="V17" i="126" s="1"/>
  <c r="AA115" i="125"/>
  <c r="AA114" i="125"/>
  <c r="AA113" i="125"/>
  <c r="AA112" i="125"/>
  <c r="AA111" i="125"/>
  <c r="AA110" i="125"/>
  <c r="AA109" i="125"/>
  <c r="AA108" i="125"/>
  <c r="AA107" i="125"/>
  <c r="AA106" i="125"/>
  <c r="AA105" i="125"/>
  <c r="AB105" i="125" s="1"/>
  <c r="AA104" i="125"/>
  <c r="AA103" i="125"/>
  <c r="AA102" i="125"/>
  <c r="AA101" i="125"/>
  <c r="AA100" i="125"/>
  <c r="AA99" i="125"/>
  <c r="AA98" i="125"/>
  <c r="AA97" i="125"/>
  <c r="AA96" i="125"/>
  <c r="AA95" i="125"/>
  <c r="AA94" i="125"/>
  <c r="AB94" i="125" s="1"/>
  <c r="AA93" i="125"/>
  <c r="AA92" i="125"/>
  <c r="AA91" i="125"/>
  <c r="AA90" i="125"/>
  <c r="AA89" i="125"/>
  <c r="AA88" i="125"/>
  <c r="AA87" i="125"/>
  <c r="AA86" i="125"/>
  <c r="AA85" i="125"/>
  <c r="AA84" i="125"/>
  <c r="AA83" i="125"/>
  <c r="AB83" i="125" s="1"/>
  <c r="AA82" i="125"/>
  <c r="AA81" i="125"/>
  <c r="AA80" i="125"/>
  <c r="AA79" i="125"/>
  <c r="AA78" i="125"/>
  <c r="AA77" i="125"/>
  <c r="AA76" i="125"/>
  <c r="AA75" i="125"/>
  <c r="AA74" i="125"/>
  <c r="AA73" i="125"/>
  <c r="AA72" i="125"/>
  <c r="AA71" i="125"/>
  <c r="AA70" i="125"/>
  <c r="AA69" i="125"/>
  <c r="AA68" i="125"/>
  <c r="AA67" i="125"/>
  <c r="AA66" i="125"/>
  <c r="AA65" i="125"/>
  <c r="AA64" i="125"/>
  <c r="AA63" i="125"/>
  <c r="AA62" i="125"/>
  <c r="AA61" i="125"/>
  <c r="AA60" i="125"/>
  <c r="AA59" i="125"/>
  <c r="AA58" i="125"/>
  <c r="AA57" i="125"/>
  <c r="AA56" i="125"/>
  <c r="AA55" i="125"/>
  <c r="AA54" i="125"/>
  <c r="AA53" i="125"/>
  <c r="AA52" i="125"/>
  <c r="AA51" i="125"/>
  <c r="AA50" i="125"/>
  <c r="AA49" i="125"/>
  <c r="AA48" i="125"/>
  <c r="AA47" i="125"/>
  <c r="AA46" i="125"/>
  <c r="AA45" i="125"/>
  <c r="AA44" i="125"/>
  <c r="AA43" i="125"/>
  <c r="AA42" i="125"/>
  <c r="AA41" i="125"/>
  <c r="AA40" i="125"/>
  <c r="AA39" i="125"/>
  <c r="AA38" i="125"/>
  <c r="AA37" i="125"/>
  <c r="AA36" i="125"/>
  <c r="AA35" i="125"/>
  <c r="AA34" i="125"/>
  <c r="AA33" i="125"/>
  <c r="AA32" i="125"/>
  <c r="AA31" i="125"/>
  <c r="AA30" i="125"/>
  <c r="AA29" i="125"/>
  <c r="AA28" i="125"/>
  <c r="AA27" i="125"/>
  <c r="AA26" i="125"/>
  <c r="AA25" i="125"/>
  <c r="AA24" i="125"/>
  <c r="AA23" i="125"/>
  <c r="AA22" i="125"/>
  <c r="U22" i="125"/>
  <c r="AA21" i="125"/>
  <c r="U21" i="125"/>
  <c r="U23" i="125" s="1"/>
  <c r="AA20" i="125"/>
  <c r="AA19" i="125"/>
  <c r="AA18" i="125"/>
  <c r="AA17" i="125"/>
  <c r="AB17" i="125" s="1"/>
  <c r="AA16" i="125"/>
  <c r="V16" i="125"/>
  <c r="AA15" i="125"/>
  <c r="V15" i="125"/>
  <c r="AA14" i="125"/>
  <c r="V14" i="125"/>
  <c r="AA13" i="125"/>
  <c r="V13" i="125"/>
  <c r="AA12" i="125"/>
  <c r="V12" i="125"/>
  <c r="AA11" i="125"/>
  <c r="V11" i="125"/>
  <c r="AA10" i="125"/>
  <c r="V10" i="125"/>
  <c r="AA9" i="125"/>
  <c r="V9" i="125"/>
  <c r="AA8" i="125"/>
  <c r="V8" i="125"/>
  <c r="AA7" i="125"/>
  <c r="V7" i="125"/>
  <c r="AA6" i="125"/>
  <c r="V6" i="125"/>
  <c r="V17" i="125" s="1"/>
  <c r="AA115" i="124"/>
  <c r="AA114" i="124"/>
  <c r="AA113" i="124"/>
  <c r="AA112" i="124"/>
  <c r="AA111" i="124"/>
  <c r="AA110" i="124"/>
  <c r="AA109" i="124"/>
  <c r="AA108" i="124"/>
  <c r="AA107" i="124"/>
  <c r="AA106" i="124"/>
  <c r="AA105" i="124"/>
  <c r="AB105" i="124" s="1"/>
  <c r="AA104" i="124"/>
  <c r="AA103" i="124"/>
  <c r="AA102" i="124"/>
  <c r="AA101" i="124"/>
  <c r="AA100" i="124"/>
  <c r="AA99" i="124"/>
  <c r="AA98" i="124"/>
  <c r="AA97" i="124"/>
  <c r="AA96" i="124"/>
  <c r="AA95" i="124"/>
  <c r="AA94" i="124"/>
  <c r="AB94" i="124" s="1"/>
  <c r="AA93" i="124"/>
  <c r="AA92" i="124"/>
  <c r="AA91" i="124"/>
  <c r="AA90" i="124"/>
  <c r="AA89" i="124"/>
  <c r="AA88" i="124"/>
  <c r="AA87" i="124"/>
  <c r="AA86" i="124"/>
  <c r="AA85" i="124"/>
  <c r="AA84" i="124"/>
  <c r="AA83" i="124"/>
  <c r="AB83" i="124" s="1"/>
  <c r="AA82" i="124"/>
  <c r="AA81" i="124"/>
  <c r="AA80" i="124"/>
  <c r="AA79" i="124"/>
  <c r="AA78" i="124"/>
  <c r="AA77" i="124"/>
  <c r="AA76" i="124"/>
  <c r="AA75" i="124"/>
  <c r="AA74" i="124"/>
  <c r="AA73" i="124"/>
  <c r="AA72" i="124"/>
  <c r="AB72" i="124" s="1"/>
  <c r="AA71" i="124"/>
  <c r="AA70" i="124"/>
  <c r="AA69" i="124"/>
  <c r="AA68" i="124"/>
  <c r="AA67" i="124"/>
  <c r="AA66" i="124"/>
  <c r="AA65" i="124"/>
  <c r="AA64" i="124"/>
  <c r="AA63" i="124"/>
  <c r="AA62" i="124"/>
  <c r="AA61" i="124"/>
  <c r="AB61" i="124" s="1"/>
  <c r="AA60" i="124"/>
  <c r="AA59" i="124"/>
  <c r="AA58" i="124"/>
  <c r="AA57" i="124"/>
  <c r="AA56" i="124"/>
  <c r="AA55" i="124"/>
  <c r="AA54" i="124"/>
  <c r="AA53" i="124"/>
  <c r="AA52" i="124"/>
  <c r="AA51" i="124"/>
  <c r="AA50" i="124"/>
  <c r="AB50" i="124" s="1"/>
  <c r="AA49" i="124"/>
  <c r="AA48" i="124"/>
  <c r="AA47" i="124"/>
  <c r="AA46" i="124"/>
  <c r="AA45" i="124"/>
  <c r="AA44" i="124"/>
  <c r="AA43" i="124"/>
  <c r="AA42" i="124"/>
  <c r="AA41" i="124"/>
  <c r="AA40" i="124"/>
  <c r="AA39" i="124"/>
  <c r="AB39" i="124" s="1"/>
  <c r="AA38" i="124"/>
  <c r="AA37" i="124"/>
  <c r="AA36" i="124"/>
  <c r="AA35" i="124"/>
  <c r="AA34" i="124"/>
  <c r="AA33" i="124"/>
  <c r="AA32" i="124"/>
  <c r="AA31" i="124"/>
  <c r="AA30" i="124"/>
  <c r="AA29" i="124"/>
  <c r="AA28" i="124"/>
  <c r="AB28" i="124" s="1"/>
  <c r="AA27" i="124"/>
  <c r="AA26" i="124"/>
  <c r="AA25" i="124"/>
  <c r="AA24" i="124"/>
  <c r="AA23" i="124"/>
  <c r="AA22" i="124"/>
  <c r="U22" i="124"/>
  <c r="AA21" i="124"/>
  <c r="U21" i="124"/>
  <c r="U23" i="124" s="1"/>
  <c r="AA20" i="124"/>
  <c r="AA19" i="124"/>
  <c r="AA18" i="124"/>
  <c r="AA17" i="124"/>
  <c r="AA16" i="124"/>
  <c r="V16" i="124"/>
  <c r="AA15" i="124"/>
  <c r="V15" i="124"/>
  <c r="AA14" i="124"/>
  <c r="V14" i="124"/>
  <c r="AA13" i="124"/>
  <c r="V13" i="124"/>
  <c r="AA12" i="124"/>
  <c r="V12" i="124"/>
  <c r="AA11" i="124"/>
  <c r="V11" i="124"/>
  <c r="AA10" i="124"/>
  <c r="V10" i="124"/>
  <c r="AA9" i="124"/>
  <c r="V9" i="124"/>
  <c r="AA8" i="124"/>
  <c r="V8" i="124"/>
  <c r="AA7" i="124"/>
  <c r="AB6" i="124" s="1"/>
  <c r="V7" i="124"/>
  <c r="AA6" i="124"/>
  <c r="V6" i="124"/>
  <c r="V17" i="124" s="1"/>
  <c r="AA115" i="123"/>
  <c r="AA114" i="123"/>
  <c r="AA113" i="123"/>
  <c r="AA112" i="123"/>
  <c r="AA111" i="123"/>
  <c r="AA110" i="123"/>
  <c r="AA109" i="123"/>
  <c r="AA108" i="123"/>
  <c r="AA107" i="123"/>
  <c r="AA106" i="123"/>
  <c r="AA105" i="123"/>
  <c r="AB105" i="123" s="1"/>
  <c r="AA104" i="123"/>
  <c r="AA103" i="123"/>
  <c r="AA102" i="123"/>
  <c r="AA101" i="123"/>
  <c r="AA100" i="123"/>
  <c r="AA99" i="123"/>
  <c r="AA98" i="123"/>
  <c r="AA97" i="123"/>
  <c r="AA96" i="123"/>
  <c r="AA95" i="123"/>
  <c r="AA94" i="123"/>
  <c r="AB94" i="123" s="1"/>
  <c r="AA93" i="123"/>
  <c r="AA92" i="123"/>
  <c r="AA91" i="123"/>
  <c r="AA90" i="123"/>
  <c r="AA89" i="123"/>
  <c r="AA88" i="123"/>
  <c r="AA87" i="123"/>
  <c r="AA86" i="123"/>
  <c r="AA85" i="123"/>
  <c r="AA84" i="123"/>
  <c r="AA83" i="123"/>
  <c r="AB83" i="123" s="1"/>
  <c r="AA82" i="123"/>
  <c r="AA81" i="123"/>
  <c r="AA80" i="123"/>
  <c r="AA79" i="123"/>
  <c r="AA78" i="123"/>
  <c r="AA77" i="123"/>
  <c r="AA76" i="123"/>
  <c r="AA75" i="123"/>
  <c r="AA74" i="123"/>
  <c r="AA73" i="123"/>
  <c r="AA72" i="123"/>
  <c r="AA71" i="123"/>
  <c r="AA70" i="123"/>
  <c r="AA69" i="123"/>
  <c r="AA68" i="123"/>
  <c r="AA67" i="123"/>
  <c r="AA66" i="123"/>
  <c r="AA65" i="123"/>
  <c r="AA64" i="123"/>
  <c r="AA63" i="123"/>
  <c r="AA62" i="123"/>
  <c r="AA61" i="123"/>
  <c r="AA60" i="123"/>
  <c r="AA59" i="123"/>
  <c r="AA58" i="123"/>
  <c r="AA57" i="123"/>
  <c r="AA56" i="123"/>
  <c r="AA55" i="123"/>
  <c r="AA54" i="123"/>
  <c r="AA53" i="123"/>
  <c r="AA52" i="123"/>
  <c r="AA51" i="123"/>
  <c r="AA50" i="123"/>
  <c r="AA49" i="123"/>
  <c r="AA48" i="123"/>
  <c r="AA47" i="123"/>
  <c r="AA46" i="123"/>
  <c r="AA45" i="123"/>
  <c r="AA44" i="123"/>
  <c r="AA43" i="123"/>
  <c r="AA42" i="123"/>
  <c r="AA41" i="123"/>
  <c r="AA40" i="123"/>
  <c r="AA39" i="123"/>
  <c r="AA38" i="123"/>
  <c r="AA37" i="123"/>
  <c r="AA36" i="123"/>
  <c r="AA35" i="123"/>
  <c r="AA34" i="123"/>
  <c r="AA33" i="123"/>
  <c r="AA32" i="123"/>
  <c r="AA31" i="123"/>
  <c r="AA30" i="123"/>
  <c r="AA29" i="123"/>
  <c r="AA28" i="123"/>
  <c r="AA27" i="123"/>
  <c r="AA26" i="123"/>
  <c r="AA25" i="123"/>
  <c r="AA24" i="123"/>
  <c r="AA23" i="123"/>
  <c r="AA22" i="123"/>
  <c r="U22" i="123"/>
  <c r="AA21" i="123"/>
  <c r="U21" i="123"/>
  <c r="U23" i="123" s="1"/>
  <c r="AA20" i="123"/>
  <c r="AA19" i="123"/>
  <c r="AA18" i="123"/>
  <c r="AA17" i="123"/>
  <c r="AB17" i="123" s="1"/>
  <c r="AA16" i="123"/>
  <c r="V16" i="123"/>
  <c r="AA15" i="123"/>
  <c r="V15" i="123"/>
  <c r="AA14" i="123"/>
  <c r="V14" i="123"/>
  <c r="AA13" i="123"/>
  <c r="V13" i="123"/>
  <c r="AA12" i="123"/>
  <c r="V12" i="123"/>
  <c r="AA11" i="123"/>
  <c r="V11" i="123"/>
  <c r="AA10" i="123"/>
  <c r="V10" i="123"/>
  <c r="AA9" i="123"/>
  <c r="V9" i="123"/>
  <c r="AA8" i="123"/>
  <c r="V8" i="123"/>
  <c r="AA7" i="123"/>
  <c r="V7" i="123"/>
  <c r="AA6" i="123"/>
  <c r="V6" i="123"/>
  <c r="V17" i="123" s="1"/>
  <c r="AA115" i="122"/>
  <c r="AA114" i="122"/>
  <c r="AA113" i="122"/>
  <c r="AA112" i="122"/>
  <c r="AA111" i="122"/>
  <c r="AA110" i="122"/>
  <c r="AA109" i="122"/>
  <c r="AA108" i="122"/>
  <c r="AA107" i="122"/>
  <c r="AA106" i="122"/>
  <c r="AA105" i="122"/>
  <c r="AB105" i="122" s="1"/>
  <c r="AA104" i="122"/>
  <c r="AA103" i="122"/>
  <c r="AA102" i="122"/>
  <c r="AA101" i="122"/>
  <c r="AA100" i="122"/>
  <c r="AA99" i="122"/>
  <c r="AA98" i="122"/>
  <c r="AA97" i="122"/>
  <c r="AA96" i="122"/>
  <c r="AA95" i="122"/>
  <c r="AA94" i="122"/>
  <c r="AB94" i="122" s="1"/>
  <c r="AA93" i="122"/>
  <c r="AA92" i="122"/>
  <c r="AA91" i="122"/>
  <c r="AA90" i="122"/>
  <c r="AA89" i="122"/>
  <c r="AA88" i="122"/>
  <c r="AA87" i="122"/>
  <c r="AA86" i="122"/>
  <c r="AA85" i="122"/>
  <c r="AA84" i="122"/>
  <c r="AA83" i="122"/>
  <c r="AB83" i="122" s="1"/>
  <c r="AA82" i="122"/>
  <c r="AA81" i="122"/>
  <c r="AA80" i="122"/>
  <c r="AA79" i="122"/>
  <c r="AA78" i="122"/>
  <c r="AA77" i="122"/>
  <c r="AA76" i="122"/>
  <c r="AA75" i="122"/>
  <c r="AA74" i="122"/>
  <c r="AA73" i="122"/>
  <c r="AA72" i="122"/>
  <c r="AA71" i="122"/>
  <c r="AA70" i="122"/>
  <c r="AA69" i="122"/>
  <c r="AA68" i="122"/>
  <c r="AA67" i="122"/>
  <c r="AA66" i="122"/>
  <c r="AA65" i="122"/>
  <c r="AA64" i="122"/>
  <c r="AA63" i="122"/>
  <c r="AA62" i="122"/>
  <c r="AA61" i="122"/>
  <c r="AA60" i="122"/>
  <c r="AA59" i="122"/>
  <c r="AA58" i="122"/>
  <c r="AA57" i="122"/>
  <c r="AA56" i="122"/>
  <c r="AA55" i="122"/>
  <c r="AA54" i="122"/>
  <c r="AA53" i="122"/>
  <c r="AA52" i="122"/>
  <c r="AA51" i="122"/>
  <c r="AA50" i="122"/>
  <c r="AA49" i="122"/>
  <c r="AA48" i="122"/>
  <c r="AA47" i="122"/>
  <c r="AA46" i="122"/>
  <c r="AA45" i="122"/>
  <c r="AA44" i="122"/>
  <c r="AA43" i="122"/>
  <c r="AA42" i="122"/>
  <c r="AA41" i="122"/>
  <c r="AA40" i="122"/>
  <c r="AA39" i="122"/>
  <c r="AA38" i="122"/>
  <c r="AA37" i="122"/>
  <c r="AA36" i="122"/>
  <c r="AA35" i="122"/>
  <c r="AA34" i="122"/>
  <c r="AA33" i="122"/>
  <c r="AA32" i="122"/>
  <c r="AA31" i="122"/>
  <c r="AA30" i="122"/>
  <c r="AA29" i="122"/>
  <c r="AA28" i="122"/>
  <c r="AA27" i="122"/>
  <c r="AA26" i="122"/>
  <c r="AA25" i="122"/>
  <c r="AA24" i="122"/>
  <c r="AA23" i="122"/>
  <c r="AA22" i="122"/>
  <c r="U22" i="122"/>
  <c r="AA21" i="122"/>
  <c r="U21" i="122"/>
  <c r="U23" i="122" s="1"/>
  <c r="AA20" i="122"/>
  <c r="AA19" i="122"/>
  <c r="AA18" i="122"/>
  <c r="AA17" i="122"/>
  <c r="AB17" i="122" s="1"/>
  <c r="AA16" i="122"/>
  <c r="V16" i="122"/>
  <c r="AA15" i="122"/>
  <c r="V15" i="122"/>
  <c r="AA14" i="122"/>
  <c r="V14" i="122"/>
  <c r="AA13" i="122"/>
  <c r="V13" i="122"/>
  <c r="AA12" i="122"/>
  <c r="V12" i="122"/>
  <c r="AA11" i="122"/>
  <c r="V11" i="122"/>
  <c r="AA10" i="122"/>
  <c r="V10" i="122"/>
  <c r="AA9" i="122"/>
  <c r="V9" i="122"/>
  <c r="AA8" i="122"/>
  <c r="V8" i="122"/>
  <c r="AA7" i="122"/>
  <c r="V7" i="122"/>
  <c r="AA6" i="122"/>
  <c r="V6" i="122"/>
  <c r="V17" i="122" s="1"/>
  <c r="AA115" i="121"/>
  <c r="AA114" i="121"/>
  <c r="AA113" i="121"/>
  <c r="AA112" i="121"/>
  <c r="AA111" i="121"/>
  <c r="AA110" i="121"/>
  <c r="AA109" i="121"/>
  <c r="AA108" i="121"/>
  <c r="AA107" i="121"/>
  <c r="AA106" i="121"/>
  <c r="AA105" i="121"/>
  <c r="AB105" i="121" s="1"/>
  <c r="AA104" i="121"/>
  <c r="AA103" i="121"/>
  <c r="AA102" i="121"/>
  <c r="AA101" i="121"/>
  <c r="AA100" i="121"/>
  <c r="AA99" i="121"/>
  <c r="AA98" i="121"/>
  <c r="AA97" i="121"/>
  <c r="AA96" i="121"/>
  <c r="AA95" i="121"/>
  <c r="AA94" i="121"/>
  <c r="AB94" i="121" s="1"/>
  <c r="AA93" i="121"/>
  <c r="AA92" i="121"/>
  <c r="AA91" i="121"/>
  <c r="AA90" i="121"/>
  <c r="AA89" i="121"/>
  <c r="AA88" i="121"/>
  <c r="AA87" i="121"/>
  <c r="AA86" i="121"/>
  <c r="AA85" i="121"/>
  <c r="AA84" i="121"/>
  <c r="AA83" i="121"/>
  <c r="AB83" i="121" s="1"/>
  <c r="AA82" i="121"/>
  <c r="AA81" i="121"/>
  <c r="AA80" i="121"/>
  <c r="AA79" i="121"/>
  <c r="AA78" i="121"/>
  <c r="AA77" i="121"/>
  <c r="AA76" i="121"/>
  <c r="AA75" i="121"/>
  <c r="AA74" i="121"/>
  <c r="AA73" i="121"/>
  <c r="AA72" i="121"/>
  <c r="AB72" i="121" s="1"/>
  <c r="AA71" i="121"/>
  <c r="AA70" i="121"/>
  <c r="AA69" i="121"/>
  <c r="AA68" i="121"/>
  <c r="AA67" i="121"/>
  <c r="AA66" i="121"/>
  <c r="AA65" i="121"/>
  <c r="AA64" i="121"/>
  <c r="AA63" i="121"/>
  <c r="AA62" i="121"/>
  <c r="AA61" i="121"/>
  <c r="AA60" i="121"/>
  <c r="AA59" i="121"/>
  <c r="AA58" i="121"/>
  <c r="AA57" i="121"/>
  <c r="AA56" i="121"/>
  <c r="AA55" i="121"/>
  <c r="AA54" i="121"/>
  <c r="AA53" i="121"/>
  <c r="AA52" i="121"/>
  <c r="AA51" i="121"/>
  <c r="AA50" i="121"/>
  <c r="AA49" i="121"/>
  <c r="AA48" i="121"/>
  <c r="AA47" i="121"/>
  <c r="AA46" i="121"/>
  <c r="AA45" i="121"/>
  <c r="AA44" i="121"/>
  <c r="AA43" i="121"/>
  <c r="AA42" i="121"/>
  <c r="AA41" i="121"/>
  <c r="AA40" i="121"/>
  <c r="AA39" i="121"/>
  <c r="AA38" i="121"/>
  <c r="AA37" i="121"/>
  <c r="AA36" i="121"/>
  <c r="AA35" i="121"/>
  <c r="AA34" i="121"/>
  <c r="AA33" i="121"/>
  <c r="AA32" i="121"/>
  <c r="AA31" i="121"/>
  <c r="AA30" i="121"/>
  <c r="AA29" i="121"/>
  <c r="AA28" i="121"/>
  <c r="AA27" i="121"/>
  <c r="AA26" i="121"/>
  <c r="AA25" i="121"/>
  <c r="AA24" i="121"/>
  <c r="AA23" i="121"/>
  <c r="AA22" i="121"/>
  <c r="U22" i="121"/>
  <c r="AA21" i="121"/>
  <c r="U21" i="121"/>
  <c r="U23" i="121" s="1"/>
  <c r="AA20" i="121"/>
  <c r="AA19" i="121"/>
  <c r="AA18" i="121"/>
  <c r="AA17" i="121"/>
  <c r="AA16" i="121"/>
  <c r="V16" i="121"/>
  <c r="AA15" i="121"/>
  <c r="V15" i="121"/>
  <c r="AA14" i="121"/>
  <c r="V14" i="121"/>
  <c r="AA13" i="121"/>
  <c r="V13" i="121"/>
  <c r="AA12" i="121"/>
  <c r="V12" i="121"/>
  <c r="AA11" i="121"/>
  <c r="V11" i="121"/>
  <c r="AA10" i="121"/>
  <c r="V10" i="121"/>
  <c r="AA9" i="121"/>
  <c r="V9" i="121"/>
  <c r="AA8" i="121"/>
  <c r="V8" i="121"/>
  <c r="AA7" i="121"/>
  <c r="V7" i="121"/>
  <c r="AA6" i="121"/>
  <c r="V6" i="121"/>
  <c r="V17" i="121" s="1"/>
  <c r="AA115" i="120"/>
  <c r="AA114" i="120"/>
  <c r="AA113" i="120"/>
  <c r="AA112" i="120"/>
  <c r="AA111" i="120"/>
  <c r="AA110" i="120"/>
  <c r="AA109" i="120"/>
  <c r="AA108" i="120"/>
  <c r="AA107" i="120"/>
  <c r="AA106" i="120"/>
  <c r="AA105" i="120"/>
  <c r="AB105" i="120" s="1"/>
  <c r="AA104" i="120"/>
  <c r="AA103" i="120"/>
  <c r="AA102" i="120"/>
  <c r="AA101" i="120"/>
  <c r="AA100" i="120"/>
  <c r="AA99" i="120"/>
  <c r="AA98" i="120"/>
  <c r="AA97" i="120"/>
  <c r="AA96" i="120"/>
  <c r="AA95" i="120"/>
  <c r="AA94" i="120"/>
  <c r="AB94" i="120" s="1"/>
  <c r="AA93" i="120"/>
  <c r="AA92" i="120"/>
  <c r="AA91" i="120"/>
  <c r="AA90" i="120"/>
  <c r="AA89" i="120"/>
  <c r="AA88" i="120"/>
  <c r="AA87" i="120"/>
  <c r="AA86" i="120"/>
  <c r="AA85" i="120"/>
  <c r="AA84" i="120"/>
  <c r="AA83" i="120"/>
  <c r="AB83" i="120" s="1"/>
  <c r="AA82" i="120"/>
  <c r="AA81" i="120"/>
  <c r="AA80" i="120"/>
  <c r="AA79" i="120"/>
  <c r="AA78" i="120"/>
  <c r="AA77" i="120"/>
  <c r="AA76" i="120"/>
  <c r="AA75" i="120"/>
  <c r="AA74" i="120"/>
  <c r="AA73" i="120"/>
  <c r="AA72" i="120"/>
  <c r="AA71" i="120"/>
  <c r="AA70" i="120"/>
  <c r="AA69" i="120"/>
  <c r="AA68" i="120"/>
  <c r="AA67" i="120"/>
  <c r="AA66" i="120"/>
  <c r="AA65" i="120"/>
  <c r="AA64" i="120"/>
  <c r="AA63" i="120"/>
  <c r="AA62" i="120"/>
  <c r="AA61" i="120"/>
  <c r="AA60" i="120"/>
  <c r="AA59" i="120"/>
  <c r="AA58" i="120"/>
  <c r="AA57" i="120"/>
  <c r="AA56" i="120"/>
  <c r="AA55" i="120"/>
  <c r="AA54" i="120"/>
  <c r="AA53" i="120"/>
  <c r="AA52" i="120"/>
  <c r="AA51" i="120"/>
  <c r="AA50" i="120"/>
  <c r="AA49" i="120"/>
  <c r="AA48" i="120"/>
  <c r="AA47" i="120"/>
  <c r="AA46" i="120"/>
  <c r="AA45" i="120"/>
  <c r="AA44" i="120"/>
  <c r="AA43" i="120"/>
  <c r="AA42" i="120"/>
  <c r="AA41" i="120"/>
  <c r="AA40" i="120"/>
  <c r="AA39" i="120"/>
  <c r="AA38" i="120"/>
  <c r="AA37" i="120"/>
  <c r="AA36" i="120"/>
  <c r="AA35" i="120"/>
  <c r="AA34" i="120"/>
  <c r="AA33" i="120"/>
  <c r="AA32" i="120"/>
  <c r="AA31" i="120"/>
  <c r="AA30" i="120"/>
  <c r="AA29" i="120"/>
  <c r="AA28" i="120"/>
  <c r="AA27" i="120"/>
  <c r="AA26" i="120"/>
  <c r="AA25" i="120"/>
  <c r="AA24" i="120"/>
  <c r="AA23" i="120"/>
  <c r="AA22" i="120"/>
  <c r="U22" i="120"/>
  <c r="AA21" i="120"/>
  <c r="U21" i="120"/>
  <c r="AA20" i="120"/>
  <c r="AA19" i="120"/>
  <c r="AA18" i="120"/>
  <c r="AA17" i="120"/>
  <c r="AB17" i="120" s="1"/>
  <c r="AA16" i="120"/>
  <c r="V16" i="120"/>
  <c r="AA15" i="120"/>
  <c r="V15" i="120"/>
  <c r="AA14" i="120"/>
  <c r="V14" i="120"/>
  <c r="AA13" i="120"/>
  <c r="V13" i="120"/>
  <c r="AA12" i="120"/>
  <c r="V12" i="120"/>
  <c r="AA11" i="120"/>
  <c r="V11" i="120"/>
  <c r="AA10" i="120"/>
  <c r="V10" i="120"/>
  <c r="AA9" i="120"/>
  <c r="V9" i="120"/>
  <c r="AA8" i="120"/>
  <c r="V8" i="120"/>
  <c r="AA7" i="120"/>
  <c r="V7" i="120"/>
  <c r="AA6" i="120"/>
  <c r="V6" i="120"/>
  <c r="V17" i="120" s="1"/>
  <c r="AA115" i="119"/>
  <c r="AA114" i="119"/>
  <c r="AA113" i="119"/>
  <c r="AA112" i="119"/>
  <c r="AA111" i="119"/>
  <c r="AA110" i="119"/>
  <c r="AA109" i="119"/>
  <c r="AA108" i="119"/>
  <c r="AA107" i="119"/>
  <c r="AA106" i="119"/>
  <c r="AA105" i="119"/>
  <c r="AB105" i="119" s="1"/>
  <c r="AA104" i="119"/>
  <c r="AA103" i="119"/>
  <c r="AA102" i="119"/>
  <c r="AA101" i="119"/>
  <c r="AA100" i="119"/>
  <c r="AA99" i="119"/>
  <c r="AA98" i="119"/>
  <c r="AA97" i="119"/>
  <c r="AA96" i="119"/>
  <c r="AA95" i="119"/>
  <c r="AA94" i="119"/>
  <c r="AB94" i="119" s="1"/>
  <c r="AA93" i="119"/>
  <c r="AA92" i="119"/>
  <c r="AA91" i="119"/>
  <c r="AA90" i="119"/>
  <c r="AA89" i="119"/>
  <c r="AA88" i="119"/>
  <c r="AA87" i="119"/>
  <c r="AA86" i="119"/>
  <c r="AA85" i="119"/>
  <c r="AA84" i="119"/>
  <c r="AA83" i="119"/>
  <c r="AB83" i="119" s="1"/>
  <c r="AA82" i="119"/>
  <c r="AA81" i="119"/>
  <c r="AA80" i="119"/>
  <c r="AA79" i="119"/>
  <c r="AA78" i="119"/>
  <c r="AA77" i="119"/>
  <c r="AA76" i="119"/>
  <c r="AA75" i="119"/>
  <c r="AA74" i="119"/>
  <c r="AA73" i="119"/>
  <c r="AA72" i="119"/>
  <c r="AB72" i="119" s="1"/>
  <c r="AA71" i="119"/>
  <c r="AA70" i="119"/>
  <c r="AA69" i="119"/>
  <c r="AA68" i="119"/>
  <c r="AA67" i="119"/>
  <c r="AA66" i="119"/>
  <c r="AA65" i="119"/>
  <c r="AA64" i="119"/>
  <c r="AA63" i="119"/>
  <c r="AA62" i="119"/>
  <c r="AA61" i="119"/>
  <c r="AA60" i="119"/>
  <c r="AA59" i="119"/>
  <c r="AA58" i="119"/>
  <c r="AA57" i="119"/>
  <c r="AA56" i="119"/>
  <c r="AA55" i="119"/>
  <c r="AA54" i="119"/>
  <c r="AA53" i="119"/>
  <c r="AA52" i="119"/>
  <c r="AA51" i="119"/>
  <c r="AA50" i="119"/>
  <c r="AA49" i="119"/>
  <c r="AA48" i="119"/>
  <c r="AA47" i="119"/>
  <c r="AA46" i="119"/>
  <c r="AA45" i="119"/>
  <c r="AA44" i="119"/>
  <c r="AA43" i="119"/>
  <c r="AA42" i="119"/>
  <c r="AA41" i="119"/>
  <c r="AA40" i="119"/>
  <c r="AA39" i="119"/>
  <c r="AA38" i="119"/>
  <c r="AA37" i="119"/>
  <c r="AA36" i="119"/>
  <c r="AA35" i="119"/>
  <c r="AA34" i="119"/>
  <c r="AA33" i="119"/>
  <c r="AA32" i="119"/>
  <c r="AA31" i="119"/>
  <c r="AA30" i="119"/>
  <c r="AA29" i="119"/>
  <c r="AA28" i="119"/>
  <c r="AA27" i="119"/>
  <c r="AA26" i="119"/>
  <c r="AA25" i="119"/>
  <c r="AA24" i="119"/>
  <c r="AA23" i="119"/>
  <c r="AA22" i="119"/>
  <c r="U22" i="119"/>
  <c r="AA21" i="119"/>
  <c r="U21" i="119"/>
  <c r="U23" i="119" s="1"/>
  <c r="AA20" i="119"/>
  <c r="AA19" i="119"/>
  <c r="AA18" i="119"/>
  <c r="AA17" i="119"/>
  <c r="AA16" i="119"/>
  <c r="V16" i="119"/>
  <c r="AA15" i="119"/>
  <c r="V15" i="119"/>
  <c r="AA14" i="119"/>
  <c r="V14" i="119"/>
  <c r="AA13" i="119"/>
  <c r="V13" i="119"/>
  <c r="AA12" i="119"/>
  <c r="V12" i="119"/>
  <c r="AA11" i="119"/>
  <c r="V11" i="119"/>
  <c r="AA10" i="119"/>
  <c r="V10" i="119"/>
  <c r="AA9" i="119"/>
  <c r="V9" i="119"/>
  <c r="AA8" i="119"/>
  <c r="V8" i="119"/>
  <c r="AA7" i="119"/>
  <c r="V7" i="119"/>
  <c r="AA6" i="119"/>
  <c r="V6" i="119"/>
  <c r="V17" i="119" s="1"/>
  <c r="AA115" i="118"/>
  <c r="AA114" i="118"/>
  <c r="AA113" i="118"/>
  <c r="AA112" i="118"/>
  <c r="AA111" i="118"/>
  <c r="AA110" i="118"/>
  <c r="AA109" i="118"/>
  <c r="AA108" i="118"/>
  <c r="AA107" i="118"/>
  <c r="AA106" i="118"/>
  <c r="AA105" i="118"/>
  <c r="AB105" i="118" s="1"/>
  <c r="AA104" i="118"/>
  <c r="AA103" i="118"/>
  <c r="AA102" i="118"/>
  <c r="AA101" i="118"/>
  <c r="AA100" i="118"/>
  <c r="AA99" i="118"/>
  <c r="AA98" i="118"/>
  <c r="AA97" i="118"/>
  <c r="AA96" i="118"/>
  <c r="AA95" i="118"/>
  <c r="AA94" i="118"/>
  <c r="AB94" i="118" s="1"/>
  <c r="AA93" i="118"/>
  <c r="AA92" i="118"/>
  <c r="AA91" i="118"/>
  <c r="AA90" i="118"/>
  <c r="AA89" i="118"/>
  <c r="AA88" i="118"/>
  <c r="AA87" i="118"/>
  <c r="AA86" i="118"/>
  <c r="AA85" i="118"/>
  <c r="AA84" i="118"/>
  <c r="AA83" i="118"/>
  <c r="AB83" i="118" s="1"/>
  <c r="AA82" i="118"/>
  <c r="AA81" i="118"/>
  <c r="AA80" i="118"/>
  <c r="AA79" i="118"/>
  <c r="AA78" i="118"/>
  <c r="AA77" i="118"/>
  <c r="AA76" i="118"/>
  <c r="AA75" i="118"/>
  <c r="AA74" i="118"/>
  <c r="AA73" i="118"/>
  <c r="AA72" i="118"/>
  <c r="AA71" i="118"/>
  <c r="AA70" i="118"/>
  <c r="AA69" i="118"/>
  <c r="AA68" i="118"/>
  <c r="AA67" i="118"/>
  <c r="AA66" i="118"/>
  <c r="AA65" i="118"/>
  <c r="AA64" i="118"/>
  <c r="AA63" i="118"/>
  <c r="AA62" i="118"/>
  <c r="AA61" i="118"/>
  <c r="AA60" i="118"/>
  <c r="AA59" i="118"/>
  <c r="AA58" i="118"/>
  <c r="AA57" i="118"/>
  <c r="AA56" i="118"/>
  <c r="AA55" i="118"/>
  <c r="AA54" i="118"/>
  <c r="AA53" i="118"/>
  <c r="AA52" i="118"/>
  <c r="AA51" i="118"/>
  <c r="AA50" i="118"/>
  <c r="AA49" i="118"/>
  <c r="AA48" i="118"/>
  <c r="AA47" i="118"/>
  <c r="AA46" i="118"/>
  <c r="AA45" i="118"/>
  <c r="AA44" i="118"/>
  <c r="AA43" i="118"/>
  <c r="AA42" i="118"/>
  <c r="AA41" i="118"/>
  <c r="AA40" i="118"/>
  <c r="AA39" i="118"/>
  <c r="AA38" i="118"/>
  <c r="AA37" i="118"/>
  <c r="AA36" i="118"/>
  <c r="AA35" i="118"/>
  <c r="AA34" i="118"/>
  <c r="AA33" i="118"/>
  <c r="AA32" i="118"/>
  <c r="AA31" i="118"/>
  <c r="AA30" i="118"/>
  <c r="AA29" i="118"/>
  <c r="AA28" i="118"/>
  <c r="AA27" i="118"/>
  <c r="AA26" i="118"/>
  <c r="AA25" i="118"/>
  <c r="AA24" i="118"/>
  <c r="AA23" i="118"/>
  <c r="AA22" i="118"/>
  <c r="U22" i="118"/>
  <c r="AA21" i="118"/>
  <c r="U21" i="118"/>
  <c r="U23" i="118" s="1"/>
  <c r="AA20" i="118"/>
  <c r="AA19" i="118"/>
  <c r="AA18" i="118"/>
  <c r="AA17" i="118"/>
  <c r="AB17" i="118" s="1"/>
  <c r="AA16" i="118"/>
  <c r="V16" i="118"/>
  <c r="AA15" i="118"/>
  <c r="V15" i="118"/>
  <c r="AA14" i="118"/>
  <c r="V14" i="118"/>
  <c r="AA13" i="118"/>
  <c r="V13" i="118"/>
  <c r="AA12" i="118"/>
  <c r="V12" i="118"/>
  <c r="AA11" i="118"/>
  <c r="V11" i="118"/>
  <c r="AA10" i="118"/>
  <c r="V10" i="118"/>
  <c r="AA9" i="118"/>
  <c r="V9" i="118"/>
  <c r="AA8" i="118"/>
  <c r="V8" i="118"/>
  <c r="AA7" i="118"/>
  <c r="V7" i="118"/>
  <c r="AA6" i="118"/>
  <c r="V6" i="118"/>
  <c r="V17" i="118" s="1"/>
  <c r="AA115" i="117"/>
  <c r="AA114" i="117"/>
  <c r="AA113" i="117"/>
  <c r="AA112" i="117"/>
  <c r="AA111" i="117"/>
  <c r="AA110" i="117"/>
  <c r="AA109" i="117"/>
  <c r="AA108" i="117"/>
  <c r="AA107" i="117"/>
  <c r="AA106" i="117"/>
  <c r="AA105" i="117"/>
  <c r="AB105" i="117" s="1"/>
  <c r="AA104" i="117"/>
  <c r="AA103" i="117"/>
  <c r="AA102" i="117"/>
  <c r="AA101" i="117"/>
  <c r="AA100" i="117"/>
  <c r="AA99" i="117"/>
  <c r="AA98" i="117"/>
  <c r="AA97" i="117"/>
  <c r="AA96" i="117"/>
  <c r="AA95" i="117"/>
  <c r="AA94" i="117"/>
  <c r="AB94" i="117" s="1"/>
  <c r="AA93" i="117"/>
  <c r="AA92" i="117"/>
  <c r="AA91" i="117"/>
  <c r="AA90" i="117"/>
  <c r="AA89" i="117"/>
  <c r="AA88" i="117"/>
  <c r="AA87" i="117"/>
  <c r="AA86" i="117"/>
  <c r="AA85" i="117"/>
  <c r="AA84" i="117"/>
  <c r="AA83" i="117"/>
  <c r="AB83" i="117" s="1"/>
  <c r="AA82" i="117"/>
  <c r="AA81" i="117"/>
  <c r="AA80" i="117"/>
  <c r="AA79" i="117"/>
  <c r="AA78" i="117"/>
  <c r="AA77" i="117"/>
  <c r="AA76" i="117"/>
  <c r="AA75" i="117"/>
  <c r="AA74" i="117"/>
  <c r="AA73" i="117"/>
  <c r="AA72" i="117"/>
  <c r="AB72" i="117" s="1"/>
  <c r="AA71" i="117"/>
  <c r="AA70" i="117"/>
  <c r="AA69" i="117"/>
  <c r="AA68" i="117"/>
  <c r="AA67" i="117"/>
  <c r="AA66" i="117"/>
  <c r="AA65" i="117"/>
  <c r="AA64" i="117"/>
  <c r="AA63" i="117"/>
  <c r="AA62" i="117"/>
  <c r="AA61" i="117"/>
  <c r="AA60" i="117"/>
  <c r="AA59" i="117"/>
  <c r="AA58" i="117"/>
  <c r="AA57" i="117"/>
  <c r="AA56" i="117"/>
  <c r="AA55" i="117"/>
  <c r="AA54" i="117"/>
  <c r="AA53" i="117"/>
  <c r="AA52" i="117"/>
  <c r="AA51" i="117"/>
  <c r="AA50" i="117"/>
  <c r="AA49" i="117"/>
  <c r="AA48" i="117"/>
  <c r="AA47" i="117"/>
  <c r="AA46" i="117"/>
  <c r="AA45" i="117"/>
  <c r="AA44" i="117"/>
  <c r="AA43" i="117"/>
  <c r="AA42" i="117"/>
  <c r="AA41" i="117"/>
  <c r="AA40" i="117"/>
  <c r="AA39" i="117"/>
  <c r="AA38" i="117"/>
  <c r="AA37" i="117"/>
  <c r="AA36" i="117"/>
  <c r="AA35" i="117"/>
  <c r="AA34" i="117"/>
  <c r="AA33" i="117"/>
  <c r="AA32" i="117"/>
  <c r="AA31" i="117"/>
  <c r="AA30" i="117"/>
  <c r="AA29" i="117"/>
  <c r="AA28" i="117"/>
  <c r="AA27" i="117"/>
  <c r="AA26" i="117"/>
  <c r="AA25" i="117"/>
  <c r="AA24" i="117"/>
  <c r="AA23" i="117"/>
  <c r="AA22" i="117"/>
  <c r="U22" i="117"/>
  <c r="AA21" i="117"/>
  <c r="U21" i="117"/>
  <c r="U23" i="117" s="1"/>
  <c r="AA20" i="117"/>
  <c r="AA19" i="117"/>
  <c r="AA18" i="117"/>
  <c r="AA17" i="117"/>
  <c r="AA16" i="117"/>
  <c r="V16" i="117"/>
  <c r="AA15" i="117"/>
  <c r="V15" i="117"/>
  <c r="AA14" i="117"/>
  <c r="V14" i="117"/>
  <c r="AA13" i="117"/>
  <c r="V13" i="117"/>
  <c r="AA12" i="117"/>
  <c r="V12" i="117"/>
  <c r="AA11" i="117"/>
  <c r="V11" i="117"/>
  <c r="AA10" i="117"/>
  <c r="V10" i="117"/>
  <c r="AA9" i="117"/>
  <c r="V9" i="117"/>
  <c r="AA8" i="117"/>
  <c r="V8" i="117"/>
  <c r="AA7" i="117"/>
  <c r="V7" i="117"/>
  <c r="AA6" i="117"/>
  <c r="V6" i="117"/>
  <c r="V17" i="117" s="1"/>
  <c r="AA115" i="116"/>
  <c r="AA114" i="116"/>
  <c r="AA113" i="116"/>
  <c r="AA112" i="116"/>
  <c r="AA111" i="116"/>
  <c r="AA110" i="116"/>
  <c r="AA109" i="116"/>
  <c r="AA108" i="116"/>
  <c r="AA107" i="116"/>
  <c r="AA106" i="116"/>
  <c r="AA105" i="116"/>
  <c r="AB105" i="116" s="1"/>
  <c r="AA104" i="116"/>
  <c r="AA103" i="116"/>
  <c r="AA102" i="116"/>
  <c r="AA101" i="116"/>
  <c r="AA100" i="116"/>
  <c r="AA99" i="116"/>
  <c r="AA98" i="116"/>
  <c r="AA97" i="116"/>
  <c r="AA96" i="116"/>
  <c r="AA95" i="116"/>
  <c r="AA94" i="116"/>
  <c r="AB94" i="116" s="1"/>
  <c r="AA93" i="116"/>
  <c r="AA92" i="116"/>
  <c r="AA91" i="116"/>
  <c r="AA90" i="116"/>
  <c r="AA89" i="116"/>
  <c r="AA88" i="116"/>
  <c r="AA87" i="116"/>
  <c r="AA86" i="116"/>
  <c r="AA85" i="116"/>
  <c r="AA84" i="116"/>
  <c r="AA83" i="116"/>
  <c r="AA82" i="116"/>
  <c r="AA81" i="116"/>
  <c r="AA80" i="116"/>
  <c r="AA79" i="116"/>
  <c r="AA78" i="116"/>
  <c r="AA77" i="116"/>
  <c r="AA76" i="116"/>
  <c r="AA75" i="116"/>
  <c r="AA74" i="116"/>
  <c r="AA73" i="116"/>
  <c r="AA72" i="116"/>
  <c r="AA71" i="116"/>
  <c r="AA70" i="116"/>
  <c r="AA69" i="116"/>
  <c r="AA68" i="116"/>
  <c r="AA67" i="116"/>
  <c r="AA66" i="116"/>
  <c r="AA65" i="116"/>
  <c r="AA64" i="116"/>
  <c r="AA63" i="116"/>
  <c r="AA62" i="116"/>
  <c r="AA61" i="116"/>
  <c r="AA60" i="116"/>
  <c r="AA59" i="116"/>
  <c r="AA58" i="116"/>
  <c r="AA57" i="116"/>
  <c r="AA56" i="116"/>
  <c r="AA55" i="116"/>
  <c r="AA54" i="116"/>
  <c r="AA53" i="116"/>
  <c r="AA52" i="116"/>
  <c r="AA51" i="116"/>
  <c r="AA50" i="116"/>
  <c r="AA49" i="116"/>
  <c r="AA48" i="116"/>
  <c r="AA47" i="116"/>
  <c r="AA46" i="116"/>
  <c r="AA45" i="116"/>
  <c r="AA44" i="116"/>
  <c r="AA43" i="116"/>
  <c r="AA42" i="116"/>
  <c r="AA41" i="116"/>
  <c r="AA40" i="116"/>
  <c r="AA39" i="116"/>
  <c r="AA38" i="116"/>
  <c r="AA37" i="116"/>
  <c r="AA36" i="116"/>
  <c r="AA35" i="116"/>
  <c r="AA34" i="116"/>
  <c r="AA33" i="116"/>
  <c r="AA32" i="116"/>
  <c r="AA31" i="116"/>
  <c r="AA30" i="116"/>
  <c r="AA29" i="116"/>
  <c r="AA28" i="116"/>
  <c r="AA27" i="116"/>
  <c r="AA26" i="116"/>
  <c r="AA25" i="116"/>
  <c r="AA24" i="116"/>
  <c r="AA23" i="116"/>
  <c r="AA22" i="116"/>
  <c r="U22" i="116"/>
  <c r="AA21" i="116"/>
  <c r="U21" i="116"/>
  <c r="U23" i="116" s="1"/>
  <c r="AA20" i="116"/>
  <c r="AA19" i="116"/>
  <c r="AA18" i="116"/>
  <c r="AA17" i="116"/>
  <c r="AA16" i="116"/>
  <c r="V16" i="116"/>
  <c r="AA15" i="116"/>
  <c r="V15" i="116"/>
  <c r="AA14" i="116"/>
  <c r="V14" i="116"/>
  <c r="AA13" i="116"/>
  <c r="V13" i="116"/>
  <c r="AA12" i="116"/>
  <c r="V12" i="116"/>
  <c r="AA11" i="116"/>
  <c r="V11" i="116"/>
  <c r="AA10" i="116"/>
  <c r="V10" i="116"/>
  <c r="AA9" i="116"/>
  <c r="V9" i="116"/>
  <c r="AA8" i="116"/>
  <c r="V8" i="116"/>
  <c r="AA7" i="116"/>
  <c r="V7" i="116"/>
  <c r="AA6" i="116"/>
  <c r="V6" i="116"/>
  <c r="V17" i="116" s="1"/>
  <c r="AA115" i="115"/>
  <c r="AA114" i="115"/>
  <c r="AA113" i="115"/>
  <c r="AA112" i="115"/>
  <c r="AA111" i="115"/>
  <c r="AA110" i="115"/>
  <c r="AA109" i="115"/>
  <c r="AA108" i="115"/>
  <c r="AA107" i="115"/>
  <c r="AA106" i="115"/>
  <c r="AA105" i="115"/>
  <c r="AB105" i="115" s="1"/>
  <c r="AA104" i="115"/>
  <c r="AA103" i="115"/>
  <c r="AA102" i="115"/>
  <c r="AA101" i="115"/>
  <c r="AA100" i="115"/>
  <c r="AA99" i="115"/>
  <c r="AA98" i="115"/>
  <c r="AA97" i="115"/>
  <c r="AA96" i="115"/>
  <c r="AA95" i="115"/>
  <c r="AA94" i="115"/>
  <c r="AB94" i="115" s="1"/>
  <c r="AA93" i="115"/>
  <c r="AA92" i="115"/>
  <c r="AA91" i="115"/>
  <c r="AA90" i="115"/>
  <c r="AA89" i="115"/>
  <c r="AA88" i="115"/>
  <c r="AA87" i="115"/>
  <c r="AA86" i="115"/>
  <c r="AA85" i="115"/>
  <c r="AA84" i="115"/>
  <c r="AA83" i="115"/>
  <c r="AB83" i="115" s="1"/>
  <c r="AA82" i="115"/>
  <c r="AA81" i="115"/>
  <c r="AA80" i="115"/>
  <c r="AA79" i="115"/>
  <c r="AA78" i="115"/>
  <c r="AA77" i="115"/>
  <c r="AA76" i="115"/>
  <c r="AA75" i="115"/>
  <c r="AA74" i="115"/>
  <c r="AA73" i="115"/>
  <c r="AA72" i="115"/>
  <c r="AB72" i="115" s="1"/>
  <c r="AA71" i="115"/>
  <c r="AA70" i="115"/>
  <c r="AA69" i="115"/>
  <c r="AA68" i="115"/>
  <c r="AA67" i="115"/>
  <c r="AA66" i="115"/>
  <c r="AA65" i="115"/>
  <c r="AA64" i="115"/>
  <c r="AA63" i="115"/>
  <c r="AA62" i="115"/>
  <c r="AA61" i="115"/>
  <c r="AA60" i="115"/>
  <c r="AA59" i="115"/>
  <c r="AA58" i="115"/>
  <c r="AA57" i="115"/>
  <c r="AA56" i="115"/>
  <c r="AA55" i="115"/>
  <c r="AA54" i="115"/>
  <c r="AA53" i="115"/>
  <c r="AA52" i="115"/>
  <c r="AB50" i="115" s="1"/>
  <c r="AA51" i="115"/>
  <c r="AA50" i="115"/>
  <c r="AA49" i="115"/>
  <c r="AA48" i="115"/>
  <c r="AA47" i="115"/>
  <c r="AA46" i="115"/>
  <c r="AA45" i="115"/>
  <c r="AA44" i="115"/>
  <c r="AA43" i="115"/>
  <c r="AA42" i="115"/>
  <c r="AA41" i="115"/>
  <c r="AA40" i="115"/>
  <c r="AA39" i="115"/>
  <c r="AA38" i="115"/>
  <c r="AA37" i="115"/>
  <c r="AA36" i="115"/>
  <c r="AA35" i="115"/>
  <c r="AA34" i="115"/>
  <c r="AA33" i="115"/>
  <c r="AA32" i="115"/>
  <c r="AA31" i="115"/>
  <c r="AA30" i="115"/>
  <c r="AA29" i="115"/>
  <c r="AA28" i="115"/>
  <c r="AA27" i="115"/>
  <c r="AA26" i="115"/>
  <c r="AA25" i="115"/>
  <c r="AA24" i="115"/>
  <c r="AA23" i="115"/>
  <c r="AA22" i="115"/>
  <c r="U22" i="115"/>
  <c r="AA21" i="115"/>
  <c r="U21" i="115"/>
  <c r="U23" i="115" s="1"/>
  <c r="AA20" i="115"/>
  <c r="AA19" i="115"/>
  <c r="AA18" i="115"/>
  <c r="AA17" i="115"/>
  <c r="AA16" i="115"/>
  <c r="V16" i="115"/>
  <c r="AA15" i="115"/>
  <c r="V15" i="115"/>
  <c r="AA14" i="115"/>
  <c r="V14" i="115"/>
  <c r="AA13" i="115"/>
  <c r="V13" i="115"/>
  <c r="AA12" i="115"/>
  <c r="V12" i="115"/>
  <c r="AA11" i="115"/>
  <c r="V11" i="115"/>
  <c r="AA10" i="115"/>
  <c r="V10" i="115"/>
  <c r="AA9" i="115"/>
  <c r="V9" i="115"/>
  <c r="AA8" i="115"/>
  <c r="V8" i="115"/>
  <c r="AA7" i="115"/>
  <c r="V7" i="115"/>
  <c r="AA6" i="115"/>
  <c r="V6" i="115"/>
  <c r="V17" i="115" s="1"/>
  <c r="AA115" i="114"/>
  <c r="AA114" i="114"/>
  <c r="AA113" i="114"/>
  <c r="AA112" i="114"/>
  <c r="AA111" i="114"/>
  <c r="AA110" i="114"/>
  <c r="AA109" i="114"/>
  <c r="AA108" i="114"/>
  <c r="AA107" i="114"/>
  <c r="AA106" i="114"/>
  <c r="AA105" i="114"/>
  <c r="AB105" i="114" s="1"/>
  <c r="AA104" i="114"/>
  <c r="AA103" i="114"/>
  <c r="AA102" i="114"/>
  <c r="AA101" i="114"/>
  <c r="AA100" i="114"/>
  <c r="AA99" i="114"/>
  <c r="AA98" i="114"/>
  <c r="AA97" i="114"/>
  <c r="AA96" i="114"/>
  <c r="AA95" i="114"/>
  <c r="AA94" i="114"/>
  <c r="AB94" i="114" s="1"/>
  <c r="AA93" i="114"/>
  <c r="AA92" i="114"/>
  <c r="AA91" i="114"/>
  <c r="AA90" i="114"/>
  <c r="AA89" i="114"/>
  <c r="AA88" i="114"/>
  <c r="AA87" i="114"/>
  <c r="AA86" i="114"/>
  <c r="AA85" i="114"/>
  <c r="AA84" i="114"/>
  <c r="AA83" i="114"/>
  <c r="AB83" i="114" s="1"/>
  <c r="AA82" i="114"/>
  <c r="AA81" i="114"/>
  <c r="AA80" i="114"/>
  <c r="AA79" i="114"/>
  <c r="AA78" i="114"/>
  <c r="AA77" i="114"/>
  <c r="AA76" i="114"/>
  <c r="AA75" i="114"/>
  <c r="AA74" i="114"/>
  <c r="AA73" i="114"/>
  <c r="AA72" i="114"/>
  <c r="AA71" i="114"/>
  <c r="AA70" i="114"/>
  <c r="AA69" i="114"/>
  <c r="AA68" i="114"/>
  <c r="AA67" i="114"/>
  <c r="AA66" i="114"/>
  <c r="AA65" i="114"/>
  <c r="AA64" i="114"/>
  <c r="AA63" i="114"/>
  <c r="AA62" i="114"/>
  <c r="AA61" i="114"/>
  <c r="AA60" i="114"/>
  <c r="AA59" i="114"/>
  <c r="AA58" i="114"/>
  <c r="AA57" i="114"/>
  <c r="AA56" i="114"/>
  <c r="AA55" i="114"/>
  <c r="AA54" i="114"/>
  <c r="AA53" i="114"/>
  <c r="AA52" i="114"/>
  <c r="AA51" i="114"/>
  <c r="AA50" i="114"/>
  <c r="AA49" i="114"/>
  <c r="AA48" i="114"/>
  <c r="AA47" i="114"/>
  <c r="AA46" i="114"/>
  <c r="AA45" i="114"/>
  <c r="AA44" i="114"/>
  <c r="AA43" i="114"/>
  <c r="AA42" i="114"/>
  <c r="AA41" i="114"/>
  <c r="AA40" i="114"/>
  <c r="AA39" i="114"/>
  <c r="AA38" i="114"/>
  <c r="AA37" i="114"/>
  <c r="AA36" i="114"/>
  <c r="AA35" i="114"/>
  <c r="AA34" i="114"/>
  <c r="AA33" i="114"/>
  <c r="AA32" i="114"/>
  <c r="AA31" i="114"/>
  <c r="AA30" i="114"/>
  <c r="AA29" i="114"/>
  <c r="AA28" i="114"/>
  <c r="AA27" i="114"/>
  <c r="AA26" i="114"/>
  <c r="AA25" i="114"/>
  <c r="AA24" i="114"/>
  <c r="AA23" i="114"/>
  <c r="AA22" i="114"/>
  <c r="U22" i="114"/>
  <c r="AA21" i="114"/>
  <c r="U21" i="114"/>
  <c r="U23" i="114" s="1"/>
  <c r="AA20" i="114"/>
  <c r="AA19" i="114"/>
  <c r="AA18" i="114"/>
  <c r="AA17" i="114"/>
  <c r="AB17" i="114" s="1"/>
  <c r="AA16" i="114"/>
  <c r="V16" i="114"/>
  <c r="AA15" i="114"/>
  <c r="V15" i="114"/>
  <c r="AA14" i="114"/>
  <c r="V14" i="114"/>
  <c r="AA13" i="114"/>
  <c r="V13" i="114"/>
  <c r="AA12" i="114"/>
  <c r="V12" i="114"/>
  <c r="AA11" i="114"/>
  <c r="V11" i="114"/>
  <c r="AA10" i="114"/>
  <c r="V10" i="114"/>
  <c r="AA9" i="114"/>
  <c r="V9" i="114"/>
  <c r="AA8" i="114"/>
  <c r="V8" i="114"/>
  <c r="AA7" i="114"/>
  <c r="V7" i="114"/>
  <c r="AA6" i="114"/>
  <c r="V6" i="114"/>
  <c r="V17" i="114" s="1"/>
  <c r="AA115" i="113"/>
  <c r="AA114" i="113"/>
  <c r="AA113" i="113"/>
  <c r="AA112" i="113"/>
  <c r="AA111" i="113"/>
  <c r="AA110" i="113"/>
  <c r="AA109" i="113"/>
  <c r="AA108" i="113"/>
  <c r="AA107" i="113"/>
  <c r="AA106" i="113"/>
  <c r="AA105" i="113"/>
  <c r="AA104" i="113"/>
  <c r="AA103" i="113"/>
  <c r="AA102" i="113"/>
  <c r="AA101" i="113"/>
  <c r="AA100" i="113"/>
  <c r="AA99" i="113"/>
  <c r="AA98" i="113"/>
  <c r="AA97" i="113"/>
  <c r="AA96" i="113"/>
  <c r="AA95" i="113"/>
  <c r="AA94" i="113"/>
  <c r="AA93" i="113"/>
  <c r="AA92" i="113"/>
  <c r="AA91" i="113"/>
  <c r="AA90" i="113"/>
  <c r="AA89" i="113"/>
  <c r="AA88" i="113"/>
  <c r="AA87" i="113"/>
  <c r="AA86" i="113"/>
  <c r="AA85" i="113"/>
  <c r="AA84" i="113"/>
  <c r="AA83" i="113"/>
  <c r="AA82" i="113"/>
  <c r="AA81" i="113"/>
  <c r="AA80" i="113"/>
  <c r="AA79" i="113"/>
  <c r="AA78" i="113"/>
  <c r="AA77" i="113"/>
  <c r="AA76" i="113"/>
  <c r="AA75" i="113"/>
  <c r="AA74" i="113"/>
  <c r="AA73" i="113"/>
  <c r="AA72" i="113"/>
  <c r="AA71" i="113"/>
  <c r="AA70" i="113"/>
  <c r="AA69" i="113"/>
  <c r="AA68" i="113"/>
  <c r="AA67" i="113"/>
  <c r="AA66" i="113"/>
  <c r="AA65" i="113"/>
  <c r="AA64" i="113"/>
  <c r="AA63" i="113"/>
  <c r="AA62" i="113"/>
  <c r="AA61" i="113"/>
  <c r="AA60" i="113"/>
  <c r="AA59" i="113"/>
  <c r="AA58" i="113"/>
  <c r="AA57" i="113"/>
  <c r="AA56" i="113"/>
  <c r="AA55" i="113"/>
  <c r="AA54" i="113"/>
  <c r="AA53" i="113"/>
  <c r="AA52" i="113"/>
  <c r="AA51" i="113"/>
  <c r="AA50" i="113"/>
  <c r="AA49" i="113"/>
  <c r="AA48" i="113"/>
  <c r="AA47" i="113"/>
  <c r="AA46" i="113"/>
  <c r="AA45" i="113"/>
  <c r="AA44" i="113"/>
  <c r="AA43" i="113"/>
  <c r="AA42" i="113"/>
  <c r="AA41" i="113"/>
  <c r="AA40" i="113"/>
  <c r="AA39" i="113"/>
  <c r="AA38" i="113"/>
  <c r="AA37" i="113"/>
  <c r="AA36" i="113"/>
  <c r="AA35" i="113"/>
  <c r="AA34" i="113"/>
  <c r="AA33" i="113"/>
  <c r="AA32" i="113"/>
  <c r="AA31" i="113"/>
  <c r="AA30" i="113"/>
  <c r="AA29" i="113"/>
  <c r="AA28" i="113"/>
  <c r="AA27" i="113"/>
  <c r="AA26" i="113"/>
  <c r="AA25" i="113"/>
  <c r="AA24" i="113"/>
  <c r="AA23" i="113"/>
  <c r="AA22" i="113"/>
  <c r="U22" i="113"/>
  <c r="AA21" i="113"/>
  <c r="U21" i="113"/>
  <c r="U23" i="113" s="1"/>
  <c r="AA20" i="113"/>
  <c r="AA19" i="113"/>
  <c r="AA18" i="113"/>
  <c r="AA17" i="113"/>
  <c r="AA16" i="113"/>
  <c r="V16" i="113"/>
  <c r="AA15" i="113"/>
  <c r="V15" i="113"/>
  <c r="AA14" i="113"/>
  <c r="V14" i="113"/>
  <c r="AA13" i="113"/>
  <c r="V13" i="113"/>
  <c r="AA12" i="113"/>
  <c r="V12" i="113"/>
  <c r="AA11" i="113"/>
  <c r="V11" i="113"/>
  <c r="AA10" i="113"/>
  <c r="V10" i="113"/>
  <c r="AA9" i="113"/>
  <c r="V9" i="113"/>
  <c r="AA8" i="113"/>
  <c r="V8" i="113"/>
  <c r="AA7" i="113"/>
  <c r="V7" i="113"/>
  <c r="AA6" i="113"/>
  <c r="V6" i="113"/>
  <c r="V17" i="113" s="1"/>
  <c r="AA115" i="112"/>
  <c r="AA114" i="112"/>
  <c r="AA113" i="112"/>
  <c r="AA112" i="112"/>
  <c r="AA111" i="112"/>
  <c r="AA110" i="112"/>
  <c r="AA109" i="112"/>
  <c r="AA108" i="112"/>
  <c r="AA107" i="112"/>
  <c r="AA106" i="112"/>
  <c r="AA105" i="112"/>
  <c r="AB105" i="112" s="1"/>
  <c r="AA104" i="112"/>
  <c r="AA103" i="112"/>
  <c r="AA102" i="112"/>
  <c r="AA101" i="112"/>
  <c r="AA100" i="112"/>
  <c r="AA99" i="112"/>
  <c r="AA98" i="112"/>
  <c r="AA97" i="112"/>
  <c r="AA96" i="112"/>
  <c r="AA95" i="112"/>
  <c r="AA94" i="112"/>
  <c r="AB94" i="112" s="1"/>
  <c r="AA93" i="112"/>
  <c r="AA92" i="112"/>
  <c r="AA91" i="112"/>
  <c r="AA90" i="112"/>
  <c r="AA89" i="112"/>
  <c r="AA88" i="112"/>
  <c r="AA87" i="112"/>
  <c r="AA86" i="112"/>
  <c r="AA85" i="112"/>
  <c r="AA84" i="112"/>
  <c r="AA83" i="112"/>
  <c r="AA82" i="112"/>
  <c r="AA81" i="112"/>
  <c r="AA80" i="112"/>
  <c r="AA79" i="112"/>
  <c r="AA78" i="112"/>
  <c r="AA77" i="112"/>
  <c r="AA76" i="112"/>
  <c r="AA75" i="112"/>
  <c r="AA74" i="112"/>
  <c r="AA73" i="112"/>
  <c r="AA72" i="112"/>
  <c r="AA71" i="112"/>
  <c r="AA70" i="112"/>
  <c r="AA69" i="112"/>
  <c r="AA68" i="112"/>
  <c r="AA67" i="112"/>
  <c r="AA66" i="112"/>
  <c r="AA65" i="112"/>
  <c r="AA64" i="112"/>
  <c r="AA63" i="112"/>
  <c r="AA62" i="112"/>
  <c r="AA61" i="112"/>
  <c r="AA60" i="112"/>
  <c r="AA59" i="112"/>
  <c r="AA58" i="112"/>
  <c r="AA57" i="112"/>
  <c r="AA56" i="112"/>
  <c r="AA55" i="112"/>
  <c r="AA54" i="112"/>
  <c r="AA53" i="112"/>
  <c r="AA52" i="112"/>
  <c r="AA51" i="112"/>
  <c r="AA50" i="112"/>
  <c r="AA49" i="112"/>
  <c r="AA48" i="112"/>
  <c r="AA47" i="112"/>
  <c r="AA46" i="112"/>
  <c r="AA45" i="112"/>
  <c r="AA44" i="112"/>
  <c r="AA43" i="112"/>
  <c r="AA42" i="112"/>
  <c r="AA41" i="112"/>
  <c r="AA40" i="112"/>
  <c r="AA39" i="112"/>
  <c r="AA38" i="112"/>
  <c r="AA37" i="112"/>
  <c r="AA36" i="112"/>
  <c r="AA35" i="112"/>
  <c r="AA34" i="112"/>
  <c r="AA33" i="112"/>
  <c r="AA32" i="112"/>
  <c r="AA31" i="112"/>
  <c r="AA30" i="112"/>
  <c r="AA29" i="112"/>
  <c r="AA28" i="112"/>
  <c r="AA27" i="112"/>
  <c r="AA26" i="112"/>
  <c r="AA25" i="112"/>
  <c r="AA24" i="112"/>
  <c r="AA23" i="112"/>
  <c r="AA22" i="112"/>
  <c r="U22" i="112"/>
  <c r="AA21" i="112"/>
  <c r="U21" i="112"/>
  <c r="U23" i="112" s="1"/>
  <c r="AA20" i="112"/>
  <c r="AA19" i="112"/>
  <c r="AA18" i="112"/>
  <c r="AA17" i="112"/>
  <c r="AA16" i="112"/>
  <c r="V16" i="112"/>
  <c r="AA15" i="112"/>
  <c r="V15" i="112"/>
  <c r="AA14" i="112"/>
  <c r="V14" i="112"/>
  <c r="AA13" i="112"/>
  <c r="V13" i="112"/>
  <c r="AA12" i="112"/>
  <c r="V12" i="112"/>
  <c r="AA11" i="112"/>
  <c r="V11" i="112"/>
  <c r="AA10" i="112"/>
  <c r="V10" i="112"/>
  <c r="AA9" i="112"/>
  <c r="V9" i="112"/>
  <c r="AA8" i="112"/>
  <c r="V8" i="112"/>
  <c r="AA7" i="112"/>
  <c r="V7" i="112"/>
  <c r="AA6" i="112"/>
  <c r="V6" i="112"/>
  <c r="V17" i="112" s="1"/>
  <c r="AA115" i="111"/>
  <c r="AA114" i="111"/>
  <c r="AA113" i="111"/>
  <c r="AA112" i="111"/>
  <c r="AA111" i="111"/>
  <c r="AA110" i="111"/>
  <c r="AA109" i="111"/>
  <c r="AA108" i="111"/>
  <c r="AA107" i="111"/>
  <c r="AA106" i="111"/>
  <c r="AA105" i="111"/>
  <c r="AB105" i="111" s="1"/>
  <c r="AA104" i="111"/>
  <c r="AA103" i="111"/>
  <c r="AA102" i="111"/>
  <c r="AA101" i="111"/>
  <c r="AA100" i="111"/>
  <c r="AA99" i="111"/>
  <c r="AA98" i="111"/>
  <c r="AA97" i="111"/>
  <c r="AA96" i="111"/>
  <c r="AA95" i="111"/>
  <c r="AA94" i="111"/>
  <c r="AB94" i="111" s="1"/>
  <c r="AA93" i="111"/>
  <c r="AA92" i="111"/>
  <c r="AA91" i="111"/>
  <c r="AA90" i="111"/>
  <c r="AA89" i="111"/>
  <c r="AA88" i="111"/>
  <c r="AA87" i="111"/>
  <c r="AA86" i="111"/>
  <c r="AA85" i="111"/>
  <c r="AA84" i="111"/>
  <c r="AA83" i="111"/>
  <c r="AB83" i="111" s="1"/>
  <c r="AA82" i="111"/>
  <c r="AA81" i="111"/>
  <c r="AA80" i="111"/>
  <c r="AA79" i="111"/>
  <c r="AA78" i="111"/>
  <c r="AA77" i="111"/>
  <c r="AA76" i="111"/>
  <c r="AA75" i="111"/>
  <c r="AA74" i="111"/>
  <c r="AA73" i="111"/>
  <c r="AA72" i="111"/>
  <c r="AB72" i="111" s="1"/>
  <c r="AA71" i="111"/>
  <c r="AA70" i="111"/>
  <c r="AA69" i="111"/>
  <c r="AA68" i="111"/>
  <c r="AA67" i="111"/>
  <c r="AA66" i="111"/>
  <c r="AA65" i="111"/>
  <c r="AA64" i="111"/>
  <c r="AA63" i="111"/>
  <c r="AA62" i="111"/>
  <c r="AA61" i="111"/>
  <c r="AA60" i="111"/>
  <c r="AA59" i="111"/>
  <c r="AA58" i="111"/>
  <c r="AA57" i="111"/>
  <c r="AA56" i="111"/>
  <c r="AA55" i="111"/>
  <c r="AA54" i="111"/>
  <c r="AA53" i="111"/>
  <c r="AA52" i="111"/>
  <c r="AA51" i="111"/>
  <c r="AA50" i="111"/>
  <c r="AA49" i="111"/>
  <c r="AA48" i="111"/>
  <c r="AA47" i="111"/>
  <c r="AA46" i="111"/>
  <c r="AA45" i="111"/>
  <c r="AA44" i="111"/>
  <c r="AA43" i="111"/>
  <c r="AA42" i="111"/>
  <c r="AA41" i="111"/>
  <c r="AA40" i="111"/>
  <c r="AA39" i="111"/>
  <c r="AA38" i="111"/>
  <c r="AA37" i="111"/>
  <c r="AA36" i="111"/>
  <c r="AA35" i="111"/>
  <c r="AA34" i="111"/>
  <c r="AA33" i="111"/>
  <c r="AA32" i="111"/>
  <c r="AA31" i="111"/>
  <c r="AA30" i="111"/>
  <c r="AA29" i="111"/>
  <c r="AA28" i="111"/>
  <c r="AA27" i="111"/>
  <c r="AA26" i="111"/>
  <c r="AA25" i="111"/>
  <c r="AA24" i="111"/>
  <c r="AA23" i="111"/>
  <c r="AA22" i="111"/>
  <c r="U22" i="111"/>
  <c r="AA21" i="111"/>
  <c r="U21" i="111"/>
  <c r="U23" i="111" s="1"/>
  <c r="AA20" i="111"/>
  <c r="AA19" i="111"/>
  <c r="AA18" i="111"/>
  <c r="AA17" i="111"/>
  <c r="AA16" i="111"/>
  <c r="V16" i="111"/>
  <c r="AA15" i="111"/>
  <c r="V15" i="111"/>
  <c r="AA14" i="111"/>
  <c r="V14" i="111"/>
  <c r="AA13" i="111"/>
  <c r="V13" i="111"/>
  <c r="AA12" i="111"/>
  <c r="V12" i="111"/>
  <c r="AA11" i="111"/>
  <c r="V11" i="111"/>
  <c r="AA10" i="111"/>
  <c r="V10" i="111"/>
  <c r="AA9" i="111"/>
  <c r="V9" i="111"/>
  <c r="AA8" i="111"/>
  <c r="V8" i="111"/>
  <c r="AA7" i="111"/>
  <c r="V7" i="111"/>
  <c r="AA6" i="111"/>
  <c r="V6" i="111"/>
  <c r="V17" i="111" s="1"/>
  <c r="AA115" i="110"/>
  <c r="AA114" i="110"/>
  <c r="AA113" i="110"/>
  <c r="AA112" i="110"/>
  <c r="AA111" i="110"/>
  <c r="AA110" i="110"/>
  <c r="AA109" i="110"/>
  <c r="AA108" i="110"/>
  <c r="AA107" i="110"/>
  <c r="AA106" i="110"/>
  <c r="AA105" i="110"/>
  <c r="AA104" i="110"/>
  <c r="AA103" i="110"/>
  <c r="AA102" i="110"/>
  <c r="AA101" i="110"/>
  <c r="AA100" i="110"/>
  <c r="AA99" i="110"/>
  <c r="AA98" i="110"/>
  <c r="AA97" i="110"/>
  <c r="AA96" i="110"/>
  <c r="AA95" i="110"/>
  <c r="AA94" i="110"/>
  <c r="AA93" i="110"/>
  <c r="AA92" i="110"/>
  <c r="AA91" i="110"/>
  <c r="AA90" i="110"/>
  <c r="AA89" i="110"/>
  <c r="AA88" i="110"/>
  <c r="AA87" i="110"/>
  <c r="AA86" i="110"/>
  <c r="AA85" i="110"/>
  <c r="AA84" i="110"/>
  <c r="AA83" i="110"/>
  <c r="AA82" i="110"/>
  <c r="AA81" i="110"/>
  <c r="AA80" i="110"/>
  <c r="AA79" i="110"/>
  <c r="AA78" i="110"/>
  <c r="AA77" i="110"/>
  <c r="AA76" i="110"/>
  <c r="AA75" i="110"/>
  <c r="AA74" i="110"/>
  <c r="AA73" i="110"/>
  <c r="AA72" i="110"/>
  <c r="AA71" i="110"/>
  <c r="AA70" i="110"/>
  <c r="AA69" i="110"/>
  <c r="AA68" i="110"/>
  <c r="AA67" i="110"/>
  <c r="AA66" i="110"/>
  <c r="AA65" i="110"/>
  <c r="AA64" i="110"/>
  <c r="AA63" i="110"/>
  <c r="AA62" i="110"/>
  <c r="AA61" i="110"/>
  <c r="AA60" i="110"/>
  <c r="AA59" i="110"/>
  <c r="AA58" i="110"/>
  <c r="AA57" i="110"/>
  <c r="AA56" i="110"/>
  <c r="AA55" i="110"/>
  <c r="AA54" i="110"/>
  <c r="AA53" i="110"/>
  <c r="AA52" i="110"/>
  <c r="AA51" i="110"/>
  <c r="AA50" i="110"/>
  <c r="AA49" i="110"/>
  <c r="AA48" i="110"/>
  <c r="AA47" i="110"/>
  <c r="AA46" i="110"/>
  <c r="AA45" i="110"/>
  <c r="AA44" i="110"/>
  <c r="AA43" i="110"/>
  <c r="AA42" i="110"/>
  <c r="AA41" i="110"/>
  <c r="AA40" i="110"/>
  <c r="AA39" i="110"/>
  <c r="AA38" i="110"/>
  <c r="AA37" i="110"/>
  <c r="AA36" i="110"/>
  <c r="AA35" i="110"/>
  <c r="AA34" i="110"/>
  <c r="AA33" i="110"/>
  <c r="AA32" i="110"/>
  <c r="AA31" i="110"/>
  <c r="AA30" i="110"/>
  <c r="AA29" i="110"/>
  <c r="AA28" i="110"/>
  <c r="AA27" i="110"/>
  <c r="AA26" i="110"/>
  <c r="AA25" i="110"/>
  <c r="AA24" i="110"/>
  <c r="AA23" i="110"/>
  <c r="AA22" i="110"/>
  <c r="U22" i="110"/>
  <c r="AA21" i="110"/>
  <c r="U21" i="110"/>
  <c r="U23" i="110" s="1"/>
  <c r="AA20" i="110"/>
  <c r="AA19" i="110"/>
  <c r="AA18" i="110"/>
  <c r="AA17" i="110"/>
  <c r="AA16" i="110"/>
  <c r="V16" i="110"/>
  <c r="AA15" i="110"/>
  <c r="V15" i="110"/>
  <c r="AA14" i="110"/>
  <c r="V14" i="110"/>
  <c r="AA13" i="110"/>
  <c r="V13" i="110"/>
  <c r="AA12" i="110"/>
  <c r="V12" i="110"/>
  <c r="AA11" i="110"/>
  <c r="V11" i="110"/>
  <c r="AA10" i="110"/>
  <c r="V10" i="110"/>
  <c r="AA9" i="110"/>
  <c r="V9" i="110"/>
  <c r="AA8" i="110"/>
  <c r="V8" i="110"/>
  <c r="AA7" i="110"/>
  <c r="V7" i="110"/>
  <c r="AA6" i="110"/>
  <c r="V6" i="110"/>
  <c r="V17" i="110" s="1"/>
  <c r="AA115" i="109"/>
  <c r="AA114" i="109"/>
  <c r="AA113" i="109"/>
  <c r="AA112" i="109"/>
  <c r="AA111" i="109"/>
  <c r="AA110" i="109"/>
  <c r="AA109" i="109"/>
  <c r="AA108" i="109"/>
  <c r="AA107" i="109"/>
  <c r="AA106" i="109"/>
  <c r="AA105" i="109"/>
  <c r="AB105" i="109" s="1"/>
  <c r="AA104" i="109"/>
  <c r="AA103" i="109"/>
  <c r="AA102" i="109"/>
  <c r="AA101" i="109"/>
  <c r="AA100" i="109"/>
  <c r="AA99" i="109"/>
  <c r="AA98" i="109"/>
  <c r="AA97" i="109"/>
  <c r="AA96" i="109"/>
  <c r="AA95" i="109"/>
  <c r="AA94" i="109"/>
  <c r="AB94" i="109" s="1"/>
  <c r="AA93" i="109"/>
  <c r="AA92" i="109"/>
  <c r="AA91" i="109"/>
  <c r="AA90" i="109"/>
  <c r="AA89" i="109"/>
  <c r="AA88" i="109"/>
  <c r="AA87" i="109"/>
  <c r="AA86" i="109"/>
  <c r="AA85" i="109"/>
  <c r="AA84" i="109"/>
  <c r="AA83" i="109"/>
  <c r="AB83" i="109" s="1"/>
  <c r="AA82" i="109"/>
  <c r="AA81" i="109"/>
  <c r="AA80" i="109"/>
  <c r="AA79" i="109"/>
  <c r="AA78" i="109"/>
  <c r="AA77" i="109"/>
  <c r="AA76" i="109"/>
  <c r="AA75" i="109"/>
  <c r="AA74" i="109"/>
  <c r="AA73" i="109"/>
  <c r="AA72" i="109"/>
  <c r="AB72" i="109" s="1"/>
  <c r="AA71" i="109"/>
  <c r="AA70" i="109"/>
  <c r="AA69" i="109"/>
  <c r="AA68" i="109"/>
  <c r="AA67" i="109"/>
  <c r="AA66" i="109"/>
  <c r="AA65" i="109"/>
  <c r="AA64" i="109"/>
  <c r="AA63" i="109"/>
  <c r="AA62" i="109"/>
  <c r="AA61" i="109"/>
  <c r="AA60" i="109"/>
  <c r="AA59" i="109"/>
  <c r="AA58" i="109"/>
  <c r="AA57" i="109"/>
  <c r="AA56" i="109"/>
  <c r="AA55" i="109"/>
  <c r="AA54" i="109"/>
  <c r="AA53" i="109"/>
  <c r="AA52" i="109"/>
  <c r="AA51" i="109"/>
  <c r="AA50" i="109"/>
  <c r="AA49" i="109"/>
  <c r="AA48" i="109"/>
  <c r="AA47" i="109"/>
  <c r="AA46" i="109"/>
  <c r="AA45" i="109"/>
  <c r="AA44" i="109"/>
  <c r="AA43" i="109"/>
  <c r="AA42" i="109"/>
  <c r="AA41" i="109"/>
  <c r="AA40" i="109"/>
  <c r="AA39" i="109"/>
  <c r="AA38" i="109"/>
  <c r="AA37" i="109"/>
  <c r="AA36" i="109"/>
  <c r="AA35" i="109"/>
  <c r="AA34" i="109"/>
  <c r="AA33" i="109"/>
  <c r="AA32" i="109"/>
  <c r="AA31" i="109"/>
  <c r="AA30" i="109"/>
  <c r="AA29" i="109"/>
  <c r="AA28" i="109"/>
  <c r="AA27" i="109"/>
  <c r="AA26" i="109"/>
  <c r="AA25" i="109"/>
  <c r="AA24" i="109"/>
  <c r="AA23" i="109"/>
  <c r="AA22" i="109"/>
  <c r="U22" i="109"/>
  <c r="AA21" i="109"/>
  <c r="U21" i="109"/>
  <c r="U23" i="109" s="1"/>
  <c r="AA20" i="109"/>
  <c r="AA19" i="109"/>
  <c r="AA18" i="109"/>
  <c r="AA17" i="109"/>
  <c r="AA16" i="109"/>
  <c r="V16" i="109"/>
  <c r="AA15" i="109"/>
  <c r="V15" i="109"/>
  <c r="AA14" i="109"/>
  <c r="V14" i="109"/>
  <c r="AA13" i="109"/>
  <c r="V13" i="109"/>
  <c r="AA12" i="109"/>
  <c r="V12" i="109"/>
  <c r="AA11" i="109"/>
  <c r="V11" i="109"/>
  <c r="AA10" i="109"/>
  <c r="V10" i="109"/>
  <c r="AA9" i="109"/>
  <c r="V9" i="109"/>
  <c r="AA8" i="109"/>
  <c r="V8" i="109"/>
  <c r="AA7" i="109"/>
  <c r="V7" i="109"/>
  <c r="AA6" i="109"/>
  <c r="V6" i="109"/>
  <c r="V17" i="109" s="1"/>
  <c r="AA115" i="108"/>
  <c r="AA114" i="108"/>
  <c r="AA113" i="108"/>
  <c r="AA112" i="108"/>
  <c r="AA111" i="108"/>
  <c r="AA110" i="108"/>
  <c r="AA109" i="108"/>
  <c r="AA108" i="108"/>
  <c r="AA107" i="108"/>
  <c r="AA106" i="108"/>
  <c r="AA105" i="108"/>
  <c r="AB105" i="108" s="1"/>
  <c r="AA104" i="108"/>
  <c r="AA103" i="108"/>
  <c r="AA102" i="108"/>
  <c r="AA101" i="108"/>
  <c r="AA100" i="108"/>
  <c r="AA99" i="108"/>
  <c r="AA98" i="108"/>
  <c r="AA97" i="108"/>
  <c r="AA96" i="108"/>
  <c r="AA95" i="108"/>
  <c r="AA94" i="108"/>
  <c r="AB94" i="108" s="1"/>
  <c r="AA93" i="108"/>
  <c r="AA92" i="108"/>
  <c r="AA91" i="108"/>
  <c r="AA90" i="108"/>
  <c r="AA89" i="108"/>
  <c r="AA88" i="108"/>
  <c r="AA87" i="108"/>
  <c r="AA86" i="108"/>
  <c r="AA85" i="108"/>
  <c r="AA84" i="108"/>
  <c r="AA83" i="108"/>
  <c r="AA82" i="108"/>
  <c r="AA81" i="108"/>
  <c r="AA80" i="108"/>
  <c r="AA79" i="108"/>
  <c r="AA78" i="108"/>
  <c r="AA77" i="108"/>
  <c r="AA76" i="108"/>
  <c r="AA75" i="108"/>
  <c r="AA74" i="108"/>
  <c r="AA73" i="108"/>
  <c r="AA72" i="108"/>
  <c r="AA71" i="108"/>
  <c r="AA70" i="108"/>
  <c r="AA69" i="108"/>
  <c r="AA68" i="108"/>
  <c r="AA67" i="108"/>
  <c r="AA66" i="108"/>
  <c r="AA65" i="108"/>
  <c r="AA64" i="108"/>
  <c r="AA63" i="108"/>
  <c r="AA62" i="108"/>
  <c r="AA61" i="108"/>
  <c r="AA60" i="108"/>
  <c r="AA59" i="108"/>
  <c r="AA58" i="108"/>
  <c r="AA57" i="108"/>
  <c r="AA56" i="108"/>
  <c r="AA55" i="108"/>
  <c r="AA54" i="108"/>
  <c r="AA53" i="108"/>
  <c r="AA52" i="108"/>
  <c r="AA51" i="108"/>
  <c r="AA50" i="108"/>
  <c r="AA49" i="108"/>
  <c r="AA48" i="108"/>
  <c r="AA47" i="108"/>
  <c r="AA46" i="108"/>
  <c r="AA45" i="108"/>
  <c r="AA44" i="108"/>
  <c r="AA43" i="108"/>
  <c r="AA42" i="108"/>
  <c r="AA41" i="108"/>
  <c r="AA40" i="108"/>
  <c r="AA39" i="108"/>
  <c r="AA38" i="108"/>
  <c r="AA37" i="108"/>
  <c r="AA36" i="108"/>
  <c r="AA35" i="108"/>
  <c r="AA34" i="108"/>
  <c r="AA33" i="108"/>
  <c r="AA32" i="108"/>
  <c r="AA31" i="108"/>
  <c r="AA30" i="108"/>
  <c r="AA29" i="108"/>
  <c r="AA28" i="108"/>
  <c r="AA27" i="108"/>
  <c r="AA26" i="108"/>
  <c r="AA25" i="108"/>
  <c r="AA24" i="108"/>
  <c r="AA23" i="108"/>
  <c r="AA22" i="108"/>
  <c r="U22" i="108"/>
  <c r="AA21" i="108"/>
  <c r="U21" i="108"/>
  <c r="U23" i="108" s="1"/>
  <c r="AA20" i="108"/>
  <c r="AA19" i="108"/>
  <c r="AA18" i="108"/>
  <c r="AA17" i="108"/>
  <c r="AA16" i="108"/>
  <c r="V16" i="108"/>
  <c r="AA15" i="108"/>
  <c r="V15" i="108"/>
  <c r="AA14" i="108"/>
  <c r="V14" i="108"/>
  <c r="AA13" i="108"/>
  <c r="V13" i="108"/>
  <c r="AA12" i="108"/>
  <c r="V12" i="108"/>
  <c r="AA11" i="108"/>
  <c r="V11" i="108"/>
  <c r="AA10" i="108"/>
  <c r="V10" i="108"/>
  <c r="AA9" i="108"/>
  <c r="V9" i="108"/>
  <c r="AA8" i="108"/>
  <c r="V8" i="108"/>
  <c r="AA7" i="108"/>
  <c r="V7" i="108"/>
  <c r="AA6" i="108"/>
  <c r="V6" i="108"/>
  <c r="V17" i="108" s="1"/>
  <c r="AA115" i="107"/>
  <c r="AA114" i="107"/>
  <c r="AA113" i="107"/>
  <c r="AA112" i="107"/>
  <c r="AA111" i="107"/>
  <c r="AA110" i="107"/>
  <c r="AA109" i="107"/>
  <c r="AA108" i="107"/>
  <c r="AA107" i="107"/>
  <c r="AA106" i="107"/>
  <c r="AA105" i="107"/>
  <c r="AA104" i="107"/>
  <c r="AA103" i="107"/>
  <c r="AA102" i="107"/>
  <c r="AA101" i="107"/>
  <c r="AA100" i="107"/>
  <c r="AA99" i="107"/>
  <c r="AA98" i="107"/>
  <c r="AA97" i="107"/>
  <c r="AA96" i="107"/>
  <c r="AA95" i="107"/>
  <c r="AA94" i="107"/>
  <c r="AB94" i="107" s="1"/>
  <c r="AA93" i="107"/>
  <c r="AA92" i="107"/>
  <c r="AA91" i="107"/>
  <c r="AA90" i="107"/>
  <c r="AA89" i="107"/>
  <c r="AA88" i="107"/>
  <c r="AA87" i="107"/>
  <c r="AA86" i="107"/>
  <c r="AA85" i="107"/>
  <c r="AA84" i="107"/>
  <c r="AA83" i="107"/>
  <c r="AA82" i="107"/>
  <c r="AA81" i="107"/>
  <c r="AA80" i="107"/>
  <c r="AA79" i="107"/>
  <c r="AA78" i="107"/>
  <c r="AA77" i="107"/>
  <c r="AA76" i="107"/>
  <c r="AA75" i="107"/>
  <c r="AA74" i="107"/>
  <c r="AA73" i="107"/>
  <c r="AA72" i="107"/>
  <c r="AA71" i="107"/>
  <c r="AA70" i="107"/>
  <c r="AA69" i="107"/>
  <c r="AA68" i="107"/>
  <c r="AA67" i="107"/>
  <c r="AA66" i="107"/>
  <c r="AA65" i="107"/>
  <c r="AA64" i="107"/>
  <c r="AA63" i="107"/>
  <c r="AA62" i="107"/>
  <c r="AA61" i="107"/>
  <c r="AA60" i="107"/>
  <c r="AA59" i="107"/>
  <c r="AA58" i="107"/>
  <c r="AA57" i="107"/>
  <c r="AA56" i="107"/>
  <c r="AA55" i="107"/>
  <c r="AA54" i="107"/>
  <c r="AA53" i="107"/>
  <c r="AA52" i="107"/>
  <c r="AA51" i="107"/>
  <c r="AA50" i="107"/>
  <c r="AA49" i="107"/>
  <c r="AA48" i="107"/>
  <c r="AA47" i="107"/>
  <c r="AA46" i="107"/>
  <c r="AA45" i="107"/>
  <c r="AA44" i="107"/>
  <c r="AA43" i="107"/>
  <c r="AA42" i="107"/>
  <c r="AA41" i="107"/>
  <c r="AA40" i="107"/>
  <c r="AA39" i="107"/>
  <c r="AA38" i="107"/>
  <c r="AA37" i="107"/>
  <c r="AA36" i="107"/>
  <c r="AA35" i="107"/>
  <c r="AA34" i="107"/>
  <c r="AA33" i="107"/>
  <c r="AA32" i="107"/>
  <c r="AA31" i="107"/>
  <c r="AA30" i="107"/>
  <c r="AA29" i="107"/>
  <c r="AA28" i="107"/>
  <c r="AA27" i="107"/>
  <c r="AA26" i="107"/>
  <c r="AA25" i="107"/>
  <c r="AA24" i="107"/>
  <c r="AA23" i="107"/>
  <c r="AA22" i="107"/>
  <c r="U22" i="107"/>
  <c r="AA21" i="107"/>
  <c r="U21" i="107"/>
  <c r="U23" i="107" s="1"/>
  <c r="AA20" i="107"/>
  <c r="AA19" i="107"/>
  <c r="AA18" i="107"/>
  <c r="AA17" i="107"/>
  <c r="AA16" i="107"/>
  <c r="V16" i="107"/>
  <c r="AA15" i="107"/>
  <c r="V15" i="107"/>
  <c r="AA14" i="107"/>
  <c r="V14" i="107"/>
  <c r="AA13" i="107"/>
  <c r="V13" i="107"/>
  <c r="AA12" i="107"/>
  <c r="V12" i="107"/>
  <c r="AA11" i="107"/>
  <c r="V11" i="107"/>
  <c r="AA10" i="107"/>
  <c r="V10" i="107"/>
  <c r="AA9" i="107"/>
  <c r="V9" i="107"/>
  <c r="AA8" i="107"/>
  <c r="V8" i="107"/>
  <c r="AA7" i="107"/>
  <c r="V7" i="107"/>
  <c r="AA6" i="107"/>
  <c r="V6" i="107"/>
  <c r="V17" i="107" s="1"/>
  <c r="AA115" i="106"/>
  <c r="AA114" i="106"/>
  <c r="AA113" i="106"/>
  <c r="AA112" i="106"/>
  <c r="AA111" i="106"/>
  <c r="AA110" i="106"/>
  <c r="AA109" i="106"/>
  <c r="AA108" i="106"/>
  <c r="AA107" i="106"/>
  <c r="AA106" i="106"/>
  <c r="AA105" i="106"/>
  <c r="AB105" i="106" s="1"/>
  <c r="AA104" i="106"/>
  <c r="AA103" i="106"/>
  <c r="AA102" i="106"/>
  <c r="AA101" i="106"/>
  <c r="AA100" i="106"/>
  <c r="AA99" i="106"/>
  <c r="AA98" i="106"/>
  <c r="AA97" i="106"/>
  <c r="AA96" i="106"/>
  <c r="AA95" i="106"/>
  <c r="AA94" i="106"/>
  <c r="AB94" i="106" s="1"/>
  <c r="AA93" i="106"/>
  <c r="AA92" i="106"/>
  <c r="AA91" i="106"/>
  <c r="AA90" i="106"/>
  <c r="AA89" i="106"/>
  <c r="AA88" i="106"/>
  <c r="AA87" i="106"/>
  <c r="AA86" i="106"/>
  <c r="AA85" i="106"/>
  <c r="AA84" i="106"/>
  <c r="AA83" i="106"/>
  <c r="AB83" i="106" s="1"/>
  <c r="AA82" i="106"/>
  <c r="AA81" i="106"/>
  <c r="AA80" i="106"/>
  <c r="AA79" i="106"/>
  <c r="AA78" i="106"/>
  <c r="AA77" i="106"/>
  <c r="AA76" i="106"/>
  <c r="AA75" i="106"/>
  <c r="AA74" i="106"/>
  <c r="AA73" i="106"/>
  <c r="AA72" i="106"/>
  <c r="AA71" i="106"/>
  <c r="AA70" i="106"/>
  <c r="AA69" i="106"/>
  <c r="AA68" i="106"/>
  <c r="AA67" i="106"/>
  <c r="AA66" i="106"/>
  <c r="AA65" i="106"/>
  <c r="AA64" i="106"/>
  <c r="AA63" i="106"/>
  <c r="AA62" i="106"/>
  <c r="AA61" i="106"/>
  <c r="AA60" i="106"/>
  <c r="AA59" i="106"/>
  <c r="AA58" i="106"/>
  <c r="AA57" i="106"/>
  <c r="AA56" i="106"/>
  <c r="AA55" i="106"/>
  <c r="AA54" i="106"/>
  <c r="AA53" i="106"/>
  <c r="AA52" i="106"/>
  <c r="AA51" i="106"/>
  <c r="AA50" i="106"/>
  <c r="AA49" i="106"/>
  <c r="AA48" i="106"/>
  <c r="AA47" i="106"/>
  <c r="AA46" i="106"/>
  <c r="AA45" i="106"/>
  <c r="AA44" i="106"/>
  <c r="AA43" i="106"/>
  <c r="AA42" i="106"/>
  <c r="AA41" i="106"/>
  <c r="AA40" i="106"/>
  <c r="AA39" i="106"/>
  <c r="AA38" i="106"/>
  <c r="AA37" i="106"/>
  <c r="AA36" i="106"/>
  <c r="AA35" i="106"/>
  <c r="AA34" i="106"/>
  <c r="AA33" i="106"/>
  <c r="AA32" i="106"/>
  <c r="AA31" i="106"/>
  <c r="AA30" i="106"/>
  <c r="AA29" i="106"/>
  <c r="AA28" i="106"/>
  <c r="AA27" i="106"/>
  <c r="AA26" i="106"/>
  <c r="AA25" i="106"/>
  <c r="AA24" i="106"/>
  <c r="AA23" i="106"/>
  <c r="AA22" i="106"/>
  <c r="U22" i="106"/>
  <c r="AA21" i="106"/>
  <c r="U21" i="106"/>
  <c r="U23" i="106" s="1"/>
  <c r="AA20" i="106"/>
  <c r="AA19" i="106"/>
  <c r="AA18" i="106"/>
  <c r="AA17" i="106"/>
  <c r="AB17" i="106" s="1"/>
  <c r="AA16" i="106"/>
  <c r="V16" i="106"/>
  <c r="AA15" i="106"/>
  <c r="V15" i="106"/>
  <c r="AA14" i="106"/>
  <c r="V14" i="106"/>
  <c r="AA13" i="106"/>
  <c r="V13" i="106"/>
  <c r="AA12" i="106"/>
  <c r="V12" i="106"/>
  <c r="AA11" i="106"/>
  <c r="V11" i="106"/>
  <c r="AA10" i="106"/>
  <c r="V10" i="106"/>
  <c r="AA9" i="106"/>
  <c r="V9" i="106"/>
  <c r="AA8" i="106"/>
  <c r="V8" i="106"/>
  <c r="AA7" i="106"/>
  <c r="V7" i="106"/>
  <c r="AA6" i="106"/>
  <c r="V6" i="106"/>
  <c r="V17" i="106" s="1"/>
  <c r="AA115" i="105"/>
  <c r="AA114" i="105"/>
  <c r="AA113" i="105"/>
  <c r="AA112" i="105"/>
  <c r="AA111" i="105"/>
  <c r="AA110" i="105"/>
  <c r="AA109" i="105"/>
  <c r="AA108" i="105"/>
  <c r="AA107" i="105"/>
  <c r="AA106" i="105"/>
  <c r="AA105" i="105"/>
  <c r="AB105" i="105" s="1"/>
  <c r="AA104" i="105"/>
  <c r="AA103" i="105"/>
  <c r="AA102" i="105"/>
  <c r="AA101" i="105"/>
  <c r="AA100" i="105"/>
  <c r="AA99" i="105"/>
  <c r="AA98" i="105"/>
  <c r="AA97" i="105"/>
  <c r="AA96" i="105"/>
  <c r="AA95" i="105"/>
  <c r="AA94" i="105"/>
  <c r="AA93" i="105"/>
  <c r="AA92" i="105"/>
  <c r="AA91" i="105"/>
  <c r="AA90" i="105"/>
  <c r="AA89" i="105"/>
  <c r="AA88" i="105"/>
  <c r="AA87" i="105"/>
  <c r="AA86" i="105"/>
  <c r="AA85" i="105"/>
  <c r="AA84" i="105"/>
  <c r="AA83" i="105"/>
  <c r="AA82" i="105"/>
  <c r="AA81" i="105"/>
  <c r="AA80" i="105"/>
  <c r="AA79" i="105"/>
  <c r="AA78" i="105"/>
  <c r="AA77" i="105"/>
  <c r="AA76" i="105"/>
  <c r="AA75" i="105"/>
  <c r="AA74" i="105"/>
  <c r="AA73" i="105"/>
  <c r="AA72" i="105"/>
  <c r="AA71" i="105"/>
  <c r="AA70" i="105"/>
  <c r="AA69" i="105"/>
  <c r="AA68" i="105"/>
  <c r="AA67" i="105"/>
  <c r="AA66" i="105"/>
  <c r="AA65" i="105"/>
  <c r="AA64" i="105"/>
  <c r="AA63" i="105"/>
  <c r="AA62" i="105"/>
  <c r="AA61" i="105"/>
  <c r="AA60" i="105"/>
  <c r="AA59" i="105"/>
  <c r="AA58" i="105"/>
  <c r="AA57" i="105"/>
  <c r="AA56" i="105"/>
  <c r="AA55" i="105"/>
  <c r="AA54" i="105"/>
  <c r="AA53" i="105"/>
  <c r="AA52" i="105"/>
  <c r="AA51" i="105"/>
  <c r="AA50" i="105"/>
  <c r="AA49" i="105"/>
  <c r="AA48" i="105"/>
  <c r="AA47" i="105"/>
  <c r="AA46" i="105"/>
  <c r="AA45" i="105"/>
  <c r="AA44" i="105"/>
  <c r="AA43" i="105"/>
  <c r="AA42" i="105"/>
  <c r="AA41" i="105"/>
  <c r="AA40" i="105"/>
  <c r="AA39" i="105"/>
  <c r="AA38" i="105"/>
  <c r="AA37" i="105"/>
  <c r="AA36" i="105"/>
  <c r="AA35" i="105"/>
  <c r="AA34" i="105"/>
  <c r="AA33" i="105"/>
  <c r="AA32" i="105"/>
  <c r="AA31" i="105"/>
  <c r="AA30" i="105"/>
  <c r="AA29" i="105"/>
  <c r="AA28" i="105"/>
  <c r="AA27" i="105"/>
  <c r="AA26" i="105"/>
  <c r="AA25" i="105"/>
  <c r="AA24" i="105"/>
  <c r="AA23" i="105"/>
  <c r="AA22" i="105"/>
  <c r="U22" i="105"/>
  <c r="AA21" i="105"/>
  <c r="U21" i="105"/>
  <c r="U23" i="105" s="1"/>
  <c r="AA20" i="105"/>
  <c r="AA19" i="105"/>
  <c r="AA18" i="105"/>
  <c r="AA17" i="105"/>
  <c r="AB17" i="105" s="1"/>
  <c r="AA16" i="105"/>
  <c r="V16" i="105"/>
  <c r="AA15" i="105"/>
  <c r="V15" i="105"/>
  <c r="AA14" i="105"/>
  <c r="V14" i="105"/>
  <c r="AA13" i="105"/>
  <c r="V13" i="105"/>
  <c r="AA12" i="105"/>
  <c r="V12" i="105"/>
  <c r="AA11" i="105"/>
  <c r="V11" i="105"/>
  <c r="AA10" i="105"/>
  <c r="V10" i="105"/>
  <c r="AA9" i="105"/>
  <c r="V9" i="105"/>
  <c r="AA8" i="105"/>
  <c r="V8" i="105"/>
  <c r="AA7" i="105"/>
  <c r="V7" i="105"/>
  <c r="AA6" i="105"/>
  <c r="V6" i="105"/>
  <c r="V17" i="105" s="1"/>
  <c r="AA115" i="104"/>
  <c r="AA114" i="104"/>
  <c r="AA113" i="104"/>
  <c r="AA112" i="104"/>
  <c r="AA111" i="104"/>
  <c r="AA110" i="104"/>
  <c r="AA109" i="104"/>
  <c r="AA108" i="104"/>
  <c r="AA107" i="104"/>
  <c r="AA106" i="104"/>
  <c r="AA105" i="104"/>
  <c r="AB105" i="104" s="1"/>
  <c r="AA104" i="104"/>
  <c r="AA103" i="104"/>
  <c r="AA102" i="104"/>
  <c r="AA101" i="104"/>
  <c r="AA100" i="104"/>
  <c r="AA99" i="104"/>
  <c r="AA98" i="104"/>
  <c r="AA97" i="104"/>
  <c r="AA96" i="104"/>
  <c r="AA95" i="104"/>
  <c r="AA94" i="104"/>
  <c r="AB94" i="104" s="1"/>
  <c r="AA93" i="104"/>
  <c r="AA92" i="104"/>
  <c r="AA91" i="104"/>
  <c r="AA90" i="104"/>
  <c r="AA89" i="104"/>
  <c r="AA88" i="104"/>
  <c r="AA87" i="104"/>
  <c r="AA86" i="104"/>
  <c r="AA85" i="104"/>
  <c r="AA84" i="104"/>
  <c r="AA83" i="104"/>
  <c r="AA82" i="104"/>
  <c r="AA81" i="104"/>
  <c r="AA80" i="104"/>
  <c r="AA79" i="104"/>
  <c r="AA78" i="104"/>
  <c r="AA77" i="104"/>
  <c r="AA76" i="104"/>
  <c r="AA75" i="104"/>
  <c r="AA74" i="104"/>
  <c r="AA73" i="104"/>
  <c r="AA72" i="104"/>
  <c r="AB72" i="104" s="1"/>
  <c r="AA71" i="104"/>
  <c r="AA70" i="104"/>
  <c r="AA69" i="104"/>
  <c r="AA68" i="104"/>
  <c r="AA67" i="104"/>
  <c r="AA66" i="104"/>
  <c r="AA65" i="104"/>
  <c r="AA64" i="104"/>
  <c r="AA63" i="104"/>
  <c r="AA62" i="104"/>
  <c r="AA61" i="104"/>
  <c r="AA60" i="104"/>
  <c r="AA59" i="104"/>
  <c r="AA58" i="104"/>
  <c r="AA57" i="104"/>
  <c r="AA56" i="104"/>
  <c r="AA55" i="104"/>
  <c r="AA54" i="104"/>
  <c r="AA53" i="104"/>
  <c r="AA52" i="104"/>
  <c r="AA51" i="104"/>
  <c r="AA50" i="104"/>
  <c r="AB50" i="104" s="1"/>
  <c r="AA49" i="104"/>
  <c r="AA48" i="104"/>
  <c r="AA47" i="104"/>
  <c r="AA46" i="104"/>
  <c r="AA45" i="104"/>
  <c r="AA44" i="104"/>
  <c r="AA43" i="104"/>
  <c r="AA42" i="104"/>
  <c r="AA41" i="104"/>
  <c r="AA40" i="104"/>
  <c r="AA39" i="104"/>
  <c r="AA38" i="104"/>
  <c r="AA37" i="104"/>
  <c r="AA36" i="104"/>
  <c r="AA35" i="104"/>
  <c r="AA34" i="104"/>
  <c r="AA33" i="104"/>
  <c r="AA32" i="104"/>
  <c r="AA31" i="104"/>
  <c r="AA30" i="104"/>
  <c r="AA29" i="104"/>
  <c r="AA28" i="104"/>
  <c r="AB28" i="104" s="1"/>
  <c r="AA27" i="104"/>
  <c r="AA26" i="104"/>
  <c r="AA25" i="104"/>
  <c r="AA24" i="104"/>
  <c r="AA23" i="104"/>
  <c r="AA22" i="104"/>
  <c r="U22" i="104"/>
  <c r="AA21" i="104"/>
  <c r="U21" i="104"/>
  <c r="U23" i="104" s="1"/>
  <c r="AA20" i="104"/>
  <c r="AA19" i="104"/>
  <c r="AA18" i="104"/>
  <c r="AA17" i="104"/>
  <c r="AB17" i="104" s="1"/>
  <c r="AA16" i="104"/>
  <c r="V16" i="104"/>
  <c r="AA15" i="104"/>
  <c r="V15" i="104"/>
  <c r="AA14" i="104"/>
  <c r="V14" i="104"/>
  <c r="AA13" i="104"/>
  <c r="V13" i="104"/>
  <c r="AA12" i="104"/>
  <c r="V12" i="104"/>
  <c r="AA11" i="104"/>
  <c r="V11" i="104"/>
  <c r="AA10" i="104"/>
  <c r="V10" i="104"/>
  <c r="AA9" i="104"/>
  <c r="V9" i="104"/>
  <c r="AA8" i="104"/>
  <c r="V8" i="104"/>
  <c r="AA7" i="104"/>
  <c r="V7" i="104"/>
  <c r="AA6" i="104"/>
  <c r="AB6" i="104" s="1"/>
  <c r="V6" i="104"/>
  <c r="AA115" i="103"/>
  <c r="AA114" i="103"/>
  <c r="AA113" i="103"/>
  <c r="AA112" i="103"/>
  <c r="AA111" i="103"/>
  <c r="AA110" i="103"/>
  <c r="AA109" i="103"/>
  <c r="AA108" i="103"/>
  <c r="AA107" i="103"/>
  <c r="AA106" i="103"/>
  <c r="AA105" i="103"/>
  <c r="AA104" i="103"/>
  <c r="AA103" i="103"/>
  <c r="AA102" i="103"/>
  <c r="AA101" i="103"/>
  <c r="AA100" i="103"/>
  <c r="AA99" i="103"/>
  <c r="AA98" i="103"/>
  <c r="AA97" i="103"/>
  <c r="AA96" i="103"/>
  <c r="AA95" i="103"/>
  <c r="AA94" i="103"/>
  <c r="AA93" i="103"/>
  <c r="AA92" i="103"/>
  <c r="AA91" i="103"/>
  <c r="AA90" i="103"/>
  <c r="AA89" i="103"/>
  <c r="AA88" i="103"/>
  <c r="AA87" i="103"/>
  <c r="AA86" i="103"/>
  <c r="AA85" i="103"/>
  <c r="AA84" i="103"/>
  <c r="AA83" i="103"/>
  <c r="AA82" i="103"/>
  <c r="AA81" i="103"/>
  <c r="AA80" i="103"/>
  <c r="AA79" i="103"/>
  <c r="AA78" i="103"/>
  <c r="AA77" i="103"/>
  <c r="AA76" i="103"/>
  <c r="AA75" i="103"/>
  <c r="AA74" i="103"/>
  <c r="AA73" i="103"/>
  <c r="AA72" i="103"/>
  <c r="AA71" i="103"/>
  <c r="AA70" i="103"/>
  <c r="AA69" i="103"/>
  <c r="AA68" i="103"/>
  <c r="AA67" i="103"/>
  <c r="AA66" i="103"/>
  <c r="AA65" i="103"/>
  <c r="AA64" i="103"/>
  <c r="AA63" i="103"/>
  <c r="AA62" i="103"/>
  <c r="AA61" i="103"/>
  <c r="AA60" i="103"/>
  <c r="AA59" i="103"/>
  <c r="AA58" i="103"/>
  <c r="AA57" i="103"/>
  <c r="AA56" i="103"/>
  <c r="AA55" i="103"/>
  <c r="AA54" i="103"/>
  <c r="AA53" i="103"/>
  <c r="AA52" i="103"/>
  <c r="AA51" i="103"/>
  <c r="AA50" i="103"/>
  <c r="AA49" i="103"/>
  <c r="AA48" i="103"/>
  <c r="AA47" i="103"/>
  <c r="AA46" i="103"/>
  <c r="AA45" i="103"/>
  <c r="AA44" i="103"/>
  <c r="AA43" i="103"/>
  <c r="AA42" i="103"/>
  <c r="AA41" i="103"/>
  <c r="AA40" i="103"/>
  <c r="AA39" i="103"/>
  <c r="AA38" i="103"/>
  <c r="AA37" i="103"/>
  <c r="AA36" i="103"/>
  <c r="AA35" i="103"/>
  <c r="AA34" i="103"/>
  <c r="AA33" i="103"/>
  <c r="AA32" i="103"/>
  <c r="AA31" i="103"/>
  <c r="AA30" i="103"/>
  <c r="AA29" i="103"/>
  <c r="AA28" i="103"/>
  <c r="AA27" i="103"/>
  <c r="AA26" i="103"/>
  <c r="AA25" i="103"/>
  <c r="AA24" i="103"/>
  <c r="AA23" i="103"/>
  <c r="AA22" i="103"/>
  <c r="U22" i="103"/>
  <c r="AA21" i="103"/>
  <c r="U21" i="103"/>
  <c r="U23" i="103" s="1"/>
  <c r="AA20" i="103"/>
  <c r="AA19" i="103"/>
  <c r="AA18" i="103"/>
  <c r="AA17" i="103"/>
  <c r="AA16" i="103"/>
  <c r="V16" i="103"/>
  <c r="AA15" i="103"/>
  <c r="V15" i="103"/>
  <c r="AA14" i="103"/>
  <c r="V14" i="103"/>
  <c r="AA13" i="103"/>
  <c r="V13" i="103"/>
  <c r="AA12" i="103"/>
  <c r="V12" i="103"/>
  <c r="AA11" i="103"/>
  <c r="V11" i="103"/>
  <c r="AA10" i="103"/>
  <c r="V10" i="103"/>
  <c r="AA9" i="103"/>
  <c r="V9" i="103"/>
  <c r="AA8" i="103"/>
  <c r="V8" i="103"/>
  <c r="AA7" i="103"/>
  <c r="V7" i="103"/>
  <c r="AA6" i="103"/>
  <c r="V6" i="103"/>
  <c r="V17" i="103" s="1"/>
  <c r="AA115" i="102"/>
  <c r="AA114" i="102"/>
  <c r="AA113" i="102"/>
  <c r="AA112" i="102"/>
  <c r="AA111" i="102"/>
  <c r="AA110" i="102"/>
  <c r="AA109" i="102"/>
  <c r="AA108" i="102"/>
  <c r="AA107" i="102"/>
  <c r="AA106" i="102"/>
  <c r="AA105" i="102"/>
  <c r="AA104" i="102"/>
  <c r="AA103" i="102"/>
  <c r="AA102" i="102"/>
  <c r="AA101" i="102"/>
  <c r="AA100" i="102"/>
  <c r="AA99" i="102"/>
  <c r="AA98" i="102"/>
  <c r="AA97" i="102"/>
  <c r="AA96" i="102"/>
  <c r="AA95" i="102"/>
  <c r="AA94" i="102"/>
  <c r="AB94" i="102" s="1"/>
  <c r="AA93" i="102"/>
  <c r="AA92" i="102"/>
  <c r="AA91" i="102"/>
  <c r="AA90" i="102"/>
  <c r="AA89" i="102"/>
  <c r="AA88" i="102"/>
  <c r="AA87" i="102"/>
  <c r="AA86" i="102"/>
  <c r="AA85" i="102"/>
  <c r="AA84" i="102"/>
  <c r="AA83" i="102"/>
  <c r="AA82" i="102"/>
  <c r="AA81" i="102"/>
  <c r="AA80" i="102"/>
  <c r="AA79" i="102"/>
  <c r="AA78" i="102"/>
  <c r="AA77" i="102"/>
  <c r="AA76" i="102"/>
  <c r="AA75" i="102"/>
  <c r="AA74" i="102"/>
  <c r="AA73" i="102"/>
  <c r="AA72" i="102"/>
  <c r="AB72" i="102" s="1"/>
  <c r="AA71" i="102"/>
  <c r="AA70" i="102"/>
  <c r="AA69" i="102"/>
  <c r="AA68" i="102"/>
  <c r="AA67" i="102"/>
  <c r="AA66" i="102"/>
  <c r="AA65" i="102"/>
  <c r="AA64" i="102"/>
  <c r="AA63" i="102"/>
  <c r="AA62" i="102"/>
  <c r="AA61" i="102"/>
  <c r="AA60" i="102"/>
  <c r="AA59" i="102"/>
  <c r="AA58" i="102"/>
  <c r="AA57" i="102"/>
  <c r="AA56" i="102"/>
  <c r="AA55" i="102"/>
  <c r="AA54" i="102"/>
  <c r="AA53" i="102"/>
  <c r="AA52" i="102"/>
  <c r="AA51" i="102"/>
  <c r="AA50" i="102"/>
  <c r="AA49" i="102"/>
  <c r="AA48" i="102"/>
  <c r="AA47" i="102"/>
  <c r="AA46" i="102"/>
  <c r="AA45" i="102"/>
  <c r="AA44" i="102"/>
  <c r="AA43" i="102"/>
  <c r="AA42" i="102"/>
  <c r="AA41" i="102"/>
  <c r="AA40" i="102"/>
  <c r="AA39" i="102"/>
  <c r="AA38" i="102"/>
  <c r="AA37" i="102"/>
  <c r="AA36" i="102"/>
  <c r="AA35" i="102"/>
  <c r="AA34" i="102"/>
  <c r="AA33" i="102"/>
  <c r="AA32" i="102"/>
  <c r="AA31" i="102"/>
  <c r="AA30" i="102"/>
  <c r="AA29" i="102"/>
  <c r="AA28" i="102"/>
  <c r="AA27" i="102"/>
  <c r="AA26" i="102"/>
  <c r="AA25" i="102"/>
  <c r="AA24" i="102"/>
  <c r="AA23" i="102"/>
  <c r="AA22" i="102"/>
  <c r="U22" i="102"/>
  <c r="AA21" i="102"/>
  <c r="U21" i="102"/>
  <c r="U23" i="102" s="1"/>
  <c r="AA20" i="102"/>
  <c r="AA19" i="102"/>
  <c r="AA18" i="102"/>
  <c r="AA17" i="102"/>
  <c r="AA16" i="102"/>
  <c r="V16" i="102"/>
  <c r="AA15" i="102"/>
  <c r="V15" i="102"/>
  <c r="AA14" i="102"/>
  <c r="V14" i="102"/>
  <c r="AA13" i="102"/>
  <c r="V13" i="102"/>
  <c r="AA12" i="102"/>
  <c r="V12" i="102"/>
  <c r="AA11" i="102"/>
  <c r="V11" i="102"/>
  <c r="AA10" i="102"/>
  <c r="V10" i="102"/>
  <c r="AA9" i="102"/>
  <c r="V9" i="102"/>
  <c r="AA8" i="102"/>
  <c r="V8" i="102"/>
  <c r="AA7" i="102"/>
  <c r="V7" i="102"/>
  <c r="AA6" i="102"/>
  <c r="V6" i="102"/>
  <c r="V17" i="102" s="1"/>
  <c r="AA115" i="101"/>
  <c r="AA114" i="101"/>
  <c r="AA113" i="101"/>
  <c r="AA112" i="101"/>
  <c r="AA111" i="101"/>
  <c r="AA110" i="101"/>
  <c r="AA109" i="101"/>
  <c r="AA108" i="101"/>
  <c r="AA107" i="101"/>
  <c r="AA106" i="101"/>
  <c r="AA105" i="101"/>
  <c r="AA104" i="101"/>
  <c r="AA103" i="101"/>
  <c r="AA102" i="101"/>
  <c r="AA101" i="101"/>
  <c r="AA100" i="101"/>
  <c r="AA99" i="101"/>
  <c r="AA98" i="101"/>
  <c r="AA97" i="101"/>
  <c r="AA96" i="101"/>
  <c r="AA95" i="101"/>
  <c r="AA94" i="101"/>
  <c r="AA93" i="101"/>
  <c r="AA92" i="101"/>
  <c r="AA91" i="101"/>
  <c r="AA90" i="101"/>
  <c r="AA89" i="101"/>
  <c r="AA88" i="101"/>
  <c r="AA87" i="101"/>
  <c r="AA86" i="101"/>
  <c r="AA85" i="101"/>
  <c r="AA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U22" i="101"/>
  <c r="AA21" i="101"/>
  <c r="U21" i="101"/>
  <c r="U23" i="101" s="1"/>
  <c r="AA20" i="101"/>
  <c r="AA19" i="101"/>
  <c r="AA18" i="101"/>
  <c r="AA17" i="101"/>
  <c r="AA16" i="101"/>
  <c r="V16" i="101"/>
  <c r="AA15" i="101"/>
  <c r="V15" i="101"/>
  <c r="AA14" i="101"/>
  <c r="V14" i="101"/>
  <c r="AA13" i="101"/>
  <c r="V13" i="101"/>
  <c r="AA12" i="101"/>
  <c r="V12" i="101"/>
  <c r="AA11" i="101"/>
  <c r="V11" i="101"/>
  <c r="AA10" i="101"/>
  <c r="V10" i="101"/>
  <c r="AA9" i="101"/>
  <c r="V9" i="101"/>
  <c r="AA8" i="101"/>
  <c r="V8" i="101"/>
  <c r="AA7" i="101"/>
  <c r="V7" i="101"/>
  <c r="AA6" i="101"/>
  <c r="V6" i="101"/>
  <c r="V17" i="101" s="1"/>
  <c r="AA115" i="100"/>
  <c r="AA114" i="100"/>
  <c r="AA113" i="100"/>
  <c r="AA112" i="100"/>
  <c r="AA111" i="100"/>
  <c r="AA110" i="100"/>
  <c r="AA109" i="100"/>
  <c r="AA108" i="100"/>
  <c r="AA107" i="100"/>
  <c r="AA106" i="100"/>
  <c r="AA105" i="100"/>
  <c r="AA104" i="100"/>
  <c r="AA103" i="100"/>
  <c r="AA102" i="100"/>
  <c r="AA101" i="100"/>
  <c r="AA100" i="100"/>
  <c r="AA99" i="100"/>
  <c r="AA98" i="100"/>
  <c r="AA97" i="100"/>
  <c r="AA96" i="100"/>
  <c r="AA95" i="100"/>
  <c r="AA94" i="100"/>
  <c r="AB94" i="100" s="1"/>
  <c r="AA93" i="100"/>
  <c r="AA92" i="100"/>
  <c r="AA91" i="100"/>
  <c r="AA90" i="100"/>
  <c r="AA89" i="100"/>
  <c r="AA88" i="100"/>
  <c r="AA87" i="100"/>
  <c r="AA86" i="100"/>
  <c r="AA85" i="100"/>
  <c r="AA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B72" i="100" s="1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B50" i="100" s="1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B28" i="100" s="1"/>
  <c r="AA27" i="100"/>
  <c r="AA26" i="100"/>
  <c r="AA25" i="100"/>
  <c r="AA24" i="100"/>
  <c r="AA23" i="100"/>
  <c r="AA22" i="100"/>
  <c r="U22" i="100"/>
  <c r="AA21" i="100"/>
  <c r="U21" i="100"/>
  <c r="U23" i="100" s="1"/>
  <c r="AA20" i="100"/>
  <c r="AA19" i="100"/>
  <c r="AA18" i="100"/>
  <c r="AA17" i="100"/>
  <c r="AA16" i="100"/>
  <c r="V16" i="100"/>
  <c r="AA15" i="100"/>
  <c r="V15" i="100"/>
  <c r="AA14" i="100"/>
  <c r="V14" i="100"/>
  <c r="AA13" i="100"/>
  <c r="V13" i="100"/>
  <c r="AA12" i="100"/>
  <c r="V12" i="100"/>
  <c r="AA11" i="100"/>
  <c r="V11" i="100"/>
  <c r="AA10" i="100"/>
  <c r="V10" i="100"/>
  <c r="AA9" i="100"/>
  <c r="V9" i="100"/>
  <c r="AA8" i="100"/>
  <c r="V8" i="100"/>
  <c r="AA7" i="100"/>
  <c r="V7" i="100"/>
  <c r="AA6" i="100"/>
  <c r="AB6" i="100" s="1"/>
  <c r="V6" i="100"/>
  <c r="AA115" i="99"/>
  <c r="AA114" i="99"/>
  <c r="AA113" i="99"/>
  <c r="AA112" i="99"/>
  <c r="AA111" i="99"/>
  <c r="AA110" i="99"/>
  <c r="AA109" i="99"/>
  <c r="AA108" i="99"/>
  <c r="AA107" i="99"/>
  <c r="AA106" i="99"/>
  <c r="AA105" i="99"/>
  <c r="AB105" i="99" s="1"/>
  <c r="AA104" i="99"/>
  <c r="AA103" i="99"/>
  <c r="AA102" i="99"/>
  <c r="AA101" i="99"/>
  <c r="AA100" i="99"/>
  <c r="AA99" i="99"/>
  <c r="AA98" i="99"/>
  <c r="AA97" i="99"/>
  <c r="AA96" i="99"/>
  <c r="AA95" i="99"/>
  <c r="AA94" i="99"/>
  <c r="AA93" i="99"/>
  <c r="AA92" i="99"/>
  <c r="AA91" i="99"/>
  <c r="AA90" i="99"/>
  <c r="AA89" i="99"/>
  <c r="AA88" i="99"/>
  <c r="AA87" i="99"/>
  <c r="AA86" i="99"/>
  <c r="AA85" i="99"/>
  <c r="AA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B39" i="99" s="1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U22" i="99"/>
  <c r="AA21" i="99"/>
  <c r="U21" i="99"/>
  <c r="U23" i="99" s="1"/>
  <c r="AA20" i="99"/>
  <c r="AA19" i="99"/>
  <c r="AA18" i="99"/>
  <c r="AA17" i="99"/>
  <c r="AB17" i="99" s="1"/>
  <c r="AA16" i="99"/>
  <c r="V16" i="99"/>
  <c r="AA15" i="99"/>
  <c r="V15" i="99"/>
  <c r="AA14" i="99"/>
  <c r="V14" i="99"/>
  <c r="AA13" i="99"/>
  <c r="V13" i="99"/>
  <c r="AA12" i="99"/>
  <c r="V12" i="99"/>
  <c r="AA11" i="99"/>
  <c r="V11" i="99"/>
  <c r="AA10" i="99"/>
  <c r="V10" i="99"/>
  <c r="AA9" i="99"/>
  <c r="V9" i="99"/>
  <c r="AA8" i="99"/>
  <c r="V8" i="99"/>
  <c r="AA7" i="99"/>
  <c r="V7" i="99"/>
  <c r="AA6" i="99"/>
  <c r="V6" i="99"/>
  <c r="V17" i="99" s="1"/>
  <c r="AA115" i="98"/>
  <c r="AA114" i="98"/>
  <c r="AA113" i="98"/>
  <c r="AA112" i="98"/>
  <c r="AA111" i="98"/>
  <c r="AA110" i="98"/>
  <c r="AA109" i="98"/>
  <c r="AA108" i="98"/>
  <c r="AA107" i="98"/>
  <c r="AA106" i="98"/>
  <c r="AA105" i="98"/>
  <c r="AB105" i="98" s="1"/>
  <c r="AA104" i="98"/>
  <c r="AA103" i="98"/>
  <c r="AA102" i="98"/>
  <c r="AA101" i="98"/>
  <c r="AA100" i="98"/>
  <c r="AA99" i="98"/>
  <c r="AA98" i="98"/>
  <c r="AA97" i="98"/>
  <c r="AA96" i="98"/>
  <c r="AA95" i="98"/>
  <c r="AA94" i="98"/>
  <c r="AB94" i="98" s="1"/>
  <c r="AA93" i="98"/>
  <c r="AA92" i="98"/>
  <c r="AA91" i="98"/>
  <c r="AA90" i="98"/>
  <c r="AA89" i="98"/>
  <c r="AA88" i="98"/>
  <c r="AA87" i="98"/>
  <c r="AA86" i="98"/>
  <c r="AA85" i="98"/>
  <c r="AA84" i="98"/>
  <c r="AA83" i="98"/>
  <c r="AB83" i="98" s="1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U22" i="98"/>
  <c r="AA21" i="98"/>
  <c r="U21" i="98"/>
  <c r="U23" i="98" s="1"/>
  <c r="AA20" i="98"/>
  <c r="AA19" i="98"/>
  <c r="AA18" i="98"/>
  <c r="AA17" i="98"/>
  <c r="AB17" i="98" s="1"/>
  <c r="AA16" i="98"/>
  <c r="V16" i="98"/>
  <c r="AA15" i="98"/>
  <c r="V15" i="98"/>
  <c r="AA14" i="98"/>
  <c r="V14" i="98"/>
  <c r="AA13" i="98"/>
  <c r="V13" i="98"/>
  <c r="AA12" i="98"/>
  <c r="V12" i="98"/>
  <c r="AA11" i="98"/>
  <c r="V11" i="98"/>
  <c r="AA10" i="98"/>
  <c r="V10" i="98"/>
  <c r="AA9" i="98"/>
  <c r="V9" i="98"/>
  <c r="AA8" i="98"/>
  <c r="V8" i="98"/>
  <c r="AA7" i="98"/>
  <c r="V7" i="98"/>
  <c r="AA6" i="98"/>
  <c r="V6" i="98"/>
  <c r="V17" i="98" s="1"/>
  <c r="AA115" i="97"/>
  <c r="AA114" i="97"/>
  <c r="AA113" i="97"/>
  <c r="AA112" i="97"/>
  <c r="AA111" i="97"/>
  <c r="AA110" i="97"/>
  <c r="AA109" i="97"/>
  <c r="AA108" i="97"/>
  <c r="AA107" i="97"/>
  <c r="AA106" i="97"/>
  <c r="AA105" i="97"/>
  <c r="AB105" i="97" s="1"/>
  <c r="AA104" i="97"/>
  <c r="AA103" i="97"/>
  <c r="AA102" i="97"/>
  <c r="AA101" i="97"/>
  <c r="AA100" i="97"/>
  <c r="AA99" i="97"/>
  <c r="AA98" i="97"/>
  <c r="AA97" i="97"/>
  <c r="AA96" i="97"/>
  <c r="AA95" i="97"/>
  <c r="AA94" i="97"/>
  <c r="AB94" i="97" s="1"/>
  <c r="AA93" i="97"/>
  <c r="AA92" i="97"/>
  <c r="AA91" i="97"/>
  <c r="AA90" i="97"/>
  <c r="AA89" i="97"/>
  <c r="AA88" i="97"/>
  <c r="AA87" i="97"/>
  <c r="AA86" i="97"/>
  <c r="AA85" i="97"/>
  <c r="AA84" i="97"/>
  <c r="AA83" i="97"/>
  <c r="AB83" i="97" s="1"/>
  <c r="AA82" i="97"/>
  <c r="AA81" i="97"/>
  <c r="AA80" i="97"/>
  <c r="AA79" i="97"/>
  <c r="AA78" i="97"/>
  <c r="AA77" i="97"/>
  <c r="AA76" i="97"/>
  <c r="AA75" i="97"/>
  <c r="AA74" i="97"/>
  <c r="AA73" i="97"/>
  <c r="AA72" i="97"/>
  <c r="AB72" i="97" s="1"/>
  <c r="AA71" i="97"/>
  <c r="AA70" i="97"/>
  <c r="AA69" i="97"/>
  <c r="AA68" i="97"/>
  <c r="AA67" i="97"/>
  <c r="AA66" i="97"/>
  <c r="AA65" i="97"/>
  <c r="AA64" i="97"/>
  <c r="AA63" i="97"/>
  <c r="AA62" i="97"/>
  <c r="AA61" i="97"/>
  <c r="AB61" i="97" s="1"/>
  <c r="AA60" i="97"/>
  <c r="AA59" i="97"/>
  <c r="AA58" i="97"/>
  <c r="AA57" i="97"/>
  <c r="AA56" i="97"/>
  <c r="AA55" i="97"/>
  <c r="AA54" i="97"/>
  <c r="AA53" i="97"/>
  <c r="AA52" i="97"/>
  <c r="AA51" i="97"/>
  <c r="AA50" i="97"/>
  <c r="AB50" i="97" s="1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B28" i="97" s="1"/>
  <c r="AA27" i="97"/>
  <c r="AA26" i="97"/>
  <c r="AA25" i="97"/>
  <c r="AA24" i="97"/>
  <c r="AA23" i="97"/>
  <c r="AA22" i="97"/>
  <c r="U22" i="97"/>
  <c r="AA21" i="97"/>
  <c r="U21" i="97"/>
  <c r="U23" i="97" s="1"/>
  <c r="AA20" i="97"/>
  <c r="AA19" i="97"/>
  <c r="AA18" i="97"/>
  <c r="AA17" i="97"/>
  <c r="AB17" i="97" s="1"/>
  <c r="AA16" i="97"/>
  <c r="V16" i="97"/>
  <c r="AA15" i="97"/>
  <c r="V15" i="97"/>
  <c r="AA14" i="97"/>
  <c r="V14" i="97"/>
  <c r="AA13" i="97"/>
  <c r="V13" i="97"/>
  <c r="AA12" i="97"/>
  <c r="V12" i="97"/>
  <c r="AA11" i="97"/>
  <c r="V11" i="97"/>
  <c r="AA10" i="97"/>
  <c r="V10" i="97"/>
  <c r="AA9" i="97"/>
  <c r="V9" i="97"/>
  <c r="AA8" i="97"/>
  <c r="V8" i="97"/>
  <c r="AA7" i="97"/>
  <c r="V7" i="97"/>
  <c r="AA6" i="97"/>
  <c r="V6" i="97"/>
  <c r="V17" i="97" s="1"/>
  <c r="AA115" i="96"/>
  <c r="AA114" i="96"/>
  <c r="AA113" i="96"/>
  <c r="AA112" i="96"/>
  <c r="AA111" i="96"/>
  <c r="AA110" i="96"/>
  <c r="AA109" i="96"/>
  <c r="AA108" i="96"/>
  <c r="AA107" i="96"/>
  <c r="AA106" i="96"/>
  <c r="AA105" i="96"/>
  <c r="AA104" i="96"/>
  <c r="AA103" i="96"/>
  <c r="AA102" i="96"/>
  <c r="AA101" i="96"/>
  <c r="AA100" i="96"/>
  <c r="AA99" i="96"/>
  <c r="AA98" i="96"/>
  <c r="AA97" i="96"/>
  <c r="AA96" i="96"/>
  <c r="AA95" i="96"/>
  <c r="AA94" i="96"/>
  <c r="AB94" i="96" s="1"/>
  <c r="AA93" i="96"/>
  <c r="AA92" i="96"/>
  <c r="AA91" i="96"/>
  <c r="AA90" i="96"/>
  <c r="AA89" i="96"/>
  <c r="AA88" i="96"/>
  <c r="AA87" i="96"/>
  <c r="AA86" i="96"/>
  <c r="AA85" i="96"/>
  <c r="AA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U22" i="96"/>
  <c r="AA21" i="96"/>
  <c r="U21" i="96"/>
  <c r="U23" i="96" s="1"/>
  <c r="AA20" i="96"/>
  <c r="AA19" i="96"/>
  <c r="AA18" i="96"/>
  <c r="AA17" i="96"/>
  <c r="AA16" i="96"/>
  <c r="V16" i="96"/>
  <c r="AA15" i="96"/>
  <c r="V15" i="96"/>
  <c r="AA14" i="96"/>
  <c r="V14" i="96"/>
  <c r="AA13" i="96"/>
  <c r="V13" i="96"/>
  <c r="AA12" i="96"/>
  <c r="V12" i="96"/>
  <c r="AA11" i="96"/>
  <c r="V11" i="96"/>
  <c r="AA10" i="96"/>
  <c r="V10" i="96"/>
  <c r="AA9" i="96"/>
  <c r="V9" i="96"/>
  <c r="AA8" i="96"/>
  <c r="V8" i="96"/>
  <c r="AA7" i="96"/>
  <c r="V7" i="96"/>
  <c r="AA6" i="96"/>
  <c r="V6" i="96"/>
  <c r="V17" i="96" s="1"/>
  <c r="AA115" i="95"/>
  <c r="AA114" i="95"/>
  <c r="AA113" i="95"/>
  <c r="AA112" i="95"/>
  <c r="AA111" i="95"/>
  <c r="AA110" i="95"/>
  <c r="AA109" i="95"/>
  <c r="AA108" i="95"/>
  <c r="AA107" i="95"/>
  <c r="AA106" i="95"/>
  <c r="AA105" i="95"/>
  <c r="AA104" i="95"/>
  <c r="AA103" i="95"/>
  <c r="AA102" i="95"/>
  <c r="AA101" i="95"/>
  <c r="AA100" i="95"/>
  <c r="AA99" i="95"/>
  <c r="AA98" i="95"/>
  <c r="AA97" i="95"/>
  <c r="AA96" i="95"/>
  <c r="AA95" i="95"/>
  <c r="AA94" i="95"/>
  <c r="AA93" i="95"/>
  <c r="AA92" i="95"/>
  <c r="AA91" i="95"/>
  <c r="AA90" i="95"/>
  <c r="AA89" i="95"/>
  <c r="AA88" i="95"/>
  <c r="AA87" i="95"/>
  <c r="AA86" i="95"/>
  <c r="AA85" i="95"/>
  <c r="AA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U22" i="95"/>
  <c r="AA21" i="95"/>
  <c r="U21" i="95"/>
  <c r="U23" i="95" s="1"/>
  <c r="AA20" i="95"/>
  <c r="AA19" i="95"/>
  <c r="AA18" i="95"/>
  <c r="AA17" i="95"/>
  <c r="AA16" i="95"/>
  <c r="V16" i="95"/>
  <c r="AA15" i="95"/>
  <c r="V15" i="95"/>
  <c r="AA14" i="95"/>
  <c r="V14" i="95"/>
  <c r="AA13" i="95"/>
  <c r="V13" i="95"/>
  <c r="AA12" i="95"/>
  <c r="V12" i="95"/>
  <c r="AA11" i="95"/>
  <c r="V11" i="95"/>
  <c r="AA10" i="95"/>
  <c r="V10" i="95"/>
  <c r="AA9" i="95"/>
  <c r="V9" i="95"/>
  <c r="AA8" i="95"/>
  <c r="V8" i="95"/>
  <c r="AA7" i="95"/>
  <c r="V7" i="95"/>
  <c r="AA6" i="95"/>
  <c r="V6" i="95"/>
  <c r="V17" i="95" s="1"/>
  <c r="AA115" i="94"/>
  <c r="AA114" i="94"/>
  <c r="AA113" i="94"/>
  <c r="AA112" i="94"/>
  <c r="AA111" i="94"/>
  <c r="AA110" i="94"/>
  <c r="AA109" i="94"/>
  <c r="AA108" i="94"/>
  <c r="AA107" i="94"/>
  <c r="AA106" i="94"/>
  <c r="AA105" i="94"/>
  <c r="AA104" i="94"/>
  <c r="AA103" i="94"/>
  <c r="AA102" i="94"/>
  <c r="AA101" i="94"/>
  <c r="AA100" i="94"/>
  <c r="AA99" i="94"/>
  <c r="AA98" i="94"/>
  <c r="AA97" i="94"/>
  <c r="AA96" i="94"/>
  <c r="AA95" i="94"/>
  <c r="AA94" i="94"/>
  <c r="AB94" i="94" s="1"/>
  <c r="AA93" i="94"/>
  <c r="AA92" i="94"/>
  <c r="AA91" i="94"/>
  <c r="AA90" i="94"/>
  <c r="AA89" i="94"/>
  <c r="AA88" i="94"/>
  <c r="AA87" i="94"/>
  <c r="AA86" i="94"/>
  <c r="AA85" i="94"/>
  <c r="AA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U22" i="94"/>
  <c r="AA21" i="94"/>
  <c r="U21" i="94"/>
  <c r="U23" i="94" s="1"/>
  <c r="AA20" i="94"/>
  <c r="AA19" i="94"/>
  <c r="AA18" i="94"/>
  <c r="AA17" i="94"/>
  <c r="AA16" i="94"/>
  <c r="V16" i="94"/>
  <c r="AA15" i="94"/>
  <c r="V15" i="94"/>
  <c r="AA14" i="94"/>
  <c r="V14" i="94"/>
  <c r="AA13" i="94"/>
  <c r="V13" i="94"/>
  <c r="AA12" i="94"/>
  <c r="V12" i="94"/>
  <c r="AA11" i="94"/>
  <c r="V11" i="94"/>
  <c r="AA10" i="94"/>
  <c r="V10" i="94"/>
  <c r="AA9" i="94"/>
  <c r="V9" i="94"/>
  <c r="AA8" i="94"/>
  <c r="V8" i="94"/>
  <c r="AA7" i="94"/>
  <c r="V7" i="94"/>
  <c r="AA6" i="94"/>
  <c r="V6" i="94"/>
  <c r="V17" i="94" s="1"/>
  <c r="AA115" i="93"/>
  <c r="AA114" i="93"/>
  <c r="AA113" i="93"/>
  <c r="AA112" i="93"/>
  <c r="AA111" i="93"/>
  <c r="AA110" i="93"/>
  <c r="AA109" i="93"/>
  <c r="AA108" i="93"/>
  <c r="AA107" i="93"/>
  <c r="AA106" i="93"/>
  <c r="AA105" i="93"/>
  <c r="AA104" i="93"/>
  <c r="AA103" i="93"/>
  <c r="AA102" i="93"/>
  <c r="AA101" i="93"/>
  <c r="AA100" i="93"/>
  <c r="AA99" i="93"/>
  <c r="AA98" i="93"/>
  <c r="AA97" i="93"/>
  <c r="AA96" i="93"/>
  <c r="AA95" i="93"/>
  <c r="AA94" i="93"/>
  <c r="AA93" i="93"/>
  <c r="AA92" i="93"/>
  <c r="AA91" i="93"/>
  <c r="AA90" i="93"/>
  <c r="AA89" i="93"/>
  <c r="AA88" i="93"/>
  <c r="AA87" i="93"/>
  <c r="AA86" i="93"/>
  <c r="AA85" i="93"/>
  <c r="AA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B72" i="93" s="1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U22" i="93"/>
  <c r="AA21" i="93"/>
  <c r="U21" i="93"/>
  <c r="U23" i="93" s="1"/>
  <c r="AA20" i="93"/>
  <c r="AA19" i="93"/>
  <c r="AA18" i="93"/>
  <c r="AA17" i="93"/>
  <c r="AA16" i="93"/>
  <c r="V16" i="93"/>
  <c r="AA15" i="93"/>
  <c r="V15" i="93"/>
  <c r="AA14" i="93"/>
  <c r="V14" i="93"/>
  <c r="AA13" i="93"/>
  <c r="V13" i="93"/>
  <c r="AA12" i="93"/>
  <c r="V12" i="93"/>
  <c r="AA11" i="93"/>
  <c r="V11" i="93"/>
  <c r="AA10" i="93"/>
  <c r="V10" i="93"/>
  <c r="AA9" i="93"/>
  <c r="V9" i="93"/>
  <c r="AA8" i="93"/>
  <c r="V8" i="93"/>
  <c r="AA7" i="93"/>
  <c r="V7" i="93"/>
  <c r="AA6" i="93"/>
  <c r="AB6" i="93" s="1"/>
  <c r="V6" i="93"/>
  <c r="AA115" i="92"/>
  <c r="AA114" i="92"/>
  <c r="AA113" i="92"/>
  <c r="AA112" i="92"/>
  <c r="AA111" i="92"/>
  <c r="AA110" i="92"/>
  <c r="AA109" i="92"/>
  <c r="AA108" i="92"/>
  <c r="AA107" i="92"/>
  <c r="AA106" i="92"/>
  <c r="AA105" i="92"/>
  <c r="AA104" i="92"/>
  <c r="AA103" i="92"/>
  <c r="AA102" i="92"/>
  <c r="AA101" i="92"/>
  <c r="AA100" i="92"/>
  <c r="AA99" i="92"/>
  <c r="AA98" i="92"/>
  <c r="AA97" i="92"/>
  <c r="AA96" i="92"/>
  <c r="AA95" i="92"/>
  <c r="AA94" i="92"/>
  <c r="AB94" i="92" s="1"/>
  <c r="AA93" i="92"/>
  <c r="AA92" i="92"/>
  <c r="AA91" i="92"/>
  <c r="AA90" i="92"/>
  <c r="AA89" i="92"/>
  <c r="AA88" i="92"/>
  <c r="AA87" i="92"/>
  <c r="AA86" i="92"/>
  <c r="AA85" i="92"/>
  <c r="AA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U22" i="92"/>
  <c r="AA21" i="92"/>
  <c r="U21" i="92"/>
  <c r="U23" i="92" s="1"/>
  <c r="AA20" i="92"/>
  <c r="AA19" i="92"/>
  <c r="AA18" i="92"/>
  <c r="AA17" i="92"/>
  <c r="AA16" i="92"/>
  <c r="V16" i="92"/>
  <c r="AA15" i="92"/>
  <c r="V15" i="92"/>
  <c r="AA14" i="92"/>
  <c r="V14" i="92"/>
  <c r="AA13" i="92"/>
  <c r="V13" i="92"/>
  <c r="AA12" i="92"/>
  <c r="V12" i="92"/>
  <c r="AA11" i="92"/>
  <c r="V11" i="92"/>
  <c r="AA10" i="92"/>
  <c r="V10" i="92"/>
  <c r="AA9" i="92"/>
  <c r="V9" i="92"/>
  <c r="AA8" i="92"/>
  <c r="V8" i="92"/>
  <c r="AA7" i="92"/>
  <c r="V7" i="92"/>
  <c r="AA6" i="92"/>
  <c r="V6" i="92"/>
  <c r="V17" i="92" s="1"/>
  <c r="AA115" i="91"/>
  <c r="AA114" i="91"/>
  <c r="AA113" i="91"/>
  <c r="AA112" i="91"/>
  <c r="AA111" i="91"/>
  <c r="AA110" i="91"/>
  <c r="AA109" i="91"/>
  <c r="AA108" i="91"/>
  <c r="AA107" i="91"/>
  <c r="AA106" i="91"/>
  <c r="AA105" i="91"/>
  <c r="AA104" i="91"/>
  <c r="AA103" i="91"/>
  <c r="AA102" i="91"/>
  <c r="AA101" i="91"/>
  <c r="AA100" i="91"/>
  <c r="AA99" i="91"/>
  <c r="AA98" i="91"/>
  <c r="AA97" i="91"/>
  <c r="AA96" i="91"/>
  <c r="AA95" i="91"/>
  <c r="AA94" i="91"/>
  <c r="AB94" i="91" s="1"/>
  <c r="AA93" i="91"/>
  <c r="AA92" i="91"/>
  <c r="AA91" i="91"/>
  <c r="AA90" i="91"/>
  <c r="AA89" i="91"/>
  <c r="AA88" i="91"/>
  <c r="AA87" i="91"/>
  <c r="AA86" i="91"/>
  <c r="AA85" i="91"/>
  <c r="AA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U22" i="91"/>
  <c r="AA21" i="91"/>
  <c r="U21" i="91"/>
  <c r="U23" i="91" s="1"/>
  <c r="AA20" i="91"/>
  <c r="AA19" i="91"/>
  <c r="AA18" i="91"/>
  <c r="AA17" i="91"/>
  <c r="AA16" i="91"/>
  <c r="V16" i="91"/>
  <c r="AA15" i="91"/>
  <c r="V15" i="91"/>
  <c r="AA14" i="91"/>
  <c r="V14" i="91"/>
  <c r="AA13" i="91"/>
  <c r="V13" i="91"/>
  <c r="AA12" i="91"/>
  <c r="V12" i="91"/>
  <c r="AA11" i="91"/>
  <c r="V11" i="91"/>
  <c r="AA10" i="91"/>
  <c r="V10" i="91"/>
  <c r="AA9" i="91"/>
  <c r="V9" i="91"/>
  <c r="AA8" i="91"/>
  <c r="V8" i="91"/>
  <c r="AA7" i="91"/>
  <c r="V7" i="91"/>
  <c r="AA6" i="91"/>
  <c r="V6" i="91"/>
  <c r="V17" i="91" s="1"/>
  <c r="AA115" i="90"/>
  <c r="AA114" i="90"/>
  <c r="AA113" i="90"/>
  <c r="AA112" i="90"/>
  <c r="AA111" i="90"/>
  <c r="AA110" i="90"/>
  <c r="AA109" i="90"/>
  <c r="AA108" i="90"/>
  <c r="AA107" i="90"/>
  <c r="AA106" i="90"/>
  <c r="AA105" i="90"/>
  <c r="AA104" i="90"/>
  <c r="AA103" i="90"/>
  <c r="AA102" i="90"/>
  <c r="AA101" i="90"/>
  <c r="AA100" i="90"/>
  <c r="AA99" i="90"/>
  <c r="AA98" i="90"/>
  <c r="AA97" i="90"/>
  <c r="AA96" i="90"/>
  <c r="AA95" i="90"/>
  <c r="AA94" i="90"/>
  <c r="AB94" i="90" s="1"/>
  <c r="AA93" i="90"/>
  <c r="AA92" i="90"/>
  <c r="AA91" i="90"/>
  <c r="AA90" i="90"/>
  <c r="AA89" i="90"/>
  <c r="AA88" i="90"/>
  <c r="AA87" i="90"/>
  <c r="AA86" i="90"/>
  <c r="AA85" i="90"/>
  <c r="AA84" i="90"/>
  <c r="AA83" i="90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U22" i="90"/>
  <c r="AA21" i="90"/>
  <c r="U21" i="90"/>
  <c r="U23" i="90" s="1"/>
  <c r="AA20" i="90"/>
  <c r="AA19" i="90"/>
  <c r="AA18" i="90"/>
  <c r="AA17" i="90"/>
  <c r="AA16" i="90"/>
  <c r="V16" i="90"/>
  <c r="AA15" i="90"/>
  <c r="V15" i="90"/>
  <c r="AA14" i="90"/>
  <c r="V14" i="90"/>
  <c r="AA13" i="90"/>
  <c r="V13" i="90"/>
  <c r="AA12" i="90"/>
  <c r="V12" i="90"/>
  <c r="AA11" i="90"/>
  <c r="V11" i="90"/>
  <c r="AA10" i="90"/>
  <c r="V10" i="90"/>
  <c r="AA9" i="90"/>
  <c r="V9" i="90"/>
  <c r="AA8" i="90"/>
  <c r="V8" i="90"/>
  <c r="AA7" i="90"/>
  <c r="V7" i="90"/>
  <c r="AA6" i="90"/>
  <c r="V6" i="90"/>
  <c r="V17" i="90" s="1"/>
  <c r="AA115" i="89"/>
  <c r="AA114" i="89"/>
  <c r="AA113" i="89"/>
  <c r="AA112" i="89"/>
  <c r="AA111" i="89"/>
  <c r="AA110" i="89"/>
  <c r="AA109" i="89"/>
  <c r="AA108" i="89"/>
  <c r="AA107" i="89"/>
  <c r="AA106" i="89"/>
  <c r="AA105" i="89"/>
  <c r="AA104" i="89"/>
  <c r="AA103" i="89"/>
  <c r="AA102" i="89"/>
  <c r="AA101" i="89"/>
  <c r="AA100" i="89"/>
  <c r="AA99" i="89"/>
  <c r="AA98" i="89"/>
  <c r="AA97" i="89"/>
  <c r="AA96" i="89"/>
  <c r="AA95" i="89"/>
  <c r="AA94" i="89"/>
  <c r="AA93" i="89"/>
  <c r="AA92" i="89"/>
  <c r="AA91" i="89"/>
  <c r="AA90" i="89"/>
  <c r="AA89" i="89"/>
  <c r="AA88" i="89"/>
  <c r="AA87" i="89"/>
  <c r="AA86" i="89"/>
  <c r="AA85" i="89"/>
  <c r="AA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U22" i="89"/>
  <c r="AA21" i="89"/>
  <c r="U21" i="89"/>
  <c r="U23" i="89" s="1"/>
  <c r="AA20" i="89"/>
  <c r="AA19" i="89"/>
  <c r="AA18" i="89"/>
  <c r="AA17" i="89"/>
  <c r="AA16" i="89"/>
  <c r="V16" i="89"/>
  <c r="AA15" i="89"/>
  <c r="V15" i="89"/>
  <c r="AA14" i="89"/>
  <c r="V14" i="89"/>
  <c r="AA13" i="89"/>
  <c r="V13" i="89"/>
  <c r="AA12" i="89"/>
  <c r="V12" i="89"/>
  <c r="AA11" i="89"/>
  <c r="V11" i="89"/>
  <c r="AA10" i="89"/>
  <c r="V10" i="89"/>
  <c r="AA9" i="89"/>
  <c r="V9" i="89"/>
  <c r="AA8" i="89"/>
  <c r="V8" i="89"/>
  <c r="AA7" i="89"/>
  <c r="V7" i="89"/>
  <c r="AA6" i="89"/>
  <c r="V6" i="89"/>
  <c r="V17" i="89" s="1"/>
  <c r="AA115" i="88"/>
  <c r="AA114" i="88"/>
  <c r="AA113" i="88"/>
  <c r="AA112" i="88"/>
  <c r="AA111" i="88"/>
  <c r="AA110" i="88"/>
  <c r="AA109" i="88"/>
  <c r="AA108" i="88"/>
  <c r="AA107" i="88"/>
  <c r="AA106" i="88"/>
  <c r="AA105" i="88"/>
  <c r="AB105" i="88" s="1"/>
  <c r="AA104" i="88"/>
  <c r="AA103" i="88"/>
  <c r="AA102" i="88"/>
  <c r="AA101" i="88"/>
  <c r="AA100" i="88"/>
  <c r="AA99" i="88"/>
  <c r="AA98" i="88"/>
  <c r="AA97" i="88"/>
  <c r="AA96" i="88"/>
  <c r="AA95" i="88"/>
  <c r="AA94" i="88"/>
  <c r="AB94" i="88" s="1"/>
  <c r="AA93" i="88"/>
  <c r="AA92" i="88"/>
  <c r="AA91" i="88"/>
  <c r="AA90" i="88"/>
  <c r="AA89" i="88"/>
  <c r="AA88" i="88"/>
  <c r="AA87" i="88"/>
  <c r="AA86" i="88"/>
  <c r="AA85" i="88"/>
  <c r="AA84" i="88"/>
  <c r="AA83" i="88"/>
  <c r="AB83" i="88" s="1"/>
  <c r="AA82" i="88"/>
  <c r="AA81" i="88"/>
  <c r="AA80" i="88"/>
  <c r="AA79" i="88"/>
  <c r="AA78" i="88"/>
  <c r="AA77" i="88"/>
  <c r="AA76" i="88"/>
  <c r="AA75" i="88"/>
  <c r="AA74" i="88"/>
  <c r="AA73" i="88"/>
  <c r="AA72" i="88"/>
  <c r="AB72" i="88" s="1"/>
  <c r="AA71" i="88"/>
  <c r="AA70" i="88"/>
  <c r="AA69" i="88"/>
  <c r="AA68" i="88"/>
  <c r="AA67" i="88"/>
  <c r="AA66" i="88"/>
  <c r="AA65" i="88"/>
  <c r="AA64" i="88"/>
  <c r="AA63" i="88"/>
  <c r="AA62" i="88"/>
  <c r="AA61" i="88"/>
  <c r="AB61" i="88" s="1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U22" i="88"/>
  <c r="AA21" i="88"/>
  <c r="U21" i="88"/>
  <c r="U23" i="88" s="1"/>
  <c r="AA20" i="88"/>
  <c r="AA19" i="88"/>
  <c r="AA18" i="88"/>
  <c r="AA17" i="88"/>
  <c r="AB17" i="88" s="1"/>
  <c r="AA16" i="88"/>
  <c r="V16" i="88"/>
  <c r="AA15" i="88"/>
  <c r="V15" i="88"/>
  <c r="AA14" i="88"/>
  <c r="V14" i="88"/>
  <c r="AA13" i="88"/>
  <c r="V13" i="88"/>
  <c r="AA12" i="88"/>
  <c r="V12" i="88"/>
  <c r="AA11" i="88"/>
  <c r="V11" i="88"/>
  <c r="AA10" i="88"/>
  <c r="V10" i="88"/>
  <c r="AA9" i="88"/>
  <c r="V9" i="88"/>
  <c r="AA8" i="88"/>
  <c r="V8" i="88"/>
  <c r="AA7" i="88"/>
  <c r="V7" i="88"/>
  <c r="AA6" i="88"/>
  <c r="V6" i="88"/>
  <c r="V17" i="88" s="1"/>
  <c r="AA115" i="87"/>
  <c r="AA114" i="87"/>
  <c r="AA113" i="87"/>
  <c r="AA112" i="87"/>
  <c r="AA111" i="87"/>
  <c r="AA110" i="87"/>
  <c r="AA109" i="87"/>
  <c r="AA108" i="87"/>
  <c r="AA107" i="87"/>
  <c r="AA106" i="87"/>
  <c r="AA105" i="87"/>
  <c r="AA104" i="87"/>
  <c r="AA103" i="87"/>
  <c r="AA102" i="87"/>
  <c r="AA101" i="87"/>
  <c r="AA100" i="87"/>
  <c r="AA99" i="87"/>
  <c r="AA98" i="87"/>
  <c r="AA97" i="87"/>
  <c r="AA96" i="87"/>
  <c r="AA95" i="87"/>
  <c r="AA94" i="87"/>
  <c r="AB94" i="87" s="1"/>
  <c r="AA93" i="87"/>
  <c r="AA92" i="87"/>
  <c r="AA91" i="87"/>
  <c r="AA90" i="87"/>
  <c r="AA89" i="87"/>
  <c r="AA88" i="87"/>
  <c r="AA87" i="87"/>
  <c r="AA86" i="87"/>
  <c r="AA85" i="87"/>
  <c r="AA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B72" i="87" s="1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U22" i="87"/>
  <c r="AA21" i="87"/>
  <c r="U21" i="87"/>
  <c r="U23" i="87" s="1"/>
  <c r="AA20" i="87"/>
  <c r="AA19" i="87"/>
  <c r="AA18" i="87"/>
  <c r="AA17" i="87"/>
  <c r="AA16" i="87"/>
  <c r="V16" i="87"/>
  <c r="AA15" i="87"/>
  <c r="V15" i="87"/>
  <c r="AA14" i="87"/>
  <c r="V14" i="87"/>
  <c r="AA13" i="87"/>
  <c r="V13" i="87"/>
  <c r="AA12" i="87"/>
  <c r="V12" i="87"/>
  <c r="AA11" i="87"/>
  <c r="V11" i="87"/>
  <c r="AA10" i="87"/>
  <c r="V10" i="87"/>
  <c r="AA9" i="87"/>
  <c r="V9" i="87"/>
  <c r="AA8" i="87"/>
  <c r="V8" i="87"/>
  <c r="AA7" i="87"/>
  <c r="V7" i="87"/>
  <c r="AA6" i="87"/>
  <c r="V6" i="87"/>
  <c r="V17" i="87" s="1"/>
  <c r="AA115" i="86"/>
  <c r="AA114" i="86"/>
  <c r="AA113" i="86"/>
  <c r="AA112" i="86"/>
  <c r="AA111" i="86"/>
  <c r="AA110" i="86"/>
  <c r="AA109" i="86"/>
  <c r="AA108" i="86"/>
  <c r="AA107" i="86"/>
  <c r="AA106" i="86"/>
  <c r="AA105" i="86"/>
  <c r="AA104" i="86"/>
  <c r="AA103" i="86"/>
  <c r="AA102" i="86"/>
  <c r="AA101" i="86"/>
  <c r="AA100" i="86"/>
  <c r="AA99" i="86"/>
  <c r="AA98" i="86"/>
  <c r="AA97" i="86"/>
  <c r="AA96" i="86"/>
  <c r="AA95" i="86"/>
  <c r="AA94" i="86"/>
  <c r="AB94" i="86" s="1"/>
  <c r="AA93" i="86"/>
  <c r="AA92" i="86"/>
  <c r="AA91" i="86"/>
  <c r="AA90" i="86"/>
  <c r="AA89" i="86"/>
  <c r="AA88" i="86"/>
  <c r="AA87" i="86"/>
  <c r="AA86" i="86"/>
  <c r="AA85" i="86"/>
  <c r="AA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U22" i="86"/>
  <c r="AA21" i="86"/>
  <c r="U21" i="86"/>
  <c r="U23" i="86" s="1"/>
  <c r="AA20" i="86"/>
  <c r="AA19" i="86"/>
  <c r="AA18" i="86"/>
  <c r="AA17" i="86"/>
  <c r="AA16" i="86"/>
  <c r="V16" i="86"/>
  <c r="AA15" i="86"/>
  <c r="V15" i="86"/>
  <c r="AA14" i="86"/>
  <c r="V14" i="86"/>
  <c r="AA13" i="86"/>
  <c r="V13" i="86"/>
  <c r="AA12" i="86"/>
  <c r="V12" i="86"/>
  <c r="AA11" i="86"/>
  <c r="V11" i="86"/>
  <c r="AA10" i="86"/>
  <c r="V10" i="86"/>
  <c r="AA9" i="86"/>
  <c r="V9" i="86"/>
  <c r="AA8" i="86"/>
  <c r="V8" i="86"/>
  <c r="AA7" i="86"/>
  <c r="V7" i="86"/>
  <c r="AA6" i="86"/>
  <c r="V6" i="86"/>
  <c r="V17" i="86" s="1"/>
  <c r="AA116" i="126" l="1"/>
  <c r="AB116" i="126" s="1"/>
  <c r="AB39" i="126"/>
  <c r="AB61" i="126"/>
  <c r="AB6" i="126"/>
  <c r="AB28" i="126"/>
  <c r="AB119" i="126" s="1"/>
  <c r="AB50" i="126"/>
  <c r="AB72" i="126"/>
  <c r="AA116" i="125"/>
  <c r="AB116" i="125" s="1"/>
  <c r="AB39" i="125"/>
  <c r="AB61" i="125"/>
  <c r="AB6" i="125"/>
  <c r="AB28" i="125"/>
  <c r="AB50" i="125"/>
  <c r="AB72" i="125"/>
  <c r="AB17" i="124"/>
  <c r="AA116" i="124"/>
  <c r="AB116" i="124" s="1"/>
  <c r="AB119" i="124"/>
  <c r="AA116" i="123"/>
  <c r="AB116" i="123" s="1"/>
  <c r="AB39" i="123"/>
  <c r="AB61" i="123"/>
  <c r="AB6" i="123"/>
  <c r="AB28" i="123"/>
  <c r="AB119" i="123" s="1"/>
  <c r="AB50" i="123"/>
  <c r="AB72" i="123"/>
  <c r="AA116" i="122"/>
  <c r="AB116" i="122" s="1"/>
  <c r="AB39" i="122"/>
  <c r="AB61" i="122"/>
  <c r="AB6" i="122"/>
  <c r="AB28" i="122"/>
  <c r="AB119" i="122" s="1"/>
  <c r="AB50" i="122"/>
  <c r="AB72" i="122"/>
  <c r="AB28" i="121"/>
  <c r="AB119" i="121" s="1"/>
  <c r="AB6" i="121"/>
  <c r="AB50" i="121"/>
  <c r="AB17" i="121"/>
  <c r="AA116" i="121"/>
  <c r="AB116" i="121" s="1"/>
  <c r="AB39" i="121"/>
  <c r="AB61" i="121"/>
  <c r="U23" i="120"/>
  <c r="AA116" i="120" s="1"/>
  <c r="AB116" i="120" s="1"/>
  <c r="AB39" i="120"/>
  <c r="AB61" i="120"/>
  <c r="AB6" i="120"/>
  <c r="AB28" i="120"/>
  <c r="AB119" i="120" s="1"/>
  <c r="AB50" i="120"/>
  <c r="AB72" i="120"/>
  <c r="AB28" i="119"/>
  <c r="AB119" i="119" s="1"/>
  <c r="AB6" i="119"/>
  <c r="AB50" i="119"/>
  <c r="AB17" i="119"/>
  <c r="AA116" i="119"/>
  <c r="AB116" i="119" s="1"/>
  <c r="AB39" i="119"/>
  <c r="AB61" i="119"/>
  <c r="AA116" i="118"/>
  <c r="AB116" i="118" s="1"/>
  <c r="AB39" i="118"/>
  <c r="AB61" i="118"/>
  <c r="AB6" i="118"/>
  <c r="AB28" i="118"/>
  <c r="AB50" i="118"/>
  <c r="AB72" i="118"/>
  <c r="AB119" i="118"/>
  <c r="AB6" i="117"/>
  <c r="AB119" i="117" s="1"/>
  <c r="AB28" i="117"/>
  <c r="AB50" i="117"/>
  <c r="AB17" i="117"/>
  <c r="AA116" i="117"/>
  <c r="AB116" i="117" s="1"/>
  <c r="AB39" i="117"/>
  <c r="AB61" i="117"/>
  <c r="AB6" i="116"/>
  <c r="AB28" i="116"/>
  <c r="AB50" i="116"/>
  <c r="AB72" i="116"/>
  <c r="AB17" i="116"/>
  <c r="AA116" i="116"/>
  <c r="AB116" i="116" s="1"/>
  <c r="AB39" i="116"/>
  <c r="AB61" i="116"/>
  <c r="AB83" i="116"/>
  <c r="AB119" i="116"/>
  <c r="AB6" i="115"/>
  <c r="AB28" i="115"/>
  <c r="AB17" i="115"/>
  <c r="AA116" i="115"/>
  <c r="AB116" i="115" s="1"/>
  <c r="AB39" i="115"/>
  <c r="AB61" i="115"/>
  <c r="AB119" i="115" s="1"/>
  <c r="AA116" i="114"/>
  <c r="AB116" i="114" s="1"/>
  <c r="AB61" i="114"/>
  <c r="AB39" i="114"/>
  <c r="AB6" i="114"/>
  <c r="AB28" i="114"/>
  <c r="AB119" i="114" s="1"/>
  <c r="AB50" i="114"/>
  <c r="AB72" i="114"/>
  <c r="AB17" i="113"/>
  <c r="AB105" i="113"/>
  <c r="AB39" i="113"/>
  <c r="AA116" i="113"/>
  <c r="AB116" i="113" s="1"/>
  <c r="AB61" i="113"/>
  <c r="AB83" i="113"/>
  <c r="AB6" i="113"/>
  <c r="AB28" i="113"/>
  <c r="AB50" i="113"/>
  <c r="AB72" i="113"/>
  <c r="AB94" i="113"/>
  <c r="AB119" i="113"/>
  <c r="AB6" i="112"/>
  <c r="AB28" i="112"/>
  <c r="AB50" i="112"/>
  <c r="AB72" i="112"/>
  <c r="AB17" i="112"/>
  <c r="AA116" i="112"/>
  <c r="AB116" i="112" s="1"/>
  <c r="AB39" i="112"/>
  <c r="AB61" i="112"/>
  <c r="AB83" i="112"/>
  <c r="AB119" i="112"/>
  <c r="AB6" i="111"/>
  <c r="AB119" i="111" s="1"/>
  <c r="AB50" i="111"/>
  <c r="AB28" i="111"/>
  <c r="AB17" i="111"/>
  <c r="AA116" i="111"/>
  <c r="AB116" i="111" s="1"/>
  <c r="AB39" i="111"/>
  <c r="AB61" i="111"/>
  <c r="AB6" i="110"/>
  <c r="AB28" i="110"/>
  <c r="AB50" i="110"/>
  <c r="AB72" i="110"/>
  <c r="AB94" i="110"/>
  <c r="AB17" i="110"/>
  <c r="AA116" i="110"/>
  <c r="AB116" i="110" s="1"/>
  <c r="AB39" i="110"/>
  <c r="AB61" i="110"/>
  <c r="AB83" i="110"/>
  <c r="AB105" i="110"/>
  <c r="AB119" i="110"/>
  <c r="AB6" i="109"/>
  <c r="AB28" i="109"/>
  <c r="AB50" i="109"/>
  <c r="AB17" i="109"/>
  <c r="AA116" i="109"/>
  <c r="AB116" i="109" s="1"/>
  <c r="AB39" i="109"/>
  <c r="AB61" i="109"/>
  <c r="AB119" i="109" s="1"/>
  <c r="AB6" i="108"/>
  <c r="AB28" i="108"/>
  <c r="AB50" i="108"/>
  <c r="AB72" i="108"/>
  <c r="AB17" i="108"/>
  <c r="AA116" i="108"/>
  <c r="AB116" i="108" s="1"/>
  <c r="AB39" i="108"/>
  <c r="AB61" i="108"/>
  <c r="AB83" i="108"/>
  <c r="AB119" i="108"/>
  <c r="AB105" i="107"/>
  <c r="AB6" i="107"/>
  <c r="AB28" i="107"/>
  <c r="AB50" i="107"/>
  <c r="AB72" i="107"/>
  <c r="AB17" i="107"/>
  <c r="AA116" i="107"/>
  <c r="AB116" i="107" s="1"/>
  <c r="AB39" i="107"/>
  <c r="AB61" i="107"/>
  <c r="AB83" i="107"/>
  <c r="AB119" i="107"/>
  <c r="AA116" i="106"/>
  <c r="AB116" i="106" s="1"/>
  <c r="AB39" i="106"/>
  <c r="AB61" i="106"/>
  <c r="AB6" i="106"/>
  <c r="AB28" i="106"/>
  <c r="AB50" i="106"/>
  <c r="AB72" i="106"/>
  <c r="AB39" i="105"/>
  <c r="AA116" i="105"/>
  <c r="AB116" i="105" s="1"/>
  <c r="AB61" i="105"/>
  <c r="AB83" i="105"/>
  <c r="AB6" i="105"/>
  <c r="AB28" i="105"/>
  <c r="AB50" i="105"/>
  <c r="AB72" i="105"/>
  <c r="AB94" i="105"/>
  <c r="AB119" i="105"/>
  <c r="V17" i="104"/>
  <c r="AA116" i="104"/>
  <c r="AB116" i="104" s="1"/>
  <c r="AB39" i="104"/>
  <c r="AB61" i="104"/>
  <c r="AB119" i="104" s="1"/>
  <c r="AB83" i="104"/>
  <c r="AB83" i="103"/>
  <c r="AB105" i="103"/>
  <c r="AB72" i="103"/>
  <c r="AB94" i="103"/>
  <c r="AB28" i="103"/>
  <c r="AB6" i="103"/>
  <c r="AB50" i="103"/>
  <c r="AB17" i="103"/>
  <c r="AA116" i="103"/>
  <c r="AB116" i="103" s="1"/>
  <c r="AB39" i="103"/>
  <c r="AB61" i="103"/>
  <c r="AB61" i="102"/>
  <c r="AB83" i="102"/>
  <c r="AB105" i="102"/>
  <c r="AB17" i="102"/>
  <c r="AA116" i="102"/>
  <c r="AB116" i="102" s="1"/>
  <c r="AB39" i="102"/>
  <c r="AB6" i="102"/>
  <c r="AB28" i="102"/>
  <c r="AB50" i="102"/>
  <c r="AB17" i="101"/>
  <c r="AB105" i="101"/>
  <c r="AB39" i="101"/>
  <c r="AB83" i="101"/>
  <c r="AA116" i="101"/>
  <c r="AB116" i="101" s="1"/>
  <c r="AB61" i="101"/>
  <c r="AB6" i="101"/>
  <c r="AB28" i="101"/>
  <c r="AB50" i="101"/>
  <c r="AB72" i="101"/>
  <c r="AB94" i="101"/>
  <c r="V17" i="100"/>
  <c r="AB17" i="100"/>
  <c r="AA116" i="100"/>
  <c r="AB116" i="100" s="1"/>
  <c r="AB39" i="100"/>
  <c r="AB61" i="100"/>
  <c r="AB83" i="100"/>
  <c r="AB105" i="100"/>
  <c r="AA116" i="99"/>
  <c r="AB116" i="99" s="1"/>
  <c r="AB61" i="99"/>
  <c r="AB83" i="99"/>
  <c r="AB6" i="99"/>
  <c r="AB28" i="99"/>
  <c r="AB119" i="99" s="1"/>
  <c r="AB50" i="99"/>
  <c r="AB72" i="99"/>
  <c r="AB94" i="99"/>
  <c r="AA116" i="98"/>
  <c r="AB116" i="98" s="1"/>
  <c r="AB61" i="98"/>
  <c r="AB39" i="98"/>
  <c r="AB6" i="98"/>
  <c r="AB28" i="98"/>
  <c r="AB50" i="98"/>
  <c r="AB72" i="98"/>
  <c r="AB6" i="97"/>
  <c r="AA116" i="97"/>
  <c r="AB116" i="97" s="1"/>
  <c r="AB39" i="97"/>
  <c r="AB119" i="97"/>
  <c r="AB83" i="96"/>
  <c r="AB105" i="96"/>
  <c r="AB28" i="96"/>
  <c r="AB50" i="96"/>
  <c r="AB6" i="96"/>
  <c r="AB119" i="96" s="1"/>
  <c r="AB17" i="96"/>
  <c r="AA116" i="96"/>
  <c r="AB116" i="96" s="1"/>
  <c r="AB39" i="96"/>
  <c r="AB61" i="96"/>
  <c r="AB94" i="95"/>
  <c r="AB17" i="95"/>
  <c r="AB83" i="95"/>
  <c r="AB105" i="95"/>
  <c r="AA116" i="95"/>
  <c r="AB116" i="95" s="1"/>
  <c r="AB61" i="95"/>
  <c r="AB39" i="95"/>
  <c r="AB6" i="95"/>
  <c r="AB28" i="95"/>
  <c r="AB50" i="95"/>
  <c r="AB72" i="95"/>
  <c r="AB17" i="94"/>
  <c r="AB39" i="94"/>
  <c r="AB61" i="94"/>
  <c r="AB83" i="94"/>
  <c r="AB105" i="94"/>
  <c r="AB6" i="94"/>
  <c r="AB119" i="94" s="1"/>
  <c r="AA116" i="94"/>
  <c r="AB116" i="94" s="1"/>
  <c r="AB28" i="94"/>
  <c r="AB50" i="94"/>
  <c r="AB72" i="94"/>
  <c r="AB83" i="93"/>
  <c r="AB17" i="93"/>
  <c r="AB39" i="93"/>
  <c r="AB105" i="93"/>
  <c r="AA116" i="93"/>
  <c r="AB116" i="93" s="1"/>
  <c r="AB61" i="93"/>
  <c r="V17" i="93"/>
  <c r="AB28" i="93"/>
  <c r="AB50" i="93"/>
  <c r="AB94" i="93"/>
  <c r="AB119" i="93"/>
  <c r="AB17" i="92"/>
  <c r="AB83" i="92"/>
  <c r="AB105" i="92"/>
  <c r="AA116" i="92"/>
  <c r="AB116" i="92" s="1"/>
  <c r="AB39" i="92"/>
  <c r="AB61" i="92"/>
  <c r="AB6" i="92"/>
  <c r="AB28" i="92"/>
  <c r="AB50" i="92"/>
  <c r="AB72" i="92"/>
  <c r="AB17" i="91"/>
  <c r="AB83" i="91"/>
  <c r="AB105" i="91"/>
  <c r="AB39" i="91"/>
  <c r="AB61" i="91"/>
  <c r="AA116" i="91"/>
  <c r="AB116" i="91" s="1"/>
  <c r="AB6" i="91"/>
  <c r="AB28" i="91"/>
  <c r="AB50" i="91"/>
  <c r="AB72" i="91"/>
  <c r="AB72" i="89"/>
  <c r="AB94" i="89"/>
  <c r="AB17" i="90"/>
  <c r="AB83" i="90"/>
  <c r="AB105" i="90"/>
  <c r="AA116" i="90"/>
  <c r="AB116" i="90" s="1"/>
  <c r="AB39" i="90"/>
  <c r="AB61" i="90"/>
  <c r="AB6" i="90"/>
  <c r="AB28" i="90"/>
  <c r="AB50" i="90"/>
  <c r="AB72" i="90"/>
  <c r="AB28" i="89"/>
  <c r="AB17" i="89"/>
  <c r="AB83" i="89"/>
  <c r="AB105" i="89"/>
  <c r="AA116" i="89"/>
  <c r="AB116" i="89" s="1"/>
  <c r="AB50" i="89"/>
  <c r="AB6" i="89"/>
  <c r="AB39" i="89"/>
  <c r="AB61" i="89"/>
  <c r="AA116" i="88"/>
  <c r="AB116" i="88" s="1"/>
  <c r="AB39" i="88"/>
  <c r="AB6" i="88"/>
  <c r="AB28" i="88"/>
  <c r="AB50" i="88"/>
  <c r="AB6" i="87"/>
  <c r="AB83" i="87"/>
  <c r="AB105" i="87"/>
  <c r="AB28" i="87"/>
  <c r="AB50" i="87"/>
  <c r="AB17" i="87"/>
  <c r="AA116" i="87"/>
  <c r="AB116" i="87" s="1"/>
  <c r="AB39" i="87"/>
  <c r="AB61" i="87"/>
  <c r="AB17" i="86"/>
  <c r="AB83" i="86"/>
  <c r="AB105" i="86"/>
  <c r="AA116" i="86"/>
  <c r="AB116" i="86" s="1"/>
  <c r="AB39" i="86"/>
  <c r="AB61" i="86"/>
  <c r="AB6" i="86"/>
  <c r="AB28" i="86"/>
  <c r="AB50" i="86"/>
  <c r="AB72" i="86"/>
  <c r="AA115" i="85"/>
  <c r="AA114" i="85"/>
  <c r="AA113" i="85"/>
  <c r="AA112" i="85"/>
  <c r="AA111" i="85"/>
  <c r="AA110" i="85"/>
  <c r="AA109" i="85"/>
  <c r="AA108" i="85"/>
  <c r="AA107" i="85"/>
  <c r="AA106" i="85"/>
  <c r="AA105" i="85"/>
  <c r="AA104" i="85"/>
  <c r="AA103" i="85"/>
  <c r="AA102" i="85"/>
  <c r="AA101" i="85"/>
  <c r="AA100" i="85"/>
  <c r="AA99" i="85"/>
  <c r="AA98" i="85"/>
  <c r="AA97" i="85"/>
  <c r="AA96" i="85"/>
  <c r="AA95" i="85"/>
  <c r="AB94" i="85"/>
  <c r="AA94" i="85"/>
  <c r="AA93" i="85"/>
  <c r="AA92" i="85"/>
  <c r="AA91" i="85"/>
  <c r="AA90" i="85"/>
  <c r="AA89" i="85"/>
  <c r="AA88" i="85"/>
  <c r="AA87" i="85"/>
  <c r="AA86" i="85"/>
  <c r="AA85" i="85"/>
  <c r="AA84" i="85"/>
  <c r="AA83" i="85"/>
  <c r="AA82" i="85"/>
  <c r="AA81" i="85"/>
  <c r="AA80" i="85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U22" i="85"/>
  <c r="AA21" i="85"/>
  <c r="U21" i="85"/>
  <c r="AA20" i="85"/>
  <c r="AA19" i="85"/>
  <c r="AA18" i="85"/>
  <c r="AA17" i="85"/>
  <c r="AB17" i="85" s="1"/>
  <c r="AA16" i="85"/>
  <c r="V16" i="85"/>
  <c r="AA15" i="85"/>
  <c r="V15" i="85"/>
  <c r="AA14" i="85"/>
  <c r="V14" i="85"/>
  <c r="AA13" i="85"/>
  <c r="V13" i="85"/>
  <c r="AA12" i="85"/>
  <c r="V12" i="85"/>
  <c r="AA11" i="85"/>
  <c r="V11" i="85"/>
  <c r="AA10" i="85"/>
  <c r="V10" i="85"/>
  <c r="AA9" i="85"/>
  <c r="V9" i="85"/>
  <c r="AA8" i="85"/>
  <c r="V8" i="85"/>
  <c r="AA7" i="85"/>
  <c r="V7" i="85"/>
  <c r="AA6" i="85"/>
  <c r="AB6" i="85" s="1"/>
  <c r="V6" i="85"/>
  <c r="AB119" i="125" l="1"/>
  <c r="AB119" i="106"/>
  <c r="AB119" i="103"/>
  <c r="AB119" i="102"/>
  <c r="AB119" i="101"/>
  <c r="AB119" i="100"/>
  <c r="AB119" i="98"/>
  <c r="AB119" i="95"/>
  <c r="AB119" i="92"/>
  <c r="AB119" i="91"/>
  <c r="AB119" i="90"/>
  <c r="AB119" i="89"/>
  <c r="AB119" i="88"/>
  <c r="AB119" i="87"/>
  <c r="AB119" i="86"/>
  <c r="U23" i="85"/>
  <c r="AA116" i="85" s="1"/>
  <c r="AB116" i="85" s="1"/>
  <c r="AB83" i="85"/>
  <c r="AB72" i="85"/>
  <c r="AB39" i="85"/>
  <c r="AB61" i="85"/>
  <c r="V17" i="85"/>
  <c r="AB28" i="85"/>
  <c r="AB50" i="85"/>
  <c r="AB105" i="85"/>
  <c r="AA115" i="84"/>
  <c r="AA114" i="84"/>
  <c r="AA113" i="84"/>
  <c r="AA112" i="84"/>
  <c r="AA111" i="84"/>
  <c r="AA110" i="84"/>
  <c r="AA109" i="84"/>
  <c r="AA108" i="84"/>
  <c r="AA107" i="84"/>
  <c r="AA106" i="84"/>
  <c r="AA105" i="84"/>
  <c r="AA104" i="84"/>
  <c r="AA103" i="84"/>
  <c r="AA102" i="84"/>
  <c r="AA101" i="84"/>
  <c r="AA100" i="84"/>
  <c r="AA99" i="84"/>
  <c r="AA98" i="84"/>
  <c r="AA97" i="84"/>
  <c r="AA96" i="84"/>
  <c r="AA95" i="84"/>
  <c r="AA94" i="84"/>
  <c r="AA93" i="84"/>
  <c r="AA92" i="84"/>
  <c r="AA91" i="84"/>
  <c r="AA90" i="84"/>
  <c r="AA89" i="84"/>
  <c r="AA88" i="84"/>
  <c r="AA87" i="84"/>
  <c r="AA86" i="84"/>
  <c r="AA85" i="84"/>
  <c r="AA84" i="84"/>
  <c r="AA83" i="84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U22" i="84"/>
  <c r="AA21" i="84"/>
  <c r="U21" i="84"/>
  <c r="U23" i="84" s="1"/>
  <c r="AA20" i="84"/>
  <c r="AA19" i="84"/>
  <c r="AA18" i="84"/>
  <c r="AA17" i="84"/>
  <c r="AA16" i="84"/>
  <c r="V16" i="84"/>
  <c r="AA15" i="84"/>
  <c r="V15" i="84"/>
  <c r="AA14" i="84"/>
  <c r="V14" i="84"/>
  <c r="AA13" i="84"/>
  <c r="V13" i="84"/>
  <c r="AA12" i="84"/>
  <c r="V12" i="84"/>
  <c r="AA11" i="84"/>
  <c r="V11" i="84"/>
  <c r="AA10" i="84"/>
  <c r="V10" i="84"/>
  <c r="AA9" i="84"/>
  <c r="V9" i="84"/>
  <c r="AA8" i="84"/>
  <c r="V8" i="84"/>
  <c r="AA7" i="84"/>
  <c r="V7" i="84"/>
  <c r="AA6" i="84"/>
  <c r="V6" i="84"/>
  <c r="V17" i="84" s="1"/>
  <c r="AA115" i="83"/>
  <c r="AA114" i="83"/>
  <c r="AA113" i="83"/>
  <c r="AA112" i="83"/>
  <c r="AA111" i="83"/>
  <c r="AA110" i="83"/>
  <c r="AA109" i="83"/>
  <c r="AA108" i="83"/>
  <c r="AA107" i="83"/>
  <c r="AA106" i="83"/>
  <c r="AA105" i="83"/>
  <c r="AA104" i="83"/>
  <c r="AA103" i="83"/>
  <c r="AA102" i="83"/>
  <c r="AA101" i="83"/>
  <c r="AA100" i="83"/>
  <c r="AA99" i="83"/>
  <c r="AA98" i="83"/>
  <c r="AA97" i="83"/>
  <c r="AA96" i="83"/>
  <c r="AA95" i="83"/>
  <c r="AA94" i="83"/>
  <c r="AB94" i="83" s="1"/>
  <c r="AA93" i="83"/>
  <c r="AA92" i="83"/>
  <c r="AA91" i="83"/>
  <c r="AA90" i="83"/>
  <c r="AA89" i="83"/>
  <c r="AA88" i="83"/>
  <c r="AA87" i="83"/>
  <c r="AA86" i="83"/>
  <c r="AA85" i="83"/>
  <c r="AA84" i="83"/>
  <c r="AA83" i="83"/>
  <c r="AA82" i="83"/>
  <c r="AA81" i="83"/>
  <c r="AA80" i="83"/>
  <c r="AA79" i="83"/>
  <c r="AA78" i="83"/>
  <c r="AA77" i="83"/>
  <c r="AA76" i="83"/>
  <c r="AA75" i="83"/>
  <c r="AA74" i="83"/>
  <c r="AA73" i="83"/>
  <c r="AA72" i="83"/>
  <c r="AB72" i="83" s="1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U22" i="83"/>
  <c r="AA21" i="83"/>
  <c r="U21" i="83"/>
  <c r="U23" i="83" s="1"/>
  <c r="AA20" i="83"/>
  <c r="AA19" i="83"/>
  <c r="AA18" i="83"/>
  <c r="AA17" i="83"/>
  <c r="AA16" i="83"/>
  <c r="V16" i="83"/>
  <c r="AA15" i="83"/>
  <c r="V15" i="83"/>
  <c r="AA14" i="83"/>
  <c r="V14" i="83"/>
  <c r="AA13" i="83"/>
  <c r="V13" i="83"/>
  <c r="AA12" i="83"/>
  <c r="V12" i="83"/>
  <c r="AA11" i="83"/>
  <c r="V11" i="83"/>
  <c r="AA10" i="83"/>
  <c r="V10" i="83"/>
  <c r="AA9" i="83"/>
  <c r="V9" i="83"/>
  <c r="AA8" i="83"/>
  <c r="V8" i="83"/>
  <c r="AA7" i="83"/>
  <c r="V7" i="83"/>
  <c r="AA6" i="83"/>
  <c r="V6" i="83"/>
  <c r="V17" i="83" s="1"/>
  <c r="AA115" i="82"/>
  <c r="AA114" i="82"/>
  <c r="AA113" i="82"/>
  <c r="AA112" i="82"/>
  <c r="AA111" i="82"/>
  <c r="AA110" i="82"/>
  <c r="AA109" i="82"/>
  <c r="AA108" i="82"/>
  <c r="AA107" i="82"/>
  <c r="AA106" i="82"/>
  <c r="AA105" i="82"/>
  <c r="AA104" i="82"/>
  <c r="AA103" i="82"/>
  <c r="AA102" i="82"/>
  <c r="AA101" i="82"/>
  <c r="AA100" i="82"/>
  <c r="AA99" i="82"/>
  <c r="AA98" i="82"/>
  <c r="AA97" i="82"/>
  <c r="AA96" i="82"/>
  <c r="AA95" i="82"/>
  <c r="AA94" i="82"/>
  <c r="AB94" i="82" s="1"/>
  <c r="AA93" i="82"/>
  <c r="AA92" i="82"/>
  <c r="AA91" i="82"/>
  <c r="AA90" i="82"/>
  <c r="AA89" i="82"/>
  <c r="AA88" i="82"/>
  <c r="AA87" i="82"/>
  <c r="AA86" i="82"/>
  <c r="AA85" i="82"/>
  <c r="AA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U22" i="82"/>
  <c r="AA21" i="82"/>
  <c r="U21" i="82"/>
  <c r="U23" i="82" s="1"/>
  <c r="AA20" i="82"/>
  <c r="AA19" i="82"/>
  <c r="AA18" i="82"/>
  <c r="AA17" i="82"/>
  <c r="AA16" i="82"/>
  <c r="V16" i="82"/>
  <c r="AA15" i="82"/>
  <c r="V15" i="82"/>
  <c r="AA14" i="82"/>
  <c r="V14" i="82"/>
  <c r="AA13" i="82"/>
  <c r="V13" i="82"/>
  <c r="AA12" i="82"/>
  <c r="V12" i="82"/>
  <c r="AA11" i="82"/>
  <c r="V11" i="82"/>
  <c r="AA10" i="82"/>
  <c r="V10" i="82"/>
  <c r="AA9" i="82"/>
  <c r="V9" i="82"/>
  <c r="AA8" i="82"/>
  <c r="V8" i="82"/>
  <c r="AA7" i="82"/>
  <c r="V7" i="82"/>
  <c r="AA6" i="82"/>
  <c r="V6" i="82"/>
  <c r="V17" i="82" s="1"/>
  <c r="AA115" i="81"/>
  <c r="AA114" i="81"/>
  <c r="AA113" i="81"/>
  <c r="AA112" i="81"/>
  <c r="AA111" i="81"/>
  <c r="AA110" i="81"/>
  <c r="AA109" i="81"/>
  <c r="AA108" i="81"/>
  <c r="AA107" i="81"/>
  <c r="AA106" i="81"/>
  <c r="AA105" i="81"/>
  <c r="AA104" i="81"/>
  <c r="AA103" i="81"/>
  <c r="AA102" i="81"/>
  <c r="AA101" i="81"/>
  <c r="AA100" i="81"/>
  <c r="AA99" i="81"/>
  <c r="AA98" i="81"/>
  <c r="AA97" i="81"/>
  <c r="AA96" i="81"/>
  <c r="AA95" i="81"/>
  <c r="AA94" i="81"/>
  <c r="AB94" i="81" s="1"/>
  <c r="AA93" i="81"/>
  <c r="AA92" i="81"/>
  <c r="AA91" i="81"/>
  <c r="AA90" i="81"/>
  <c r="AA89" i="81"/>
  <c r="AA88" i="81"/>
  <c r="AA87" i="81"/>
  <c r="AA86" i="81"/>
  <c r="AA85" i="81"/>
  <c r="AA84" i="81"/>
  <c r="AA83" i="81"/>
  <c r="AA82" i="81"/>
  <c r="AA81" i="81"/>
  <c r="AA80" i="8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U22" i="81"/>
  <c r="AA21" i="81"/>
  <c r="U21" i="81"/>
  <c r="U23" i="81" s="1"/>
  <c r="AA20" i="81"/>
  <c r="AA19" i="81"/>
  <c r="AA18" i="81"/>
  <c r="AA17" i="81"/>
  <c r="AA16" i="81"/>
  <c r="V16" i="81"/>
  <c r="AA15" i="81"/>
  <c r="V15" i="81"/>
  <c r="AA14" i="81"/>
  <c r="V14" i="81"/>
  <c r="AA13" i="81"/>
  <c r="V13" i="81"/>
  <c r="AA12" i="81"/>
  <c r="V12" i="81"/>
  <c r="AA11" i="81"/>
  <c r="V11" i="81"/>
  <c r="AA10" i="81"/>
  <c r="V10" i="81"/>
  <c r="AA9" i="81"/>
  <c r="V9" i="81"/>
  <c r="AA8" i="81"/>
  <c r="V8" i="81"/>
  <c r="AA7" i="81"/>
  <c r="V7" i="81"/>
  <c r="AA6" i="81"/>
  <c r="V6" i="81"/>
  <c r="V17" i="81" s="1"/>
  <c r="AA115" i="80"/>
  <c r="AA114" i="80"/>
  <c r="AA113" i="80"/>
  <c r="AA112" i="80"/>
  <c r="AA111" i="80"/>
  <c r="AA110" i="80"/>
  <c r="AA109" i="80"/>
  <c r="AA108" i="80"/>
  <c r="AA107" i="80"/>
  <c r="AA106" i="80"/>
  <c r="AA105" i="80"/>
  <c r="AA104" i="80"/>
  <c r="AA103" i="80"/>
  <c r="AA102" i="80"/>
  <c r="AA101" i="80"/>
  <c r="AA100" i="80"/>
  <c r="AA99" i="80"/>
  <c r="AA98" i="80"/>
  <c r="AA97" i="80"/>
  <c r="AA96" i="80"/>
  <c r="AA95" i="80"/>
  <c r="AA94" i="80"/>
  <c r="AB94" i="80" s="1"/>
  <c r="AA93" i="80"/>
  <c r="AA92" i="80"/>
  <c r="AA91" i="80"/>
  <c r="AA90" i="80"/>
  <c r="AA89" i="80"/>
  <c r="AA88" i="80"/>
  <c r="AA87" i="80"/>
  <c r="AA86" i="80"/>
  <c r="AA85" i="80"/>
  <c r="AA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U22" i="80"/>
  <c r="AA21" i="80"/>
  <c r="U21" i="80"/>
  <c r="U23" i="80" s="1"/>
  <c r="AA20" i="80"/>
  <c r="AA19" i="80"/>
  <c r="AA18" i="80"/>
  <c r="AA17" i="80"/>
  <c r="AA16" i="80"/>
  <c r="V16" i="80"/>
  <c r="AA15" i="80"/>
  <c r="V15" i="80"/>
  <c r="AA14" i="80"/>
  <c r="V14" i="80"/>
  <c r="AA13" i="80"/>
  <c r="V13" i="80"/>
  <c r="AA12" i="80"/>
  <c r="V12" i="80"/>
  <c r="AA11" i="80"/>
  <c r="V11" i="80"/>
  <c r="AA10" i="80"/>
  <c r="V10" i="80"/>
  <c r="AA9" i="80"/>
  <c r="V9" i="80"/>
  <c r="AA8" i="80"/>
  <c r="V8" i="80"/>
  <c r="AA7" i="80"/>
  <c r="V7" i="80"/>
  <c r="AA6" i="80"/>
  <c r="V6" i="80"/>
  <c r="V17" i="80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95" i="79"/>
  <c r="AA94" i="79"/>
  <c r="AA93" i="79"/>
  <c r="AA92" i="79"/>
  <c r="AA91" i="79"/>
  <c r="AA90" i="79"/>
  <c r="AA89" i="79"/>
  <c r="AA88" i="79"/>
  <c r="AA87" i="79"/>
  <c r="AA86" i="79"/>
  <c r="AA85" i="79"/>
  <c r="AA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B72" i="79" s="1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U22" i="79"/>
  <c r="AA21" i="79"/>
  <c r="U21" i="79"/>
  <c r="U23" i="79" s="1"/>
  <c r="AA20" i="79"/>
  <c r="AA19" i="79"/>
  <c r="AA18" i="79"/>
  <c r="AA17" i="79"/>
  <c r="AA16" i="79"/>
  <c r="V16" i="79"/>
  <c r="AA15" i="79"/>
  <c r="V15" i="79"/>
  <c r="AA14" i="79"/>
  <c r="V14" i="79"/>
  <c r="AA13" i="79"/>
  <c r="V13" i="79"/>
  <c r="AA12" i="79"/>
  <c r="V12" i="79"/>
  <c r="AA11" i="79"/>
  <c r="V11" i="79"/>
  <c r="AA10" i="79"/>
  <c r="V10" i="79"/>
  <c r="AA9" i="79"/>
  <c r="V9" i="79"/>
  <c r="AA8" i="79"/>
  <c r="V8" i="79"/>
  <c r="AA7" i="79"/>
  <c r="V7" i="79"/>
  <c r="AA6" i="79"/>
  <c r="V6" i="79"/>
  <c r="V17" i="79" s="1"/>
  <c r="AA115" i="78"/>
  <c r="AA114" i="78"/>
  <c r="AA113" i="78"/>
  <c r="AA112" i="78"/>
  <c r="AA111" i="78"/>
  <c r="AA110" i="78"/>
  <c r="AA109" i="78"/>
  <c r="AA108" i="78"/>
  <c r="AA107" i="78"/>
  <c r="AA106" i="78"/>
  <c r="AA105" i="78"/>
  <c r="AA104" i="78"/>
  <c r="AA103" i="78"/>
  <c r="AA102" i="78"/>
  <c r="AA101" i="78"/>
  <c r="AA100" i="78"/>
  <c r="AA99" i="78"/>
  <c r="AA98" i="78"/>
  <c r="AA97" i="78"/>
  <c r="AA96" i="78"/>
  <c r="AA95" i="78"/>
  <c r="AA94" i="78"/>
  <c r="AB94" i="78" s="1"/>
  <c r="AA93" i="78"/>
  <c r="AA92" i="78"/>
  <c r="AA91" i="78"/>
  <c r="AA90" i="78"/>
  <c r="AA89" i="78"/>
  <c r="AA88" i="78"/>
  <c r="AA87" i="78"/>
  <c r="AA86" i="78"/>
  <c r="AA85" i="78"/>
  <c r="AA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U22" i="78"/>
  <c r="AA21" i="78"/>
  <c r="U21" i="78"/>
  <c r="U23" i="78" s="1"/>
  <c r="AA20" i="78"/>
  <c r="AA19" i="78"/>
  <c r="AA18" i="78"/>
  <c r="AA17" i="78"/>
  <c r="AA16" i="78"/>
  <c r="V16" i="78"/>
  <c r="AA15" i="78"/>
  <c r="V15" i="78"/>
  <c r="AA14" i="78"/>
  <c r="V14" i="78"/>
  <c r="AA13" i="78"/>
  <c r="V13" i="78"/>
  <c r="AA12" i="78"/>
  <c r="V12" i="78"/>
  <c r="AA11" i="78"/>
  <c r="V11" i="78"/>
  <c r="AA10" i="78"/>
  <c r="V10" i="78"/>
  <c r="AA9" i="78"/>
  <c r="V9" i="78"/>
  <c r="AA8" i="78"/>
  <c r="V8" i="78"/>
  <c r="AA7" i="78"/>
  <c r="V7" i="78"/>
  <c r="AA6" i="78"/>
  <c r="V6" i="78"/>
  <c r="V17" i="78" s="1"/>
  <c r="AA115" i="77"/>
  <c r="AA114" i="77"/>
  <c r="AA113" i="77"/>
  <c r="AA112" i="77"/>
  <c r="AA111" i="77"/>
  <c r="AA110" i="77"/>
  <c r="AA109" i="77"/>
  <c r="AA108" i="77"/>
  <c r="AA107" i="77"/>
  <c r="AA106" i="77"/>
  <c r="AA105" i="77"/>
  <c r="AA104" i="77"/>
  <c r="AA103" i="77"/>
  <c r="AA102" i="77"/>
  <c r="AA101" i="77"/>
  <c r="AA100" i="77"/>
  <c r="AA99" i="77"/>
  <c r="AA98" i="77"/>
  <c r="AA97" i="77"/>
  <c r="AA96" i="77"/>
  <c r="AA95" i="77"/>
  <c r="AA94" i="77"/>
  <c r="AB94" i="77" s="1"/>
  <c r="AA93" i="77"/>
  <c r="AA92" i="77"/>
  <c r="AA91" i="77"/>
  <c r="AA90" i="77"/>
  <c r="AA89" i="77"/>
  <c r="AA88" i="77"/>
  <c r="AA87" i="77"/>
  <c r="AA86" i="77"/>
  <c r="AA85" i="77"/>
  <c r="AA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U22" i="77"/>
  <c r="AA21" i="77"/>
  <c r="U21" i="77"/>
  <c r="U23" i="77" s="1"/>
  <c r="AA20" i="77"/>
  <c r="AA19" i="77"/>
  <c r="AA18" i="77"/>
  <c r="AA17" i="77"/>
  <c r="AA16" i="77"/>
  <c r="V16" i="77"/>
  <c r="AA15" i="77"/>
  <c r="V15" i="77"/>
  <c r="AA14" i="77"/>
  <c r="V14" i="77"/>
  <c r="AA13" i="77"/>
  <c r="V13" i="77"/>
  <c r="AA12" i="77"/>
  <c r="V12" i="77"/>
  <c r="AA11" i="77"/>
  <c r="V11" i="77"/>
  <c r="AA10" i="77"/>
  <c r="V10" i="77"/>
  <c r="AA9" i="77"/>
  <c r="V9" i="77"/>
  <c r="AA8" i="77"/>
  <c r="V8" i="77"/>
  <c r="AA7" i="77"/>
  <c r="V7" i="77"/>
  <c r="AA6" i="77"/>
  <c r="V6" i="77"/>
  <c r="V17" i="77" s="1"/>
  <c r="AA115" i="76"/>
  <c r="AA114" i="76"/>
  <c r="AA113" i="76"/>
  <c r="AA112" i="76"/>
  <c r="AA111" i="76"/>
  <c r="AA110" i="76"/>
  <c r="AA109" i="76"/>
  <c r="AA108" i="76"/>
  <c r="AA107" i="76"/>
  <c r="AA106" i="76"/>
  <c r="AA105" i="76"/>
  <c r="AA104" i="76"/>
  <c r="AA103" i="76"/>
  <c r="AA102" i="76"/>
  <c r="AA101" i="76"/>
  <c r="AA100" i="76"/>
  <c r="AA99" i="76"/>
  <c r="AA98" i="76"/>
  <c r="AA97" i="76"/>
  <c r="AA96" i="76"/>
  <c r="AA95" i="76"/>
  <c r="AA94" i="76"/>
  <c r="AB94" i="76" s="1"/>
  <c r="AA93" i="76"/>
  <c r="AA92" i="76"/>
  <c r="AA91" i="76"/>
  <c r="AA90" i="76"/>
  <c r="AA89" i="76"/>
  <c r="AA88" i="76"/>
  <c r="AA87" i="76"/>
  <c r="AA86" i="76"/>
  <c r="AA85" i="76"/>
  <c r="AA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B72" i="76" s="1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U22" i="76"/>
  <c r="AA21" i="76"/>
  <c r="U21" i="76"/>
  <c r="U23" i="76" s="1"/>
  <c r="AA20" i="76"/>
  <c r="AA19" i="76"/>
  <c r="AA18" i="76"/>
  <c r="AA17" i="76"/>
  <c r="AA16" i="76"/>
  <c r="V16" i="76"/>
  <c r="AA15" i="76"/>
  <c r="V15" i="76"/>
  <c r="AA14" i="76"/>
  <c r="V14" i="76"/>
  <c r="AA13" i="76"/>
  <c r="V13" i="76"/>
  <c r="AA12" i="76"/>
  <c r="V12" i="76"/>
  <c r="AA11" i="76"/>
  <c r="V11" i="76"/>
  <c r="AA10" i="76"/>
  <c r="V10" i="76"/>
  <c r="AA9" i="76"/>
  <c r="V9" i="76"/>
  <c r="AA8" i="76"/>
  <c r="V8" i="76"/>
  <c r="AA7" i="76"/>
  <c r="V7" i="76"/>
  <c r="AA6" i="76"/>
  <c r="V6" i="76"/>
  <c r="V17" i="76" s="1"/>
  <c r="AA115" i="75"/>
  <c r="AA114" i="75"/>
  <c r="AA113" i="75"/>
  <c r="AA112" i="75"/>
  <c r="AA111" i="75"/>
  <c r="AA110" i="75"/>
  <c r="AA109" i="75"/>
  <c r="AA108" i="75"/>
  <c r="AA107" i="75"/>
  <c r="AA106" i="75"/>
  <c r="AA105" i="75"/>
  <c r="AA104" i="75"/>
  <c r="AA103" i="75"/>
  <c r="AA102" i="75"/>
  <c r="AA101" i="75"/>
  <c r="AA100" i="75"/>
  <c r="AA99" i="75"/>
  <c r="AA98" i="75"/>
  <c r="AA97" i="75"/>
  <c r="AA96" i="75"/>
  <c r="AA95" i="75"/>
  <c r="AA94" i="75"/>
  <c r="AB94" i="75" s="1"/>
  <c r="AA93" i="75"/>
  <c r="AA92" i="75"/>
  <c r="AA91" i="75"/>
  <c r="AA90" i="75"/>
  <c r="AA89" i="75"/>
  <c r="AA88" i="75"/>
  <c r="AA87" i="75"/>
  <c r="AA86" i="75"/>
  <c r="AA85" i="75"/>
  <c r="AA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B72" i="75" s="1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B50" i="75" s="1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B28" i="75" s="1"/>
  <c r="AA27" i="75"/>
  <c r="AA26" i="75"/>
  <c r="AA25" i="75"/>
  <c r="AA24" i="75"/>
  <c r="AA23" i="75"/>
  <c r="AA22" i="75"/>
  <c r="U22" i="75"/>
  <c r="AA21" i="75"/>
  <c r="U21" i="75"/>
  <c r="U23" i="75" s="1"/>
  <c r="AA20" i="75"/>
  <c r="AA19" i="75"/>
  <c r="AA18" i="75"/>
  <c r="AA17" i="75"/>
  <c r="AA16" i="75"/>
  <c r="V16" i="75"/>
  <c r="AA15" i="75"/>
  <c r="V15" i="75"/>
  <c r="AA14" i="75"/>
  <c r="V14" i="75"/>
  <c r="AA13" i="75"/>
  <c r="V13" i="75"/>
  <c r="AA12" i="75"/>
  <c r="V12" i="75"/>
  <c r="AA11" i="75"/>
  <c r="V11" i="75"/>
  <c r="AA10" i="75"/>
  <c r="V10" i="75"/>
  <c r="AA9" i="75"/>
  <c r="V9" i="75"/>
  <c r="AA8" i="75"/>
  <c r="V8" i="75"/>
  <c r="AA7" i="75"/>
  <c r="V7" i="75"/>
  <c r="AA6" i="75"/>
  <c r="V6" i="75"/>
  <c r="V17" i="75" s="1"/>
  <c r="AA115" i="74"/>
  <c r="AA114" i="74"/>
  <c r="AA113" i="74"/>
  <c r="AA112" i="74"/>
  <c r="AA111" i="74"/>
  <c r="AA110" i="74"/>
  <c r="AA109" i="74"/>
  <c r="AA108" i="74"/>
  <c r="AA107" i="74"/>
  <c r="AA106" i="74"/>
  <c r="AA105" i="74"/>
  <c r="AA104" i="74"/>
  <c r="AA103" i="74"/>
  <c r="AA102" i="74"/>
  <c r="AA101" i="74"/>
  <c r="AA100" i="74"/>
  <c r="AA99" i="74"/>
  <c r="AA98" i="74"/>
  <c r="AA97" i="74"/>
  <c r="AA96" i="74"/>
  <c r="AA95" i="74"/>
  <c r="AA94" i="74"/>
  <c r="AA93" i="74"/>
  <c r="AA92" i="74"/>
  <c r="AA91" i="74"/>
  <c r="AA90" i="74"/>
  <c r="AA89" i="74"/>
  <c r="AA88" i="74"/>
  <c r="AA87" i="74"/>
  <c r="AA86" i="74"/>
  <c r="AA85" i="74"/>
  <c r="AA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B72" i="74" s="1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U22" i="74"/>
  <c r="AA21" i="74"/>
  <c r="U21" i="74"/>
  <c r="U23" i="74" s="1"/>
  <c r="AA20" i="74"/>
  <c r="AA19" i="74"/>
  <c r="AA18" i="74"/>
  <c r="AA17" i="74"/>
  <c r="AA16" i="74"/>
  <c r="V16" i="74"/>
  <c r="AA15" i="74"/>
  <c r="V15" i="74"/>
  <c r="AA14" i="74"/>
  <c r="V14" i="74"/>
  <c r="AA13" i="74"/>
  <c r="V13" i="74"/>
  <c r="AA12" i="74"/>
  <c r="V12" i="74"/>
  <c r="AA11" i="74"/>
  <c r="V11" i="74"/>
  <c r="AA10" i="74"/>
  <c r="V10" i="74"/>
  <c r="AA9" i="74"/>
  <c r="V9" i="74"/>
  <c r="AA8" i="74"/>
  <c r="V8" i="74"/>
  <c r="AA7" i="74"/>
  <c r="V7" i="74"/>
  <c r="AA6" i="74"/>
  <c r="V6" i="74"/>
  <c r="V17" i="74" s="1"/>
  <c r="AA115" i="73"/>
  <c r="AA114" i="73"/>
  <c r="AA113" i="73"/>
  <c r="AA112" i="73"/>
  <c r="AA111" i="73"/>
  <c r="AA110" i="73"/>
  <c r="AA109" i="73"/>
  <c r="AA108" i="73"/>
  <c r="AA107" i="73"/>
  <c r="AA106" i="73"/>
  <c r="AA105" i="73"/>
  <c r="AA104" i="73"/>
  <c r="AA103" i="73"/>
  <c r="AA102" i="73"/>
  <c r="AA101" i="73"/>
  <c r="AA100" i="73"/>
  <c r="AA99" i="73"/>
  <c r="AA98" i="73"/>
  <c r="AA97" i="73"/>
  <c r="AA96" i="73"/>
  <c r="AA95" i="73"/>
  <c r="AA94" i="73"/>
  <c r="AB94" i="73" s="1"/>
  <c r="AA93" i="73"/>
  <c r="AA92" i="73"/>
  <c r="AA91" i="73"/>
  <c r="AA90" i="73"/>
  <c r="AA89" i="73"/>
  <c r="AA88" i="73"/>
  <c r="AA87" i="73"/>
  <c r="AA86" i="73"/>
  <c r="AA85" i="73"/>
  <c r="AA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B72" i="73" s="1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B50" i="73" s="1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B28" i="73" s="1"/>
  <c r="AA27" i="73"/>
  <c r="AA26" i="73"/>
  <c r="AA25" i="73"/>
  <c r="AA24" i="73"/>
  <c r="AA23" i="73"/>
  <c r="AA22" i="73"/>
  <c r="U22" i="73"/>
  <c r="AA21" i="73"/>
  <c r="U21" i="73"/>
  <c r="U23" i="73" s="1"/>
  <c r="AA20" i="73"/>
  <c r="AA19" i="73"/>
  <c r="AA18" i="73"/>
  <c r="AA17" i="73"/>
  <c r="AA16" i="73"/>
  <c r="V16" i="73"/>
  <c r="AA15" i="73"/>
  <c r="V15" i="73"/>
  <c r="AA14" i="73"/>
  <c r="V14" i="73"/>
  <c r="AA13" i="73"/>
  <c r="V13" i="73"/>
  <c r="AA12" i="73"/>
  <c r="V12" i="73"/>
  <c r="AA11" i="73"/>
  <c r="V11" i="73"/>
  <c r="AA10" i="73"/>
  <c r="V10" i="73"/>
  <c r="AA9" i="73"/>
  <c r="V9" i="73"/>
  <c r="AA8" i="73"/>
  <c r="V8" i="73"/>
  <c r="AA7" i="73"/>
  <c r="V7" i="73"/>
  <c r="AA6" i="73"/>
  <c r="V6" i="73"/>
  <c r="V17" i="73" s="1"/>
  <c r="AA115" i="72"/>
  <c r="AA114" i="72"/>
  <c r="AA113" i="72"/>
  <c r="AA112" i="72"/>
  <c r="AA111" i="72"/>
  <c r="AA110" i="72"/>
  <c r="AA109" i="72"/>
  <c r="AA108" i="72"/>
  <c r="AA107" i="72"/>
  <c r="AA106" i="72"/>
  <c r="AA105" i="72"/>
  <c r="AA104" i="72"/>
  <c r="AA103" i="72"/>
  <c r="AA102" i="72"/>
  <c r="AA101" i="72"/>
  <c r="AA100" i="72"/>
  <c r="AA99" i="72"/>
  <c r="AA98" i="72"/>
  <c r="AA97" i="72"/>
  <c r="AA96" i="72"/>
  <c r="AA95" i="72"/>
  <c r="AA94" i="72"/>
  <c r="AA93" i="72"/>
  <c r="AA92" i="72"/>
  <c r="AA91" i="72"/>
  <c r="AA90" i="72"/>
  <c r="AA89" i="72"/>
  <c r="AA88" i="72"/>
  <c r="AA87" i="72"/>
  <c r="AA86" i="72"/>
  <c r="AA85" i="72"/>
  <c r="AA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U22" i="72"/>
  <c r="AA21" i="72"/>
  <c r="U21" i="72"/>
  <c r="U23" i="72" s="1"/>
  <c r="AA20" i="72"/>
  <c r="AA19" i="72"/>
  <c r="AA18" i="72"/>
  <c r="AA17" i="72"/>
  <c r="AA16" i="72"/>
  <c r="V16" i="72"/>
  <c r="AA15" i="72"/>
  <c r="V15" i="72"/>
  <c r="AA14" i="72"/>
  <c r="V14" i="72"/>
  <c r="AA13" i="72"/>
  <c r="V13" i="72"/>
  <c r="AA12" i="72"/>
  <c r="V12" i="72"/>
  <c r="AA11" i="72"/>
  <c r="V11" i="72"/>
  <c r="AA10" i="72"/>
  <c r="V10" i="72"/>
  <c r="AA9" i="72"/>
  <c r="V9" i="72"/>
  <c r="AA8" i="72"/>
  <c r="V8" i="72"/>
  <c r="AA7" i="72"/>
  <c r="V7" i="72"/>
  <c r="AA6" i="72"/>
  <c r="V6" i="72"/>
  <c r="AA115" i="71"/>
  <c r="AA114" i="71"/>
  <c r="AA113" i="71"/>
  <c r="AA112" i="71"/>
  <c r="AA111" i="71"/>
  <c r="AA110" i="71"/>
  <c r="AA109" i="71"/>
  <c r="AA108" i="71"/>
  <c r="AA107" i="71"/>
  <c r="AA106" i="71"/>
  <c r="AA105" i="71"/>
  <c r="AA104" i="71"/>
  <c r="AA103" i="71"/>
  <c r="AA102" i="71"/>
  <c r="AA101" i="71"/>
  <c r="AA100" i="71"/>
  <c r="AA99" i="71"/>
  <c r="AA98" i="71"/>
  <c r="AA97" i="71"/>
  <c r="AA96" i="71"/>
  <c r="AA95" i="71"/>
  <c r="AA94" i="71"/>
  <c r="AA93" i="71"/>
  <c r="AA92" i="71"/>
  <c r="AA91" i="71"/>
  <c r="AA90" i="71"/>
  <c r="AA89" i="71"/>
  <c r="AA88" i="71"/>
  <c r="AA87" i="71"/>
  <c r="AA86" i="71"/>
  <c r="AA85" i="71"/>
  <c r="AA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U22" i="71"/>
  <c r="AA21" i="71"/>
  <c r="U21" i="71"/>
  <c r="U23" i="71" s="1"/>
  <c r="AA20" i="71"/>
  <c r="AA19" i="71"/>
  <c r="AA18" i="71"/>
  <c r="AA17" i="71"/>
  <c r="AA16" i="71"/>
  <c r="V16" i="71"/>
  <c r="AA15" i="71"/>
  <c r="V15" i="71"/>
  <c r="AA14" i="71"/>
  <c r="V14" i="71"/>
  <c r="AA13" i="71"/>
  <c r="V13" i="71"/>
  <c r="AA12" i="71"/>
  <c r="V12" i="71"/>
  <c r="AA11" i="71"/>
  <c r="V11" i="71"/>
  <c r="AA10" i="71"/>
  <c r="V10" i="71"/>
  <c r="AA9" i="71"/>
  <c r="V9" i="71"/>
  <c r="AA8" i="71"/>
  <c r="V8" i="71"/>
  <c r="AA7" i="71"/>
  <c r="V7" i="71"/>
  <c r="AA6" i="71"/>
  <c r="V6" i="71"/>
  <c r="V17" i="71" s="1"/>
  <c r="AA115" i="70"/>
  <c r="AA114" i="70"/>
  <c r="AA113" i="70"/>
  <c r="AA112" i="70"/>
  <c r="AA111" i="70"/>
  <c r="AA110" i="70"/>
  <c r="AA109" i="70"/>
  <c r="AA108" i="70"/>
  <c r="AA107" i="70"/>
  <c r="AA106" i="70"/>
  <c r="AA105" i="70"/>
  <c r="AA104" i="70"/>
  <c r="AA103" i="70"/>
  <c r="AA102" i="70"/>
  <c r="AA101" i="70"/>
  <c r="AA100" i="70"/>
  <c r="AA99" i="70"/>
  <c r="AA98" i="70"/>
  <c r="AA97" i="70"/>
  <c r="AA96" i="70"/>
  <c r="AA95" i="70"/>
  <c r="AA94" i="70"/>
  <c r="AA93" i="70"/>
  <c r="AA92" i="70"/>
  <c r="AA91" i="70"/>
  <c r="AA90" i="70"/>
  <c r="AA89" i="70"/>
  <c r="AA88" i="70"/>
  <c r="AA87" i="70"/>
  <c r="AA86" i="70"/>
  <c r="AA85" i="70"/>
  <c r="AA84" i="70"/>
  <c r="AA83" i="70"/>
  <c r="AA82" i="70"/>
  <c r="AA81" i="70"/>
  <c r="AA80" i="70"/>
  <c r="AA79" i="70"/>
  <c r="AA78" i="70"/>
  <c r="AA77" i="70"/>
  <c r="AA76" i="70"/>
  <c r="AA75" i="70"/>
  <c r="AA74" i="70"/>
  <c r="AA73" i="70"/>
  <c r="AA72" i="70"/>
  <c r="AA71" i="70"/>
  <c r="AA70" i="70"/>
  <c r="AA69" i="70"/>
  <c r="AA68" i="70"/>
  <c r="AA67" i="70"/>
  <c r="AA66" i="70"/>
  <c r="AA65" i="70"/>
  <c r="AA64" i="70"/>
  <c r="AA63" i="70"/>
  <c r="AA62" i="70"/>
  <c r="AA61" i="70"/>
  <c r="AA60" i="70"/>
  <c r="AA59" i="70"/>
  <c r="AA58" i="70"/>
  <c r="AA57" i="70"/>
  <c r="AA56" i="70"/>
  <c r="AA55" i="70"/>
  <c r="AA54" i="70"/>
  <c r="AA53" i="70"/>
  <c r="AA52" i="70"/>
  <c r="AA51" i="70"/>
  <c r="AA50" i="70"/>
  <c r="AA49" i="70"/>
  <c r="AA48" i="70"/>
  <c r="AA47" i="70"/>
  <c r="AA46" i="70"/>
  <c r="AA45" i="70"/>
  <c r="AA44" i="70"/>
  <c r="AA43" i="70"/>
  <c r="AA42" i="70"/>
  <c r="AA41" i="70"/>
  <c r="AA40" i="70"/>
  <c r="AA39" i="70"/>
  <c r="AA38" i="70"/>
  <c r="AA37" i="70"/>
  <c r="AA36" i="70"/>
  <c r="AA35" i="70"/>
  <c r="AA34" i="70"/>
  <c r="AA33" i="70"/>
  <c r="AA32" i="70"/>
  <c r="AA31" i="70"/>
  <c r="AA30" i="70"/>
  <c r="AA29" i="70"/>
  <c r="AA28" i="70"/>
  <c r="AA27" i="70"/>
  <c r="AA26" i="70"/>
  <c r="AA25" i="70"/>
  <c r="AA24" i="70"/>
  <c r="AA23" i="70"/>
  <c r="AA22" i="70"/>
  <c r="U22" i="70"/>
  <c r="AA21" i="70"/>
  <c r="U21" i="70"/>
  <c r="U23" i="70" s="1"/>
  <c r="AA20" i="70"/>
  <c r="AA19" i="70"/>
  <c r="AA18" i="70"/>
  <c r="AA17" i="70"/>
  <c r="AA16" i="70"/>
  <c r="V16" i="70"/>
  <c r="AA15" i="70"/>
  <c r="V15" i="70"/>
  <c r="AA14" i="70"/>
  <c r="V14" i="70"/>
  <c r="AA13" i="70"/>
  <c r="V13" i="70"/>
  <c r="AA12" i="70"/>
  <c r="V12" i="70"/>
  <c r="AA11" i="70"/>
  <c r="V11" i="70"/>
  <c r="AA10" i="70"/>
  <c r="V10" i="70"/>
  <c r="AA9" i="70"/>
  <c r="V9" i="70"/>
  <c r="AA8" i="70"/>
  <c r="V8" i="70"/>
  <c r="AA7" i="70"/>
  <c r="V7" i="70"/>
  <c r="AA6" i="70"/>
  <c r="V6" i="70"/>
  <c r="V17" i="70" s="1"/>
  <c r="AA115" i="69"/>
  <c r="AA114" i="69"/>
  <c r="AA113" i="69"/>
  <c r="AA112" i="69"/>
  <c r="AA111" i="69"/>
  <c r="AA110" i="69"/>
  <c r="AA109" i="69"/>
  <c r="AA108" i="69"/>
  <c r="AA107" i="69"/>
  <c r="AA106" i="69"/>
  <c r="AA105" i="69"/>
  <c r="AA104" i="69"/>
  <c r="AA103" i="69"/>
  <c r="AA102" i="69"/>
  <c r="AA101" i="69"/>
  <c r="AA100" i="69"/>
  <c r="AA99" i="69"/>
  <c r="AA98" i="69"/>
  <c r="AA97" i="69"/>
  <c r="AA96" i="69"/>
  <c r="AA95" i="69"/>
  <c r="AA94" i="69"/>
  <c r="AB94" i="69" s="1"/>
  <c r="AA93" i="69"/>
  <c r="AA92" i="69"/>
  <c r="AA91" i="69"/>
  <c r="AA90" i="69"/>
  <c r="AA89" i="69"/>
  <c r="AA88" i="69"/>
  <c r="AA87" i="69"/>
  <c r="AA86" i="69"/>
  <c r="AA85" i="69"/>
  <c r="AA84" i="69"/>
  <c r="AA83" i="69"/>
  <c r="AA82" i="69"/>
  <c r="AA81" i="69"/>
  <c r="AA80" i="69"/>
  <c r="AA79" i="69"/>
  <c r="AA78" i="69"/>
  <c r="AA77" i="69"/>
  <c r="AA76" i="69"/>
  <c r="AA75" i="69"/>
  <c r="AA74" i="69"/>
  <c r="AA73" i="69"/>
  <c r="AA72" i="69"/>
  <c r="AB72" i="69" s="1"/>
  <c r="AA71" i="69"/>
  <c r="AA70" i="69"/>
  <c r="AA69" i="69"/>
  <c r="AA68" i="69"/>
  <c r="AA67" i="69"/>
  <c r="AA66" i="69"/>
  <c r="AA65" i="69"/>
  <c r="AA64" i="69"/>
  <c r="AA63" i="69"/>
  <c r="AA62" i="69"/>
  <c r="AA61" i="69"/>
  <c r="AA60" i="69"/>
  <c r="AA59" i="69"/>
  <c r="AA58" i="69"/>
  <c r="AA57" i="69"/>
  <c r="AA56" i="69"/>
  <c r="AA55" i="69"/>
  <c r="AA54" i="69"/>
  <c r="AA53" i="69"/>
  <c r="AA52" i="69"/>
  <c r="AA51" i="69"/>
  <c r="AA50" i="69"/>
  <c r="AB50" i="69" s="1"/>
  <c r="AA49" i="69"/>
  <c r="AA48" i="69"/>
  <c r="AA47" i="69"/>
  <c r="AA46" i="69"/>
  <c r="AA45" i="69"/>
  <c r="AA44" i="69"/>
  <c r="AA43" i="69"/>
  <c r="AA42" i="69"/>
  <c r="AA41" i="69"/>
  <c r="AA40" i="69"/>
  <c r="AA39" i="69"/>
  <c r="AA38" i="69"/>
  <c r="AA37" i="69"/>
  <c r="AA36" i="69"/>
  <c r="AA35" i="69"/>
  <c r="AA34" i="69"/>
  <c r="AA33" i="69"/>
  <c r="AA32" i="69"/>
  <c r="AA31" i="69"/>
  <c r="AA30" i="69"/>
  <c r="AA29" i="69"/>
  <c r="AA28" i="69"/>
  <c r="AB28" i="69" s="1"/>
  <c r="AA27" i="69"/>
  <c r="AA26" i="69"/>
  <c r="AA25" i="69"/>
  <c r="AA24" i="69"/>
  <c r="AA23" i="69"/>
  <c r="AA22" i="69"/>
  <c r="U22" i="69"/>
  <c r="AA21" i="69"/>
  <c r="U21" i="69"/>
  <c r="U23" i="69" s="1"/>
  <c r="AA20" i="69"/>
  <c r="AA19" i="69"/>
  <c r="AA18" i="69"/>
  <c r="AA17" i="69"/>
  <c r="AA16" i="69"/>
  <c r="V16" i="69"/>
  <c r="AA15" i="69"/>
  <c r="V15" i="69"/>
  <c r="AA14" i="69"/>
  <c r="V14" i="69"/>
  <c r="AA13" i="69"/>
  <c r="V13" i="69"/>
  <c r="AA12" i="69"/>
  <c r="V12" i="69"/>
  <c r="AA11" i="69"/>
  <c r="V11" i="69"/>
  <c r="AA10" i="69"/>
  <c r="V10" i="69"/>
  <c r="AA9" i="69"/>
  <c r="V9" i="69"/>
  <c r="AA8" i="69"/>
  <c r="V8" i="69"/>
  <c r="AA7" i="69"/>
  <c r="V7" i="69"/>
  <c r="AA6" i="69"/>
  <c r="V6" i="69"/>
  <c r="V17" i="69" s="1"/>
  <c r="AA115" i="68"/>
  <c r="AA114" i="68"/>
  <c r="AA113" i="68"/>
  <c r="AA112" i="68"/>
  <c r="AA111" i="68"/>
  <c r="AA110" i="68"/>
  <c r="AA109" i="68"/>
  <c r="AA108" i="68"/>
  <c r="AA107" i="68"/>
  <c r="AA106" i="68"/>
  <c r="AA105" i="68"/>
  <c r="AA104" i="68"/>
  <c r="AA103" i="68"/>
  <c r="AA102" i="68"/>
  <c r="AA101" i="68"/>
  <c r="AA100" i="68"/>
  <c r="AA99" i="68"/>
  <c r="AA98" i="68"/>
  <c r="AA97" i="68"/>
  <c r="AA96" i="68"/>
  <c r="AA95" i="68"/>
  <c r="AA94" i="68"/>
  <c r="AA93" i="68"/>
  <c r="AA92" i="68"/>
  <c r="AA91" i="68"/>
  <c r="AA90" i="68"/>
  <c r="AA89" i="68"/>
  <c r="AA88" i="68"/>
  <c r="AA87" i="68"/>
  <c r="AA86" i="68"/>
  <c r="AA85" i="68"/>
  <c r="AA84" i="68"/>
  <c r="AA83" i="68"/>
  <c r="AA82" i="68"/>
  <c r="AA81" i="68"/>
  <c r="AA80" i="68"/>
  <c r="AA79" i="68"/>
  <c r="AA78" i="68"/>
  <c r="AA77" i="68"/>
  <c r="AA76" i="68"/>
  <c r="AA75" i="68"/>
  <c r="AA74" i="68"/>
  <c r="AA73" i="68"/>
  <c r="AA72" i="68"/>
  <c r="AA71" i="68"/>
  <c r="AA70" i="68"/>
  <c r="AA69" i="68"/>
  <c r="AA68" i="68"/>
  <c r="AA67" i="68"/>
  <c r="AA66" i="68"/>
  <c r="AA65" i="68"/>
  <c r="AA64" i="68"/>
  <c r="AA63" i="68"/>
  <c r="AA62" i="68"/>
  <c r="AA61" i="68"/>
  <c r="AA60" i="68"/>
  <c r="AA59" i="68"/>
  <c r="AA58" i="68"/>
  <c r="AA57" i="68"/>
  <c r="AA56" i="68"/>
  <c r="AA55" i="68"/>
  <c r="AA54" i="68"/>
  <c r="AA53" i="68"/>
  <c r="AA52" i="68"/>
  <c r="AA51" i="68"/>
  <c r="AA50" i="68"/>
  <c r="AA49" i="68"/>
  <c r="AA48" i="68"/>
  <c r="AA47" i="68"/>
  <c r="AA46" i="68"/>
  <c r="AA45" i="68"/>
  <c r="AA44" i="68"/>
  <c r="AA43" i="68"/>
  <c r="AA42" i="68"/>
  <c r="AA41" i="68"/>
  <c r="AA40" i="68"/>
  <c r="AA39" i="68"/>
  <c r="AA38" i="68"/>
  <c r="AA37" i="68"/>
  <c r="AA36" i="68"/>
  <c r="AA35" i="68"/>
  <c r="AA34" i="68"/>
  <c r="AA33" i="68"/>
  <c r="AA32" i="68"/>
  <c r="AA31" i="68"/>
  <c r="AA30" i="68"/>
  <c r="AA29" i="68"/>
  <c r="AA28" i="68"/>
  <c r="AA27" i="68"/>
  <c r="AA26" i="68"/>
  <c r="AA25" i="68"/>
  <c r="AA24" i="68"/>
  <c r="AA23" i="68"/>
  <c r="AA22" i="68"/>
  <c r="U22" i="68"/>
  <c r="AA21" i="68"/>
  <c r="U21" i="68"/>
  <c r="U23" i="68" s="1"/>
  <c r="AA20" i="68"/>
  <c r="AA19" i="68"/>
  <c r="AA18" i="68"/>
  <c r="AA17" i="68"/>
  <c r="AA16" i="68"/>
  <c r="V16" i="68"/>
  <c r="AA15" i="68"/>
  <c r="V15" i="68"/>
  <c r="AA14" i="68"/>
  <c r="V14" i="68"/>
  <c r="AA13" i="68"/>
  <c r="V13" i="68"/>
  <c r="AA12" i="68"/>
  <c r="V12" i="68"/>
  <c r="AA11" i="68"/>
  <c r="V11" i="68"/>
  <c r="AA10" i="68"/>
  <c r="V10" i="68"/>
  <c r="AA9" i="68"/>
  <c r="V9" i="68"/>
  <c r="AA8" i="68"/>
  <c r="V8" i="68"/>
  <c r="AA7" i="68"/>
  <c r="V7" i="68"/>
  <c r="AA6" i="68"/>
  <c r="V6" i="68"/>
  <c r="AA115" i="67"/>
  <c r="AA114" i="67"/>
  <c r="AA113" i="67"/>
  <c r="AA112" i="67"/>
  <c r="AA111" i="67"/>
  <c r="AA110" i="67"/>
  <c r="AA109" i="67"/>
  <c r="AA108" i="67"/>
  <c r="AA107" i="67"/>
  <c r="AA106" i="67"/>
  <c r="AA105" i="67"/>
  <c r="AA104" i="67"/>
  <c r="AA103" i="67"/>
  <c r="AA102" i="67"/>
  <c r="AA101" i="67"/>
  <c r="AA100" i="67"/>
  <c r="AA99" i="67"/>
  <c r="AA98" i="67"/>
  <c r="AA97" i="67"/>
  <c r="AA96" i="67"/>
  <c r="AA95" i="67"/>
  <c r="AA94" i="67"/>
  <c r="AA93" i="67"/>
  <c r="AA92" i="67"/>
  <c r="AA91" i="67"/>
  <c r="AA90" i="67"/>
  <c r="AA89" i="67"/>
  <c r="AA88" i="67"/>
  <c r="AA87" i="67"/>
  <c r="AA86" i="67"/>
  <c r="AA85" i="67"/>
  <c r="AA84" i="67"/>
  <c r="AA83" i="67"/>
  <c r="AA82" i="67"/>
  <c r="AA81" i="67"/>
  <c r="AA80" i="67"/>
  <c r="AA79" i="67"/>
  <c r="AA78" i="67"/>
  <c r="AA77" i="67"/>
  <c r="AA76" i="67"/>
  <c r="AA75" i="67"/>
  <c r="AA74" i="67"/>
  <c r="AA73" i="67"/>
  <c r="AA72" i="67"/>
  <c r="AA71" i="67"/>
  <c r="AA70" i="67"/>
  <c r="AA69" i="67"/>
  <c r="AA68" i="67"/>
  <c r="AA67" i="67"/>
  <c r="AA66" i="67"/>
  <c r="AA65" i="67"/>
  <c r="AA64" i="67"/>
  <c r="AA63" i="67"/>
  <c r="AA62" i="67"/>
  <c r="AA61" i="67"/>
  <c r="AA60" i="67"/>
  <c r="AA59" i="67"/>
  <c r="AA58" i="67"/>
  <c r="AA57" i="67"/>
  <c r="AA56" i="67"/>
  <c r="AA55" i="67"/>
  <c r="AA54" i="67"/>
  <c r="AA53" i="67"/>
  <c r="AA52" i="67"/>
  <c r="AA51" i="67"/>
  <c r="AA50" i="67"/>
  <c r="AA49" i="67"/>
  <c r="AA48" i="67"/>
  <c r="AA47" i="67"/>
  <c r="AA46" i="67"/>
  <c r="AA45" i="67"/>
  <c r="AA44" i="67"/>
  <c r="AA43" i="67"/>
  <c r="AA42" i="67"/>
  <c r="AA41" i="67"/>
  <c r="AA40" i="67"/>
  <c r="AA39" i="67"/>
  <c r="AA38" i="67"/>
  <c r="AA37" i="67"/>
  <c r="AA36" i="67"/>
  <c r="AA35" i="67"/>
  <c r="AA34" i="67"/>
  <c r="AA33" i="67"/>
  <c r="AA32" i="67"/>
  <c r="AA31" i="67"/>
  <c r="AA30" i="67"/>
  <c r="AA29" i="67"/>
  <c r="AA28" i="67"/>
  <c r="AA27" i="67"/>
  <c r="AA26" i="67"/>
  <c r="AA25" i="67"/>
  <c r="AA24" i="67"/>
  <c r="AA23" i="67"/>
  <c r="AA22" i="67"/>
  <c r="U22" i="67"/>
  <c r="AA21" i="67"/>
  <c r="U21" i="67"/>
  <c r="U23" i="67" s="1"/>
  <c r="AA20" i="67"/>
  <c r="AA19" i="67"/>
  <c r="AA18" i="67"/>
  <c r="AA17" i="67"/>
  <c r="AA16" i="67"/>
  <c r="V16" i="67"/>
  <c r="AA15" i="67"/>
  <c r="V15" i="67"/>
  <c r="AA14" i="67"/>
  <c r="V14" i="67"/>
  <c r="AA13" i="67"/>
  <c r="V13" i="67"/>
  <c r="AA12" i="67"/>
  <c r="V12" i="67"/>
  <c r="AA11" i="67"/>
  <c r="V11" i="67"/>
  <c r="AA10" i="67"/>
  <c r="V10" i="67"/>
  <c r="AA9" i="67"/>
  <c r="V9" i="67"/>
  <c r="AA8" i="67"/>
  <c r="V8" i="67"/>
  <c r="AA7" i="67"/>
  <c r="V7" i="67"/>
  <c r="AA6" i="67"/>
  <c r="V6" i="67"/>
  <c r="V17" i="67" s="1"/>
  <c r="AA115" i="66"/>
  <c r="AA114" i="66"/>
  <c r="AA113" i="66"/>
  <c r="AA112" i="66"/>
  <c r="AA111" i="66"/>
  <c r="AA110" i="66"/>
  <c r="AA109" i="66"/>
  <c r="AA108" i="66"/>
  <c r="AA107" i="66"/>
  <c r="AA106" i="66"/>
  <c r="AA105" i="66"/>
  <c r="AA104" i="66"/>
  <c r="AA103" i="66"/>
  <c r="AA102" i="66"/>
  <c r="AA101" i="66"/>
  <c r="AA100" i="66"/>
  <c r="AA99" i="66"/>
  <c r="AA98" i="66"/>
  <c r="AA97" i="66"/>
  <c r="AA96" i="66"/>
  <c r="AA95" i="66"/>
  <c r="AA94" i="66"/>
  <c r="AA93" i="66"/>
  <c r="AA92" i="66"/>
  <c r="AA91" i="66"/>
  <c r="AA90" i="66"/>
  <c r="AA89" i="66"/>
  <c r="AA88" i="66"/>
  <c r="AA87" i="66"/>
  <c r="AA86" i="66"/>
  <c r="AA85" i="66"/>
  <c r="AA84" i="66"/>
  <c r="AA83" i="66"/>
  <c r="AA82" i="66"/>
  <c r="AA81" i="66"/>
  <c r="AA80" i="66"/>
  <c r="AA79" i="66"/>
  <c r="AA78" i="66"/>
  <c r="AA77" i="66"/>
  <c r="AA76" i="66"/>
  <c r="AA75" i="66"/>
  <c r="AA74" i="66"/>
  <c r="AA73" i="66"/>
  <c r="AA72" i="66"/>
  <c r="AA71" i="66"/>
  <c r="AA70" i="66"/>
  <c r="AA69" i="66"/>
  <c r="AA68" i="66"/>
  <c r="AA67" i="66"/>
  <c r="AA66" i="66"/>
  <c r="AA65" i="66"/>
  <c r="AA64" i="66"/>
  <c r="AA63" i="66"/>
  <c r="AA62" i="66"/>
  <c r="AA61" i="66"/>
  <c r="AA60" i="66"/>
  <c r="AA59" i="66"/>
  <c r="AA58" i="66"/>
  <c r="AA57" i="66"/>
  <c r="AA56" i="66"/>
  <c r="AA55" i="66"/>
  <c r="AA54" i="66"/>
  <c r="AA53" i="66"/>
  <c r="AA52" i="66"/>
  <c r="AA51" i="66"/>
  <c r="AA50" i="66"/>
  <c r="AA49" i="66"/>
  <c r="AA48" i="66"/>
  <c r="AA47" i="66"/>
  <c r="AA46" i="66"/>
  <c r="AA45" i="66"/>
  <c r="AA44" i="66"/>
  <c r="AA43" i="66"/>
  <c r="AA42" i="66"/>
  <c r="AA41" i="66"/>
  <c r="AA40" i="66"/>
  <c r="AA39" i="66"/>
  <c r="AA38" i="66"/>
  <c r="AA37" i="66"/>
  <c r="AA36" i="66"/>
  <c r="AA35" i="66"/>
  <c r="AA34" i="66"/>
  <c r="AA33" i="66"/>
  <c r="AA32" i="66"/>
  <c r="AA31" i="66"/>
  <c r="AA30" i="66"/>
  <c r="AA29" i="66"/>
  <c r="AA28" i="66"/>
  <c r="AA27" i="66"/>
  <c r="AA26" i="66"/>
  <c r="AA25" i="66"/>
  <c r="AA24" i="66"/>
  <c r="AA23" i="66"/>
  <c r="AA22" i="66"/>
  <c r="U22" i="66"/>
  <c r="AA21" i="66"/>
  <c r="U21" i="66"/>
  <c r="U23" i="66" s="1"/>
  <c r="AA20" i="66"/>
  <c r="AA19" i="66"/>
  <c r="AA18" i="66"/>
  <c r="AA17" i="66"/>
  <c r="AA16" i="66"/>
  <c r="V16" i="66"/>
  <c r="AA15" i="66"/>
  <c r="V15" i="66"/>
  <c r="AA14" i="66"/>
  <c r="V14" i="66"/>
  <c r="AA13" i="66"/>
  <c r="V13" i="66"/>
  <c r="AA12" i="66"/>
  <c r="V12" i="66"/>
  <c r="AA11" i="66"/>
  <c r="V11" i="66"/>
  <c r="AA10" i="66"/>
  <c r="V10" i="66"/>
  <c r="AA9" i="66"/>
  <c r="V9" i="66"/>
  <c r="AA8" i="66"/>
  <c r="V8" i="66"/>
  <c r="AA7" i="66"/>
  <c r="V7" i="66"/>
  <c r="AA6" i="66"/>
  <c r="V6" i="66"/>
  <c r="V17" i="66" s="1"/>
  <c r="AA115" i="65"/>
  <c r="AA114" i="65"/>
  <c r="AA113" i="65"/>
  <c r="AA112" i="65"/>
  <c r="AA111" i="65"/>
  <c r="AA110" i="65"/>
  <c r="AA109" i="65"/>
  <c r="AA108" i="65"/>
  <c r="AA107" i="65"/>
  <c r="AA106" i="65"/>
  <c r="AA105" i="65"/>
  <c r="AA104" i="65"/>
  <c r="AA103" i="65"/>
  <c r="AA102" i="65"/>
  <c r="AA101" i="65"/>
  <c r="AA100" i="65"/>
  <c r="AA99" i="65"/>
  <c r="AA98" i="65"/>
  <c r="AA97" i="65"/>
  <c r="AA96" i="65"/>
  <c r="AA95" i="65"/>
  <c r="AA94" i="65"/>
  <c r="AA93" i="65"/>
  <c r="AA92" i="65"/>
  <c r="AA91" i="65"/>
  <c r="AA90" i="65"/>
  <c r="AA89" i="65"/>
  <c r="AA88" i="65"/>
  <c r="AA87" i="65"/>
  <c r="AA86" i="65"/>
  <c r="AA85" i="65"/>
  <c r="AA84" i="65"/>
  <c r="AA83" i="65"/>
  <c r="AA82" i="65"/>
  <c r="AA81" i="65"/>
  <c r="AA80" i="65"/>
  <c r="AA79" i="65"/>
  <c r="AA78" i="65"/>
  <c r="AA77" i="65"/>
  <c r="AA76" i="65"/>
  <c r="AA75" i="65"/>
  <c r="AA74" i="65"/>
  <c r="AA73" i="65"/>
  <c r="AA72" i="65"/>
  <c r="AA71" i="65"/>
  <c r="AA70" i="65"/>
  <c r="AA69" i="65"/>
  <c r="AA68" i="65"/>
  <c r="AA67" i="65"/>
  <c r="AA66" i="65"/>
  <c r="AA65" i="65"/>
  <c r="AA64" i="65"/>
  <c r="AA63" i="65"/>
  <c r="AA62" i="65"/>
  <c r="AA61" i="65"/>
  <c r="AA60" i="65"/>
  <c r="AA59" i="65"/>
  <c r="AA58" i="65"/>
  <c r="AA57" i="65"/>
  <c r="AA56" i="65"/>
  <c r="AA55" i="65"/>
  <c r="AA54" i="65"/>
  <c r="AA53" i="65"/>
  <c r="AA52" i="65"/>
  <c r="AA51" i="65"/>
  <c r="AA50" i="65"/>
  <c r="AA49" i="65"/>
  <c r="AA48" i="65"/>
  <c r="AA47" i="65"/>
  <c r="AA46" i="65"/>
  <c r="AA45" i="65"/>
  <c r="AA44" i="65"/>
  <c r="AA43" i="65"/>
  <c r="AA42" i="65"/>
  <c r="AA41" i="65"/>
  <c r="AA40" i="65"/>
  <c r="AA39" i="65"/>
  <c r="AA38" i="65"/>
  <c r="AA37" i="65"/>
  <c r="AA36" i="65"/>
  <c r="AA35" i="65"/>
  <c r="AA34" i="65"/>
  <c r="AA33" i="65"/>
  <c r="AA32" i="65"/>
  <c r="AA31" i="65"/>
  <c r="AA30" i="65"/>
  <c r="AA29" i="65"/>
  <c r="AA28" i="65"/>
  <c r="AA27" i="65"/>
  <c r="AA26" i="65"/>
  <c r="AA25" i="65"/>
  <c r="AA24" i="65"/>
  <c r="AA23" i="65"/>
  <c r="AA22" i="65"/>
  <c r="U22" i="65"/>
  <c r="AA21" i="65"/>
  <c r="U21" i="65"/>
  <c r="U23" i="65" s="1"/>
  <c r="AA20" i="65"/>
  <c r="AA19" i="65"/>
  <c r="AA18" i="65"/>
  <c r="AA17" i="65"/>
  <c r="AA16" i="65"/>
  <c r="V16" i="65"/>
  <c r="AA15" i="65"/>
  <c r="V15" i="65"/>
  <c r="AA14" i="65"/>
  <c r="V14" i="65"/>
  <c r="AA13" i="65"/>
  <c r="V13" i="65"/>
  <c r="AA12" i="65"/>
  <c r="V12" i="65"/>
  <c r="AA11" i="65"/>
  <c r="V11" i="65"/>
  <c r="AA10" i="65"/>
  <c r="V10" i="65"/>
  <c r="AA9" i="65"/>
  <c r="V9" i="65"/>
  <c r="AA8" i="65"/>
  <c r="V8" i="65"/>
  <c r="AA7" i="65"/>
  <c r="V7" i="65"/>
  <c r="AA6" i="65"/>
  <c r="V6" i="65"/>
  <c r="V17" i="65" s="1"/>
  <c r="AA115" i="64"/>
  <c r="AA114" i="64"/>
  <c r="AA113" i="64"/>
  <c r="AA112" i="64"/>
  <c r="AA111" i="64"/>
  <c r="AA110" i="64"/>
  <c r="AA109" i="64"/>
  <c r="AA108" i="64"/>
  <c r="AA107" i="64"/>
  <c r="AA106" i="64"/>
  <c r="AA105" i="64"/>
  <c r="AA104" i="64"/>
  <c r="AA103" i="64"/>
  <c r="AA102" i="64"/>
  <c r="AA101" i="64"/>
  <c r="AA100" i="64"/>
  <c r="AA99" i="64"/>
  <c r="AA98" i="64"/>
  <c r="AA97" i="64"/>
  <c r="AA96" i="64"/>
  <c r="AA95" i="64"/>
  <c r="AA94" i="64"/>
  <c r="AA93" i="64"/>
  <c r="AA92" i="64"/>
  <c r="AA91" i="64"/>
  <c r="AA90" i="64"/>
  <c r="AA89" i="64"/>
  <c r="AA88" i="64"/>
  <c r="AA87" i="64"/>
  <c r="AA86" i="64"/>
  <c r="AA85" i="64"/>
  <c r="AA84" i="64"/>
  <c r="AA83" i="64"/>
  <c r="AA82" i="64"/>
  <c r="AA81" i="64"/>
  <c r="AA80" i="64"/>
  <c r="AA79" i="64"/>
  <c r="AA78" i="64"/>
  <c r="AA77" i="64"/>
  <c r="AA76" i="64"/>
  <c r="AA75" i="64"/>
  <c r="AA74" i="64"/>
  <c r="AA73" i="64"/>
  <c r="AA72" i="64"/>
  <c r="AA71" i="64"/>
  <c r="AA70" i="64"/>
  <c r="AA69" i="64"/>
  <c r="AA68" i="64"/>
  <c r="AA67" i="64"/>
  <c r="AA66" i="64"/>
  <c r="AA65" i="64"/>
  <c r="AA64" i="64"/>
  <c r="AA63" i="64"/>
  <c r="AA62" i="64"/>
  <c r="AA61" i="64"/>
  <c r="AA60" i="64"/>
  <c r="AA59" i="64"/>
  <c r="AA58" i="64"/>
  <c r="AA57" i="64"/>
  <c r="AA56" i="64"/>
  <c r="AA55" i="64"/>
  <c r="AA54" i="64"/>
  <c r="AA53" i="64"/>
  <c r="AA52" i="64"/>
  <c r="AA51" i="64"/>
  <c r="AA50" i="64"/>
  <c r="AA49" i="64"/>
  <c r="AA48" i="64"/>
  <c r="AA47" i="64"/>
  <c r="AA46" i="64"/>
  <c r="AA45" i="64"/>
  <c r="AA44" i="64"/>
  <c r="AA43" i="64"/>
  <c r="AA42" i="64"/>
  <c r="AA41" i="64"/>
  <c r="AA40" i="64"/>
  <c r="AA39" i="64"/>
  <c r="AA38" i="64"/>
  <c r="AA37" i="64"/>
  <c r="AA36" i="64"/>
  <c r="AA35" i="64"/>
  <c r="AA34" i="64"/>
  <c r="AA33" i="64"/>
  <c r="AA32" i="64"/>
  <c r="AA31" i="64"/>
  <c r="AA30" i="64"/>
  <c r="AA29" i="64"/>
  <c r="AA28" i="64"/>
  <c r="AA27" i="64"/>
  <c r="AA26" i="64"/>
  <c r="AA25" i="64"/>
  <c r="AA24" i="64"/>
  <c r="AA23" i="64"/>
  <c r="AA22" i="64"/>
  <c r="U22" i="64"/>
  <c r="AA21" i="64"/>
  <c r="U21" i="64"/>
  <c r="U23" i="64" s="1"/>
  <c r="AA20" i="64"/>
  <c r="AA19" i="64"/>
  <c r="AA18" i="64"/>
  <c r="AA17" i="64"/>
  <c r="AA16" i="64"/>
  <c r="V16" i="64"/>
  <c r="AA15" i="64"/>
  <c r="V15" i="64"/>
  <c r="AA14" i="64"/>
  <c r="V14" i="64"/>
  <c r="AA13" i="64"/>
  <c r="V13" i="64"/>
  <c r="AA12" i="64"/>
  <c r="V12" i="64"/>
  <c r="AA11" i="64"/>
  <c r="V11" i="64"/>
  <c r="AA10" i="64"/>
  <c r="V10" i="64"/>
  <c r="AA9" i="64"/>
  <c r="V9" i="64"/>
  <c r="AA8" i="64"/>
  <c r="V8" i="64"/>
  <c r="AA7" i="64"/>
  <c r="V7" i="64"/>
  <c r="AA6" i="64"/>
  <c r="V6" i="64"/>
  <c r="V17" i="64" s="1"/>
  <c r="AA115" i="63"/>
  <c r="AA114" i="63"/>
  <c r="AA113" i="63"/>
  <c r="AA112" i="63"/>
  <c r="AA111" i="63"/>
  <c r="AA110" i="63"/>
  <c r="AA109" i="63"/>
  <c r="AA108" i="63"/>
  <c r="AA107" i="63"/>
  <c r="AA106" i="63"/>
  <c r="AA105" i="63"/>
  <c r="AA104" i="63"/>
  <c r="AA103" i="63"/>
  <c r="AA102" i="63"/>
  <c r="AA101" i="63"/>
  <c r="AA100" i="63"/>
  <c r="AA99" i="63"/>
  <c r="AA98" i="63"/>
  <c r="AA97" i="63"/>
  <c r="AA96" i="63"/>
  <c r="AA95" i="63"/>
  <c r="AA94" i="63"/>
  <c r="AA93" i="63"/>
  <c r="AA92" i="63"/>
  <c r="AA91" i="63"/>
  <c r="AA90" i="63"/>
  <c r="AA89" i="63"/>
  <c r="AA88" i="63"/>
  <c r="AA87" i="63"/>
  <c r="AA86" i="63"/>
  <c r="AA85" i="63"/>
  <c r="AA84" i="63"/>
  <c r="AA83" i="63"/>
  <c r="AA82" i="63"/>
  <c r="AA81" i="63"/>
  <c r="AA80" i="63"/>
  <c r="AA79" i="63"/>
  <c r="AA78" i="63"/>
  <c r="AA77" i="63"/>
  <c r="AA76" i="63"/>
  <c r="AA75" i="63"/>
  <c r="AA74" i="63"/>
  <c r="AA73" i="63"/>
  <c r="AA72" i="63"/>
  <c r="AA71" i="63"/>
  <c r="AA70" i="63"/>
  <c r="AA69" i="63"/>
  <c r="AA68" i="63"/>
  <c r="AA67" i="63"/>
  <c r="AA66" i="63"/>
  <c r="AA65" i="63"/>
  <c r="AA64" i="63"/>
  <c r="AA63" i="63"/>
  <c r="AA62" i="63"/>
  <c r="AA61" i="63"/>
  <c r="AA60" i="63"/>
  <c r="AA59" i="63"/>
  <c r="AA58" i="63"/>
  <c r="AA57" i="63"/>
  <c r="AA56" i="63"/>
  <c r="AA55" i="63"/>
  <c r="AA54" i="63"/>
  <c r="AA53" i="63"/>
  <c r="AA52" i="63"/>
  <c r="AA51" i="63"/>
  <c r="AA50" i="63"/>
  <c r="AA49" i="63"/>
  <c r="AA48" i="63"/>
  <c r="AA47" i="63"/>
  <c r="AA46" i="63"/>
  <c r="AA45" i="63"/>
  <c r="AA44" i="63"/>
  <c r="AA43" i="63"/>
  <c r="AA42" i="63"/>
  <c r="AA41" i="63"/>
  <c r="AA40" i="63"/>
  <c r="AA39" i="63"/>
  <c r="AA38" i="63"/>
  <c r="AA37" i="63"/>
  <c r="AA36" i="63"/>
  <c r="AA35" i="63"/>
  <c r="AA34" i="63"/>
  <c r="AA33" i="63"/>
  <c r="AA32" i="63"/>
  <c r="AA31" i="63"/>
  <c r="AA30" i="63"/>
  <c r="AA29" i="63"/>
  <c r="AA28" i="63"/>
  <c r="AA27" i="63"/>
  <c r="AA26" i="63"/>
  <c r="AA25" i="63"/>
  <c r="AA24" i="63"/>
  <c r="AA23" i="63"/>
  <c r="AA22" i="63"/>
  <c r="U22" i="63"/>
  <c r="AA21" i="63"/>
  <c r="U21" i="63"/>
  <c r="U23" i="63" s="1"/>
  <c r="AA20" i="63"/>
  <c r="AA19" i="63"/>
  <c r="AA18" i="63"/>
  <c r="AA17" i="63"/>
  <c r="AA16" i="63"/>
  <c r="V16" i="63"/>
  <c r="AA15" i="63"/>
  <c r="V15" i="63"/>
  <c r="AA14" i="63"/>
  <c r="V14" i="63"/>
  <c r="AA13" i="63"/>
  <c r="V13" i="63"/>
  <c r="AA12" i="63"/>
  <c r="V12" i="63"/>
  <c r="AA11" i="63"/>
  <c r="V11" i="63"/>
  <c r="AA10" i="63"/>
  <c r="V10" i="63"/>
  <c r="AA9" i="63"/>
  <c r="V9" i="63"/>
  <c r="AA8" i="63"/>
  <c r="V8" i="63"/>
  <c r="AA7" i="63"/>
  <c r="V7" i="63"/>
  <c r="AA6" i="63"/>
  <c r="V6" i="63"/>
  <c r="V17" i="63" s="1"/>
  <c r="AA115" i="62"/>
  <c r="AA114" i="62"/>
  <c r="AA113" i="62"/>
  <c r="AA112" i="62"/>
  <c r="AA111" i="62"/>
  <c r="AA110" i="62"/>
  <c r="AA109" i="62"/>
  <c r="AA108" i="62"/>
  <c r="AA107" i="62"/>
  <c r="AA106" i="62"/>
  <c r="AA105" i="62"/>
  <c r="AA104" i="62"/>
  <c r="AA103" i="62"/>
  <c r="AA102" i="62"/>
  <c r="AA101" i="62"/>
  <c r="AA100" i="62"/>
  <c r="AA99" i="62"/>
  <c r="AA98" i="62"/>
  <c r="AA97" i="62"/>
  <c r="AA96" i="62"/>
  <c r="AA95" i="62"/>
  <c r="AA94" i="62"/>
  <c r="AA93" i="62"/>
  <c r="AA92" i="62"/>
  <c r="AA91" i="62"/>
  <c r="AA90" i="62"/>
  <c r="AA89" i="62"/>
  <c r="AA88" i="62"/>
  <c r="AA87" i="62"/>
  <c r="AA86" i="62"/>
  <c r="AA85" i="62"/>
  <c r="AA84" i="62"/>
  <c r="AA83" i="62"/>
  <c r="AA82" i="62"/>
  <c r="AA81" i="62"/>
  <c r="AA80" i="62"/>
  <c r="AA79" i="62"/>
  <c r="AA78" i="62"/>
  <c r="AA77" i="62"/>
  <c r="AA76" i="62"/>
  <c r="AA75" i="62"/>
  <c r="AA74" i="62"/>
  <c r="AA73" i="62"/>
  <c r="AA72" i="62"/>
  <c r="AA71" i="62"/>
  <c r="AA70" i="62"/>
  <c r="AA69" i="62"/>
  <c r="AA68" i="62"/>
  <c r="AA67" i="62"/>
  <c r="AA66" i="62"/>
  <c r="AA65" i="62"/>
  <c r="AA64" i="62"/>
  <c r="AA63" i="62"/>
  <c r="AA62" i="62"/>
  <c r="AA61" i="62"/>
  <c r="AA60" i="62"/>
  <c r="AA59" i="62"/>
  <c r="AA58" i="62"/>
  <c r="AA57" i="62"/>
  <c r="AA56" i="62"/>
  <c r="AA55" i="62"/>
  <c r="AA54" i="62"/>
  <c r="AA53" i="62"/>
  <c r="AA52" i="62"/>
  <c r="AA51" i="62"/>
  <c r="AA50" i="62"/>
  <c r="AA49" i="62"/>
  <c r="AA48" i="62"/>
  <c r="AA47" i="62"/>
  <c r="AA46" i="62"/>
  <c r="AA45" i="62"/>
  <c r="AA44" i="62"/>
  <c r="AA43" i="62"/>
  <c r="AA42" i="62"/>
  <c r="AA41" i="62"/>
  <c r="AA40" i="62"/>
  <c r="AA39" i="62"/>
  <c r="AA38" i="62"/>
  <c r="AA37" i="62"/>
  <c r="AA36" i="62"/>
  <c r="AA35" i="62"/>
  <c r="AA34" i="62"/>
  <c r="AA33" i="62"/>
  <c r="AA32" i="62"/>
  <c r="AA31" i="62"/>
  <c r="AA30" i="62"/>
  <c r="AA29" i="62"/>
  <c r="AA28" i="62"/>
  <c r="AA27" i="62"/>
  <c r="AA26" i="62"/>
  <c r="AA25" i="62"/>
  <c r="AA24" i="62"/>
  <c r="AA23" i="62"/>
  <c r="AA22" i="62"/>
  <c r="U22" i="62"/>
  <c r="AA21" i="62"/>
  <c r="U21" i="62"/>
  <c r="U23" i="62" s="1"/>
  <c r="AA20" i="62"/>
  <c r="AA19" i="62"/>
  <c r="AA18" i="62"/>
  <c r="AA17" i="62"/>
  <c r="AA16" i="62"/>
  <c r="V16" i="62"/>
  <c r="AA15" i="62"/>
  <c r="V15" i="62"/>
  <c r="AA14" i="62"/>
  <c r="V14" i="62"/>
  <c r="AA13" i="62"/>
  <c r="V13" i="62"/>
  <c r="AA12" i="62"/>
  <c r="V12" i="62"/>
  <c r="AA11" i="62"/>
  <c r="V11" i="62"/>
  <c r="AA10" i="62"/>
  <c r="V10" i="62"/>
  <c r="AA9" i="62"/>
  <c r="V9" i="62"/>
  <c r="AA8" i="62"/>
  <c r="V8" i="62"/>
  <c r="AA7" i="62"/>
  <c r="V7" i="62"/>
  <c r="AA6" i="62"/>
  <c r="V6" i="62"/>
  <c r="V17" i="62" s="1"/>
  <c r="AA115" i="61"/>
  <c r="AA114" i="61"/>
  <c r="AA113" i="61"/>
  <c r="AA112" i="61"/>
  <c r="AA111" i="61"/>
  <c r="AA110" i="61"/>
  <c r="AA109" i="61"/>
  <c r="AA108" i="61"/>
  <c r="AA107" i="61"/>
  <c r="AA106" i="61"/>
  <c r="AA105" i="61"/>
  <c r="AA104" i="61"/>
  <c r="AA103" i="61"/>
  <c r="AA102" i="61"/>
  <c r="AA101" i="61"/>
  <c r="AA100" i="61"/>
  <c r="AA99" i="61"/>
  <c r="AA98" i="61"/>
  <c r="AA97" i="61"/>
  <c r="AA96" i="61"/>
  <c r="AA95" i="61"/>
  <c r="AA94" i="61"/>
  <c r="AA93" i="61"/>
  <c r="AA92" i="61"/>
  <c r="AA91" i="61"/>
  <c r="AA90" i="61"/>
  <c r="AA89" i="61"/>
  <c r="AA88" i="61"/>
  <c r="AA87" i="61"/>
  <c r="AA86" i="61"/>
  <c r="AA85" i="61"/>
  <c r="AA84" i="61"/>
  <c r="AA83" i="61"/>
  <c r="AA82" i="61"/>
  <c r="AA81" i="61"/>
  <c r="AA80" i="61"/>
  <c r="AA79" i="61"/>
  <c r="AA78" i="61"/>
  <c r="AA77" i="61"/>
  <c r="AA76" i="61"/>
  <c r="AA75" i="61"/>
  <c r="AA74" i="61"/>
  <c r="AA73" i="61"/>
  <c r="AA72" i="61"/>
  <c r="AA71" i="61"/>
  <c r="AA70" i="61"/>
  <c r="AA69" i="61"/>
  <c r="AA68" i="61"/>
  <c r="AA67" i="61"/>
  <c r="AA66" i="61"/>
  <c r="AA65" i="61"/>
  <c r="AA64" i="61"/>
  <c r="AA63" i="61"/>
  <c r="AA62" i="61"/>
  <c r="AA61" i="61"/>
  <c r="AA60" i="61"/>
  <c r="AA59" i="61"/>
  <c r="AA58" i="61"/>
  <c r="AA57" i="61"/>
  <c r="AA56" i="61"/>
  <c r="AA55" i="61"/>
  <c r="AA54" i="61"/>
  <c r="AA53" i="61"/>
  <c r="AA52" i="61"/>
  <c r="AA51" i="61"/>
  <c r="AA50" i="61"/>
  <c r="AA49" i="61"/>
  <c r="AA48" i="61"/>
  <c r="AA47" i="61"/>
  <c r="AA46" i="61"/>
  <c r="AA45" i="61"/>
  <c r="AA44" i="61"/>
  <c r="AA43" i="61"/>
  <c r="AA42" i="61"/>
  <c r="AA41" i="61"/>
  <c r="AA40" i="61"/>
  <c r="AA39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U22" i="61"/>
  <c r="AA21" i="61"/>
  <c r="U21" i="61"/>
  <c r="U23" i="61" s="1"/>
  <c r="AA20" i="61"/>
  <c r="AA19" i="61"/>
  <c r="AA18" i="61"/>
  <c r="AA17" i="61"/>
  <c r="AA16" i="61"/>
  <c r="V16" i="61"/>
  <c r="AA15" i="61"/>
  <c r="V15" i="61"/>
  <c r="AA14" i="61"/>
  <c r="V14" i="61"/>
  <c r="AA13" i="61"/>
  <c r="V13" i="61"/>
  <c r="AA12" i="61"/>
  <c r="V12" i="61"/>
  <c r="AA11" i="61"/>
  <c r="V11" i="61"/>
  <c r="AA10" i="61"/>
  <c r="V10" i="61"/>
  <c r="AA9" i="61"/>
  <c r="V9" i="61"/>
  <c r="AA8" i="61"/>
  <c r="V8" i="61"/>
  <c r="AA7" i="61"/>
  <c r="V7" i="61"/>
  <c r="AA6" i="61"/>
  <c r="AB6" i="61" s="1"/>
  <c r="V6" i="61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U22" i="60"/>
  <c r="AA21" i="60"/>
  <c r="U21" i="60"/>
  <c r="U23" i="60" s="1"/>
  <c r="AA20" i="60"/>
  <c r="AA19" i="60"/>
  <c r="AA18" i="60"/>
  <c r="AA17" i="60"/>
  <c r="AA16" i="60"/>
  <c r="V16" i="60"/>
  <c r="AA15" i="60"/>
  <c r="V15" i="60"/>
  <c r="AA14" i="60"/>
  <c r="V14" i="60"/>
  <c r="AA13" i="60"/>
  <c r="V13" i="60"/>
  <c r="AA12" i="60"/>
  <c r="V12" i="60"/>
  <c r="AA11" i="60"/>
  <c r="V11" i="60"/>
  <c r="AA10" i="60"/>
  <c r="V10" i="60"/>
  <c r="AA9" i="60"/>
  <c r="V9" i="60"/>
  <c r="AA8" i="60"/>
  <c r="V8" i="60"/>
  <c r="AA7" i="60"/>
  <c r="V7" i="60"/>
  <c r="AA6" i="60"/>
  <c r="V6" i="60"/>
  <c r="V17" i="60" s="1"/>
  <c r="AA115" i="59"/>
  <c r="AA114" i="59"/>
  <c r="AA113" i="59"/>
  <c r="AA112" i="59"/>
  <c r="AA111" i="59"/>
  <c r="AA110" i="59"/>
  <c r="AA109" i="59"/>
  <c r="AA108" i="59"/>
  <c r="AA107" i="59"/>
  <c r="AA106" i="59"/>
  <c r="AA105" i="59"/>
  <c r="AA104" i="59"/>
  <c r="AA103" i="59"/>
  <c r="AA102" i="59"/>
  <c r="AA101" i="59"/>
  <c r="AA100" i="59"/>
  <c r="AA99" i="59"/>
  <c r="AA98" i="59"/>
  <c r="AA97" i="59"/>
  <c r="AA96" i="59"/>
  <c r="AA95" i="59"/>
  <c r="AA94" i="59"/>
  <c r="AB94" i="59" s="1"/>
  <c r="AA93" i="59"/>
  <c r="AA92" i="59"/>
  <c r="AA91" i="59"/>
  <c r="AA90" i="59"/>
  <c r="AA89" i="59"/>
  <c r="AA88" i="59"/>
  <c r="AA87" i="59"/>
  <c r="AA86" i="59"/>
  <c r="AA85" i="59"/>
  <c r="AA84" i="59"/>
  <c r="AA83" i="59"/>
  <c r="AA82" i="59"/>
  <c r="AA81" i="59"/>
  <c r="AA80" i="59"/>
  <c r="AA79" i="59"/>
  <c r="AA78" i="59"/>
  <c r="AA77" i="59"/>
  <c r="AA76" i="59"/>
  <c r="AA75" i="59"/>
  <c r="AA74" i="59"/>
  <c r="AA73" i="59"/>
  <c r="AA72" i="59"/>
  <c r="AB72" i="59" s="1"/>
  <c r="AA71" i="59"/>
  <c r="AA70" i="59"/>
  <c r="AA69" i="59"/>
  <c r="AA68" i="59"/>
  <c r="AA67" i="59"/>
  <c r="AA66" i="59"/>
  <c r="AA65" i="59"/>
  <c r="AA64" i="59"/>
  <c r="AA63" i="59"/>
  <c r="AA62" i="59"/>
  <c r="AA61" i="59"/>
  <c r="AA60" i="59"/>
  <c r="AA59" i="59"/>
  <c r="AA58" i="59"/>
  <c r="AA57" i="59"/>
  <c r="AA56" i="59"/>
  <c r="AA55" i="59"/>
  <c r="AA54" i="59"/>
  <c r="AA53" i="59"/>
  <c r="AA52" i="59"/>
  <c r="AA51" i="59"/>
  <c r="AA50" i="59"/>
  <c r="AB50" i="59" s="1"/>
  <c r="AA49" i="59"/>
  <c r="AA48" i="59"/>
  <c r="AA47" i="59"/>
  <c r="AA46" i="59"/>
  <c r="AA45" i="59"/>
  <c r="AA44" i="59"/>
  <c r="AA43" i="59"/>
  <c r="AA42" i="59"/>
  <c r="AA41" i="59"/>
  <c r="AA40" i="59"/>
  <c r="AA39" i="59"/>
  <c r="AA38" i="59"/>
  <c r="AA37" i="59"/>
  <c r="AA36" i="59"/>
  <c r="AA35" i="59"/>
  <c r="AA34" i="59"/>
  <c r="AA33" i="59"/>
  <c r="AA32" i="59"/>
  <c r="AA31" i="59"/>
  <c r="AA30" i="59"/>
  <c r="AA29" i="59"/>
  <c r="AA28" i="59"/>
  <c r="AB28" i="59" s="1"/>
  <c r="AA27" i="59"/>
  <c r="AA26" i="59"/>
  <c r="AA25" i="59"/>
  <c r="AA24" i="59"/>
  <c r="AA23" i="59"/>
  <c r="AA22" i="59"/>
  <c r="U22" i="59"/>
  <c r="AA21" i="59"/>
  <c r="U21" i="59"/>
  <c r="U23" i="59" s="1"/>
  <c r="AA20" i="59"/>
  <c r="AA19" i="59"/>
  <c r="AA18" i="59"/>
  <c r="AA17" i="59"/>
  <c r="AA16" i="59"/>
  <c r="V16" i="59"/>
  <c r="AA15" i="59"/>
  <c r="V15" i="59"/>
  <c r="AA14" i="59"/>
  <c r="V14" i="59"/>
  <c r="AA13" i="59"/>
  <c r="V13" i="59"/>
  <c r="AA12" i="59"/>
  <c r="V12" i="59"/>
  <c r="AA11" i="59"/>
  <c r="V11" i="59"/>
  <c r="AA10" i="59"/>
  <c r="V10" i="59"/>
  <c r="AA9" i="59"/>
  <c r="V9" i="59"/>
  <c r="AA8" i="59"/>
  <c r="V8" i="59"/>
  <c r="AA7" i="59"/>
  <c r="V7" i="59"/>
  <c r="AA6" i="59"/>
  <c r="V6" i="59"/>
  <c r="V17" i="59" s="1"/>
  <c r="AA115" i="58"/>
  <c r="AA114" i="58"/>
  <c r="AA113" i="58"/>
  <c r="AA112" i="58"/>
  <c r="AA111" i="58"/>
  <c r="AA110" i="58"/>
  <c r="AA109" i="58"/>
  <c r="AA108" i="58"/>
  <c r="AA107" i="58"/>
  <c r="AA106" i="58"/>
  <c r="AA105" i="58"/>
  <c r="AA104" i="58"/>
  <c r="AA103" i="58"/>
  <c r="AA102" i="58"/>
  <c r="AA101" i="58"/>
  <c r="AA100" i="58"/>
  <c r="AA99" i="58"/>
  <c r="AA98" i="58"/>
  <c r="AA97" i="58"/>
  <c r="AA96" i="58"/>
  <c r="AA95" i="58"/>
  <c r="AA94" i="58"/>
  <c r="AA93" i="58"/>
  <c r="AA92" i="58"/>
  <c r="AA91" i="58"/>
  <c r="AA90" i="58"/>
  <c r="AA89" i="58"/>
  <c r="AA88" i="58"/>
  <c r="AA87" i="58"/>
  <c r="AA86" i="58"/>
  <c r="AA85" i="58"/>
  <c r="AA84" i="58"/>
  <c r="AA83" i="58"/>
  <c r="AA82" i="58"/>
  <c r="AA81" i="58"/>
  <c r="AA80" i="58"/>
  <c r="AA79" i="58"/>
  <c r="AA78" i="58"/>
  <c r="AA77" i="58"/>
  <c r="AA76" i="58"/>
  <c r="AA75" i="58"/>
  <c r="AA74" i="58"/>
  <c r="AA73" i="58"/>
  <c r="AA72" i="58"/>
  <c r="AA71" i="58"/>
  <c r="AA70" i="58"/>
  <c r="AA69" i="58"/>
  <c r="AA68" i="58"/>
  <c r="AA67" i="58"/>
  <c r="AA66" i="58"/>
  <c r="AA65" i="58"/>
  <c r="AA64" i="58"/>
  <c r="AA63" i="58"/>
  <c r="AA62" i="58"/>
  <c r="AA61" i="58"/>
  <c r="AA60" i="58"/>
  <c r="AA59" i="58"/>
  <c r="AA58" i="58"/>
  <c r="AA57" i="58"/>
  <c r="AA56" i="58"/>
  <c r="AA55" i="58"/>
  <c r="AA54" i="58"/>
  <c r="AA53" i="58"/>
  <c r="AA52" i="58"/>
  <c r="AA51" i="58"/>
  <c r="AA50" i="58"/>
  <c r="AA49" i="58"/>
  <c r="AA48" i="58"/>
  <c r="AA47" i="58"/>
  <c r="AA46" i="58"/>
  <c r="AA45" i="58"/>
  <c r="AA44" i="58"/>
  <c r="AA43" i="58"/>
  <c r="AA42" i="58"/>
  <c r="AA41" i="58"/>
  <c r="AA40" i="58"/>
  <c r="AA39" i="58"/>
  <c r="AA38" i="58"/>
  <c r="AA37" i="58"/>
  <c r="AA36" i="58"/>
  <c r="AA35" i="58"/>
  <c r="AA34" i="58"/>
  <c r="AA33" i="58"/>
  <c r="AA32" i="58"/>
  <c r="AA31" i="58"/>
  <c r="AA30" i="58"/>
  <c r="AA29" i="58"/>
  <c r="AA28" i="58"/>
  <c r="AA27" i="58"/>
  <c r="AA26" i="58"/>
  <c r="AA25" i="58"/>
  <c r="AA24" i="58"/>
  <c r="AA23" i="58"/>
  <c r="AA22" i="58"/>
  <c r="U22" i="58"/>
  <c r="AA21" i="58"/>
  <c r="U21" i="58"/>
  <c r="U23" i="58" s="1"/>
  <c r="AA20" i="58"/>
  <c r="AA19" i="58"/>
  <c r="AA18" i="58"/>
  <c r="AA17" i="58"/>
  <c r="AA16" i="58"/>
  <c r="V16" i="58"/>
  <c r="AA15" i="58"/>
  <c r="V15" i="58"/>
  <c r="AA14" i="58"/>
  <c r="V14" i="58"/>
  <c r="AA13" i="58"/>
  <c r="V13" i="58"/>
  <c r="AA12" i="58"/>
  <c r="V12" i="58"/>
  <c r="AA11" i="58"/>
  <c r="V11" i="58"/>
  <c r="AA10" i="58"/>
  <c r="V10" i="58"/>
  <c r="AA9" i="58"/>
  <c r="V9" i="58"/>
  <c r="AA8" i="58"/>
  <c r="V8" i="58"/>
  <c r="AA7" i="58"/>
  <c r="V7" i="58"/>
  <c r="AA6" i="58"/>
  <c r="V6" i="58"/>
  <c r="V17" i="58" s="1"/>
  <c r="AB94" i="62" l="1"/>
  <c r="AB28" i="72"/>
  <c r="AB50" i="72"/>
  <c r="AB94" i="72"/>
  <c r="V17" i="72"/>
  <c r="AB119" i="85"/>
  <c r="AB6" i="84"/>
  <c r="AB28" i="84"/>
  <c r="AB72" i="84"/>
  <c r="AB50" i="84"/>
  <c r="AB94" i="84"/>
  <c r="AB17" i="84"/>
  <c r="AA116" i="84"/>
  <c r="AB116" i="84" s="1"/>
  <c r="AB39" i="84"/>
  <c r="AB61" i="84"/>
  <c r="AB119" i="84" s="1"/>
  <c r="AB83" i="84"/>
  <c r="AB105" i="84"/>
  <c r="AB94" i="79"/>
  <c r="AB83" i="83"/>
  <c r="AB105" i="83"/>
  <c r="AB6" i="83"/>
  <c r="AB28" i="83"/>
  <c r="AB50" i="83"/>
  <c r="AB17" i="83"/>
  <c r="AA116" i="83"/>
  <c r="AB116" i="83" s="1"/>
  <c r="AB39" i="83"/>
  <c r="AB61" i="83"/>
  <c r="AB17" i="82"/>
  <c r="AB83" i="82"/>
  <c r="AB105" i="82"/>
  <c r="AB39" i="82"/>
  <c r="AA116" i="82"/>
  <c r="AB116" i="82" s="1"/>
  <c r="AB61" i="82"/>
  <c r="AB6" i="82"/>
  <c r="AB28" i="82"/>
  <c r="AB50" i="82"/>
  <c r="AB72" i="82"/>
  <c r="V17" i="68"/>
  <c r="AB83" i="81"/>
  <c r="AB105" i="81"/>
  <c r="AB6" i="81"/>
  <c r="AB28" i="81"/>
  <c r="AB50" i="81"/>
  <c r="AB17" i="81"/>
  <c r="AA116" i="81"/>
  <c r="AB116" i="81" s="1"/>
  <c r="AB39" i="81"/>
  <c r="AB61" i="81"/>
  <c r="AB17" i="80"/>
  <c r="AB105" i="80"/>
  <c r="AB28" i="80"/>
  <c r="AB50" i="80"/>
  <c r="AB72" i="80"/>
  <c r="AB6" i="80"/>
  <c r="AA116" i="80"/>
  <c r="AB116" i="80" s="1"/>
  <c r="AB39" i="80"/>
  <c r="AB61" i="80"/>
  <c r="AB83" i="80"/>
  <c r="AB6" i="79"/>
  <c r="AB83" i="79"/>
  <c r="AB105" i="79"/>
  <c r="AB28" i="79"/>
  <c r="AB50" i="79"/>
  <c r="AB17" i="79"/>
  <c r="AA116" i="79"/>
  <c r="AB116" i="79" s="1"/>
  <c r="AB39" i="79"/>
  <c r="AB61" i="79"/>
  <c r="AB17" i="78"/>
  <c r="AB83" i="78"/>
  <c r="AB105" i="78"/>
  <c r="AA116" i="78"/>
  <c r="AB116" i="78" s="1"/>
  <c r="AB39" i="78"/>
  <c r="AB61" i="78"/>
  <c r="AB6" i="78"/>
  <c r="AB28" i="78"/>
  <c r="AB50" i="78"/>
  <c r="AB72" i="78"/>
  <c r="AB83" i="77"/>
  <c r="AB105" i="77"/>
  <c r="AB17" i="77"/>
  <c r="AA116" i="77"/>
  <c r="AB116" i="77" s="1"/>
  <c r="AB39" i="77"/>
  <c r="AB61" i="77"/>
  <c r="AB6" i="77"/>
  <c r="AB28" i="77"/>
  <c r="AB50" i="77"/>
  <c r="AB72" i="77"/>
  <c r="AB17" i="76"/>
  <c r="AB61" i="76"/>
  <c r="AB83" i="76"/>
  <c r="AB105" i="76"/>
  <c r="AA116" i="76"/>
  <c r="AB116" i="76" s="1"/>
  <c r="AB39" i="76"/>
  <c r="AB6" i="76"/>
  <c r="AB28" i="76"/>
  <c r="AB50" i="76"/>
  <c r="AB39" i="75"/>
  <c r="AB61" i="75"/>
  <c r="AB83" i="75"/>
  <c r="AB105" i="75"/>
  <c r="AB6" i="75"/>
  <c r="AB17" i="75"/>
  <c r="AA116" i="75"/>
  <c r="AB116" i="75" s="1"/>
  <c r="AB50" i="74"/>
  <c r="AB6" i="74"/>
  <c r="AB94" i="74"/>
  <c r="AB28" i="74"/>
  <c r="AB39" i="74"/>
  <c r="AB61" i="74"/>
  <c r="AB83" i="74"/>
  <c r="AB105" i="74"/>
  <c r="AB17" i="74"/>
  <c r="AA116" i="74"/>
  <c r="AB116" i="74" s="1"/>
  <c r="AB17" i="73"/>
  <c r="AB6" i="73"/>
  <c r="AA116" i="73"/>
  <c r="AB116" i="73" s="1"/>
  <c r="AB39" i="73"/>
  <c r="AB61" i="73"/>
  <c r="AB83" i="73"/>
  <c r="AB105" i="73"/>
  <c r="AB72" i="72"/>
  <c r="AB39" i="72"/>
  <c r="AB61" i="72"/>
  <c r="AB83" i="72"/>
  <c r="AB105" i="72"/>
  <c r="AB6" i="72"/>
  <c r="AB17" i="72"/>
  <c r="AA116" i="72"/>
  <c r="AB116" i="72" s="1"/>
  <c r="AB28" i="71"/>
  <c r="AB50" i="71"/>
  <c r="AB72" i="71"/>
  <c r="AB94" i="71"/>
  <c r="AB39" i="71"/>
  <c r="AB61" i="71"/>
  <c r="AB83" i="71"/>
  <c r="AB105" i="71"/>
  <c r="AB6" i="71"/>
  <c r="AB17" i="71"/>
  <c r="AA116" i="71"/>
  <c r="AB116" i="71" s="1"/>
  <c r="AB119" i="71" s="1"/>
  <c r="AB6" i="70"/>
  <c r="AB50" i="70"/>
  <c r="AB28" i="70"/>
  <c r="AB72" i="70"/>
  <c r="AB94" i="70"/>
  <c r="AB17" i="70"/>
  <c r="AA116" i="70"/>
  <c r="AB116" i="70" s="1"/>
  <c r="AB39" i="70"/>
  <c r="AB61" i="70"/>
  <c r="AB83" i="70"/>
  <c r="AB105" i="70"/>
  <c r="AB6" i="69"/>
  <c r="AB39" i="69"/>
  <c r="AB61" i="69"/>
  <c r="AB83" i="69"/>
  <c r="AB105" i="69"/>
  <c r="AB17" i="69"/>
  <c r="AA116" i="69"/>
  <c r="AB116" i="69" s="1"/>
  <c r="AB94" i="68"/>
  <c r="AB105" i="68"/>
  <c r="AB28" i="68"/>
  <c r="AB6" i="68"/>
  <c r="AB50" i="68"/>
  <c r="AB72" i="68"/>
  <c r="AB17" i="68"/>
  <c r="AA116" i="68"/>
  <c r="AB116" i="68" s="1"/>
  <c r="AB39" i="68"/>
  <c r="AB61" i="68"/>
  <c r="AB83" i="68"/>
  <c r="AB50" i="67"/>
  <c r="AB72" i="67"/>
  <c r="AB94" i="67"/>
  <c r="AB6" i="67"/>
  <c r="AB28" i="67"/>
  <c r="AB17" i="67"/>
  <c r="AA116" i="67"/>
  <c r="AB116" i="67" s="1"/>
  <c r="AB39" i="67"/>
  <c r="AB61" i="67"/>
  <c r="AB83" i="67"/>
  <c r="AB105" i="67"/>
  <c r="AB50" i="66"/>
  <c r="AB72" i="66"/>
  <c r="AB94" i="66"/>
  <c r="AB61" i="66"/>
  <c r="AB83" i="66"/>
  <c r="AB105" i="66"/>
  <c r="AB6" i="66"/>
  <c r="AB28" i="66"/>
  <c r="AB17" i="66"/>
  <c r="AA116" i="66"/>
  <c r="AB116" i="66" s="1"/>
  <c r="AB39" i="66"/>
  <c r="AB17" i="65"/>
  <c r="AB105" i="65"/>
  <c r="AA116" i="65"/>
  <c r="AB116" i="65" s="1"/>
  <c r="AB61" i="65"/>
  <c r="AB39" i="65"/>
  <c r="AB83" i="65"/>
  <c r="AB6" i="65"/>
  <c r="AB28" i="65"/>
  <c r="AB50" i="65"/>
  <c r="AB72" i="65"/>
  <c r="AB94" i="65"/>
  <c r="AB6" i="64"/>
  <c r="AB28" i="64"/>
  <c r="AB50" i="64"/>
  <c r="AB72" i="64"/>
  <c r="AB94" i="64"/>
  <c r="AB17" i="64"/>
  <c r="AA116" i="64"/>
  <c r="AB116" i="64" s="1"/>
  <c r="AB39" i="64"/>
  <c r="AB61" i="64"/>
  <c r="AB83" i="64"/>
  <c r="AB105" i="64"/>
  <c r="AB6" i="63"/>
  <c r="AB28" i="63"/>
  <c r="AB50" i="63"/>
  <c r="AB72" i="63"/>
  <c r="AB94" i="63"/>
  <c r="AB17" i="63"/>
  <c r="AA116" i="63"/>
  <c r="AB116" i="63" s="1"/>
  <c r="AB39" i="63"/>
  <c r="AB61" i="63"/>
  <c r="AB83" i="63"/>
  <c r="AB105" i="63"/>
  <c r="AB17" i="62"/>
  <c r="AB61" i="62"/>
  <c r="AB83" i="62"/>
  <c r="AB105" i="62"/>
  <c r="AB39" i="62"/>
  <c r="AA116" i="62"/>
  <c r="AB116" i="62" s="1"/>
  <c r="AB6" i="62"/>
  <c r="AB28" i="62"/>
  <c r="AB50" i="62"/>
  <c r="AB72" i="62"/>
  <c r="AB94" i="60"/>
  <c r="AB39" i="61"/>
  <c r="AB61" i="61"/>
  <c r="AB83" i="61"/>
  <c r="AB105" i="61"/>
  <c r="AB28" i="61"/>
  <c r="AB50" i="61"/>
  <c r="AB72" i="61"/>
  <c r="AB94" i="61"/>
  <c r="V17" i="61"/>
  <c r="AB17" i="61"/>
  <c r="AA116" i="61"/>
  <c r="AB116" i="61" s="1"/>
  <c r="AB17" i="60"/>
  <c r="AB83" i="60"/>
  <c r="AB105" i="60"/>
  <c r="AA116" i="60"/>
  <c r="AB116" i="60" s="1"/>
  <c r="AB39" i="60"/>
  <c r="AB61" i="60"/>
  <c r="AB6" i="60"/>
  <c r="AB28" i="60"/>
  <c r="AB50" i="60"/>
  <c r="AB72" i="60"/>
  <c r="AB39" i="59"/>
  <c r="AB61" i="59"/>
  <c r="AB83" i="59"/>
  <c r="AB105" i="59"/>
  <c r="AB6" i="59"/>
  <c r="AB17" i="59"/>
  <c r="AA116" i="59"/>
  <c r="AB116" i="59" s="1"/>
  <c r="AB17" i="58"/>
  <c r="AB105" i="58"/>
  <c r="AA116" i="58"/>
  <c r="AB116" i="58" s="1"/>
  <c r="AB39" i="58"/>
  <c r="AB61" i="58"/>
  <c r="AB83" i="58"/>
  <c r="AB6" i="58"/>
  <c r="AB28" i="58"/>
  <c r="AB50" i="58"/>
  <c r="AB72" i="58"/>
  <c r="AB94" i="58"/>
  <c r="AA115" i="57"/>
  <c r="AA114" i="57"/>
  <c r="AA113" i="57"/>
  <c r="AA112" i="57"/>
  <c r="AA111" i="57"/>
  <c r="AA110" i="57"/>
  <c r="AA109" i="57"/>
  <c r="AA108" i="57"/>
  <c r="AA107" i="57"/>
  <c r="AA106" i="57"/>
  <c r="AA105" i="57"/>
  <c r="AA104" i="57"/>
  <c r="AA103" i="57"/>
  <c r="AA102" i="57"/>
  <c r="AA101" i="57"/>
  <c r="AA100" i="57"/>
  <c r="AA99" i="57"/>
  <c r="AA98" i="57"/>
  <c r="AA97" i="57"/>
  <c r="AA96" i="57"/>
  <c r="AA95" i="57"/>
  <c r="AA94" i="57"/>
  <c r="AB94" i="57" s="1"/>
  <c r="AA93" i="57"/>
  <c r="AA92" i="57"/>
  <c r="AA91" i="57"/>
  <c r="AA90" i="57"/>
  <c r="AA89" i="57"/>
  <c r="AA88" i="57"/>
  <c r="AA87" i="57"/>
  <c r="AA86" i="57"/>
  <c r="AA85" i="57"/>
  <c r="AA84" i="57"/>
  <c r="AA83" i="57"/>
  <c r="AA82" i="57"/>
  <c r="AA81" i="57"/>
  <c r="AA80" i="57"/>
  <c r="AA79" i="57"/>
  <c r="AA78" i="57"/>
  <c r="AA77" i="57"/>
  <c r="AA76" i="57"/>
  <c r="AA75" i="57"/>
  <c r="AA74" i="57"/>
  <c r="AA73" i="57"/>
  <c r="AA72" i="57"/>
  <c r="AB72" i="57" s="1"/>
  <c r="AA71" i="57"/>
  <c r="AA70" i="57"/>
  <c r="AA69" i="57"/>
  <c r="AA68" i="57"/>
  <c r="AA67" i="57"/>
  <c r="AA66" i="57"/>
  <c r="AA65" i="57"/>
  <c r="AA64" i="57"/>
  <c r="AA63" i="57"/>
  <c r="AA62" i="57"/>
  <c r="AA61" i="57"/>
  <c r="AA60" i="57"/>
  <c r="AA59" i="57"/>
  <c r="AA58" i="57"/>
  <c r="AA57" i="57"/>
  <c r="AA56" i="57"/>
  <c r="AA55" i="57"/>
  <c r="AA54" i="57"/>
  <c r="AA53" i="57"/>
  <c r="AA52" i="57"/>
  <c r="AA51" i="57"/>
  <c r="AA50" i="57"/>
  <c r="AB50" i="57" s="1"/>
  <c r="AA49" i="57"/>
  <c r="AA48" i="57"/>
  <c r="AA47" i="57"/>
  <c r="AA46" i="57"/>
  <c r="AA45" i="57"/>
  <c r="AA44" i="57"/>
  <c r="AA43" i="57"/>
  <c r="AA42" i="57"/>
  <c r="AA41" i="57"/>
  <c r="AA40" i="57"/>
  <c r="AA39" i="57"/>
  <c r="AA38" i="57"/>
  <c r="AA37" i="57"/>
  <c r="AA36" i="57"/>
  <c r="AA35" i="57"/>
  <c r="AA34" i="57"/>
  <c r="AA33" i="57"/>
  <c r="AA32" i="57"/>
  <c r="AA31" i="57"/>
  <c r="AA30" i="57"/>
  <c r="AA29" i="57"/>
  <c r="AA28" i="57"/>
  <c r="AB28" i="57" s="1"/>
  <c r="AA27" i="57"/>
  <c r="AA26" i="57"/>
  <c r="AA25" i="57"/>
  <c r="AA24" i="57"/>
  <c r="AA23" i="57"/>
  <c r="AA22" i="57"/>
  <c r="U22" i="57"/>
  <c r="AA21" i="57"/>
  <c r="U21" i="57"/>
  <c r="U23" i="57" s="1"/>
  <c r="AA20" i="57"/>
  <c r="AA19" i="57"/>
  <c r="AA18" i="57"/>
  <c r="AA17" i="57"/>
  <c r="AA16" i="57"/>
  <c r="V16" i="57"/>
  <c r="AA15" i="57"/>
  <c r="V15" i="57"/>
  <c r="AA14" i="57"/>
  <c r="V14" i="57"/>
  <c r="AA13" i="57"/>
  <c r="V13" i="57"/>
  <c r="AA12" i="57"/>
  <c r="V12" i="57"/>
  <c r="AA11" i="57"/>
  <c r="V11" i="57"/>
  <c r="AA10" i="57"/>
  <c r="V10" i="57"/>
  <c r="AA9" i="57"/>
  <c r="V9" i="57"/>
  <c r="AA8" i="57"/>
  <c r="V8" i="57"/>
  <c r="AA7" i="57"/>
  <c r="V7" i="57"/>
  <c r="AA6" i="57"/>
  <c r="V6" i="57"/>
  <c r="V17" i="57" s="1"/>
  <c r="AA115" i="56"/>
  <c r="AA114" i="56"/>
  <c r="AA113" i="56"/>
  <c r="AA112" i="56"/>
  <c r="AA111" i="56"/>
  <c r="AA110" i="56"/>
  <c r="AA109" i="56"/>
  <c r="AA108" i="56"/>
  <c r="AA107" i="56"/>
  <c r="AA106" i="56"/>
  <c r="AA105" i="56"/>
  <c r="AA104" i="56"/>
  <c r="AA103" i="56"/>
  <c r="AA102" i="56"/>
  <c r="AA101" i="56"/>
  <c r="AA100" i="56"/>
  <c r="AA99" i="56"/>
  <c r="AA98" i="56"/>
  <c r="AA97" i="56"/>
  <c r="AA96" i="56"/>
  <c r="AA95" i="56"/>
  <c r="AA94" i="56"/>
  <c r="AB94" i="56" s="1"/>
  <c r="AA93" i="56"/>
  <c r="AA92" i="56"/>
  <c r="AA91" i="56"/>
  <c r="AA90" i="56"/>
  <c r="AA89" i="56"/>
  <c r="AA88" i="56"/>
  <c r="AA87" i="56"/>
  <c r="AA86" i="56"/>
  <c r="AA85" i="56"/>
  <c r="AA84" i="56"/>
  <c r="AA83" i="56"/>
  <c r="AA82" i="56"/>
  <c r="AA81" i="56"/>
  <c r="AA80" i="56"/>
  <c r="AA79" i="56"/>
  <c r="AA78" i="56"/>
  <c r="AA77" i="56"/>
  <c r="AA76" i="56"/>
  <c r="AA75" i="56"/>
  <c r="AA74" i="56"/>
  <c r="AA73" i="56"/>
  <c r="AA72" i="56"/>
  <c r="AB72" i="56" s="1"/>
  <c r="AA71" i="56"/>
  <c r="AA70" i="56"/>
  <c r="AA69" i="56"/>
  <c r="AA68" i="56"/>
  <c r="AA67" i="56"/>
  <c r="AA66" i="56"/>
  <c r="AA65" i="56"/>
  <c r="AA64" i="56"/>
  <c r="AA63" i="56"/>
  <c r="AA62" i="56"/>
  <c r="AA61" i="56"/>
  <c r="AA60" i="56"/>
  <c r="AA59" i="56"/>
  <c r="AA58" i="56"/>
  <c r="AA57" i="56"/>
  <c r="AA56" i="56"/>
  <c r="AA55" i="56"/>
  <c r="AA54" i="56"/>
  <c r="AA53" i="56"/>
  <c r="AA52" i="56"/>
  <c r="AA51" i="56"/>
  <c r="AA50" i="56"/>
  <c r="AB50" i="56" s="1"/>
  <c r="AA49" i="56"/>
  <c r="AA48" i="56"/>
  <c r="AA47" i="56"/>
  <c r="AA46" i="56"/>
  <c r="AA45" i="56"/>
  <c r="AA44" i="56"/>
  <c r="AA43" i="56"/>
  <c r="AA42" i="56"/>
  <c r="AA41" i="56"/>
  <c r="AA40" i="56"/>
  <c r="AA39" i="56"/>
  <c r="AA38" i="56"/>
  <c r="AA37" i="56"/>
  <c r="AA36" i="56"/>
  <c r="AA35" i="56"/>
  <c r="AA34" i="56"/>
  <c r="AA33" i="56"/>
  <c r="AA32" i="56"/>
  <c r="AA31" i="56"/>
  <c r="AA30" i="56"/>
  <c r="AA29" i="56"/>
  <c r="AA28" i="56"/>
  <c r="AB28" i="56" s="1"/>
  <c r="AA27" i="56"/>
  <c r="AA26" i="56"/>
  <c r="AA25" i="56"/>
  <c r="AA24" i="56"/>
  <c r="AA23" i="56"/>
  <c r="AA22" i="56"/>
  <c r="U22" i="56"/>
  <c r="AA21" i="56"/>
  <c r="U21" i="56"/>
  <c r="U23" i="56" s="1"/>
  <c r="AA20" i="56"/>
  <c r="AA19" i="56"/>
  <c r="AA18" i="56"/>
  <c r="AA17" i="56"/>
  <c r="AA16" i="56"/>
  <c r="V16" i="56"/>
  <c r="AA15" i="56"/>
  <c r="V15" i="56"/>
  <c r="AA14" i="56"/>
  <c r="V14" i="56"/>
  <c r="AA13" i="56"/>
  <c r="V13" i="56"/>
  <c r="AA12" i="56"/>
  <c r="V12" i="56"/>
  <c r="AA11" i="56"/>
  <c r="V11" i="56"/>
  <c r="AA10" i="56"/>
  <c r="V10" i="56"/>
  <c r="AA9" i="56"/>
  <c r="V9" i="56"/>
  <c r="AA8" i="56"/>
  <c r="V8" i="56"/>
  <c r="AA7" i="56"/>
  <c r="V7" i="56"/>
  <c r="AA6" i="56"/>
  <c r="V6" i="56"/>
  <c r="V17" i="56" s="1"/>
  <c r="AA115" i="55"/>
  <c r="AA114" i="55"/>
  <c r="AA113" i="55"/>
  <c r="AA112" i="55"/>
  <c r="AA111" i="55"/>
  <c r="AA110" i="55"/>
  <c r="AA109" i="55"/>
  <c r="AA108" i="55"/>
  <c r="AA107" i="55"/>
  <c r="AA106" i="55"/>
  <c r="AA105" i="55"/>
  <c r="AA104" i="55"/>
  <c r="AA103" i="55"/>
  <c r="AA102" i="55"/>
  <c r="AA101" i="55"/>
  <c r="AA100" i="55"/>
  <c r="AA99" i="55"/>
  <c r="AA98" i="55"/>
  <c r="AA97" i="55"/>
  <c r="AA96" i="55"/>
  <c r="AA95" i="55"/>
  <c r="AA94" i="55"/>
  <c r="AB94" i="55" s="1"/>
  <c r="AA93" i="55"/>
  <c r="AA92" i="55"/>
  <c r="AA91" i="55"/>
  <c r="AA90" i="55"/>
  <c r="AA89" i="55"/>
  <c r="AA88" i="55"/>
  <c r="AA87" i="55"/>
  <c r="AA86" i="55"/>
  <c r="AA85" i="55"/>
  <c r="AA84" i="55"/>
  <c r="AA83" i="55"/>
  <c r="AA82" i="55"/>
  <c r="AA81" i="55"/>
  <c r="AA80" i="55"/>
  <c r="AA79" i="55"/>
  <c r="AA78" i="55"/>
  <c r="AA77" i="55"/>
  <c r="AA76" i="55"/>
  <c r="AA75" i="55"/>
  <c r="AA74" i="55"/>
  <c r="AA73" i="55"/>
  <c r="AA72" i="55"/>
  <c r="AB72" i="55" s="1"/>
  <c r="AA71" i="55"/>
  <c r="AA70" i="55"/>
  <c r="AA69" i="55"/>
  <c r="AA68" i="55"/>
  <c r="AA67" i="55"/>
  <c r="AA66" i="55"/>
  <c r="AA65" i="55"/>
  <c r="AA64" i="55"/>
  <c r="AA63" i="55"/>
  <c r="AA62" i="55"/>
  <c r="AA61" i="55"/>
  <c r="AA60" i="55"/>
  <c r="AA59" i="55"/>
  <c r="AA58" i="55"/>
  <c r="AA57" i="55"/>
  <c r="AA56" i="55"/>
  <c r="AA55" i="55"/>
  <c r="AA54" i="55"/>
  <c r="AA53" i="55"/>
  <c r="AA52" i="55"/>
  <c r="AA51" i="55"/>
  <c r="AA50" i="55"/>
  <c r="AB50" i="55" s="1"/>
  <c r="AA49" i="55"/>
  <c r="AA48" i="55"/>
  <c r="AA47" i="55"/>
  <c r="AA46" i="55"/>
  <c r="AA45" i="55"/>
  <c r="AA44" i="55"/>
  <c r="AA43" i="55"/>
  <c r="AA42" i="55"/>
  <c r="AA41" i="55"/>
  <c r="AA40" i="55"/>
  <c r="AA39" i="55"/>
  <c r="AA38" i="55"/>
  <c r="AA37" i="55"/>
  <c r="AA36" i="55"/>
  <c r="AA35" i="55"/>
  <c r="AA34" i="55"/>
  <c r="AA33" i="55"/>
  <c r="AA32" i="55"/>
  <c r="AA31" i="55"/>
  <c r="AA30" i="55"/>
  <c r="AA29" i="55"/>
  <c r="AA28" i="55"/>
  <c r="AB28" i="55" s="1"/>
  <c r="AA27" i="55"/>
  <c r="AA26" i="55"/>
  <c r="AA25" i="55"/>
  <c r="AA24" i="55"/>
  <c r="AA23" i="55"/>
  <c r="AA22" i="55"/>
  <c r="U22" i="55"/>
  <c r="AA21" i="55"/>
  <c r="U21" i="55"/>
  <c r="U23" i="55" s="1"/>
  <c r="AA20" i="55"/>
  <c r="AA19" i="55"/>
  <c r="AA18" i="55"/>
  <c r="AA17" i="55"/>
  <c r="AA16" i="55"/>
  <c r="V16" i="55"/>
  <c r="AA15" i="55"/>
  <c r="V15" i="55"/>
  <c r="AA14" i="55"/>
  <c r="V14" i="55"/>
  <c r="AA13" i="55"/>
  <c r="V13" i="55"/>
  <c r="AA12" i="55"/>
  <c r="V12" i="55"/>
  <c r="AA11" i="55"/>
  <c r="V11" i="55"/>
  <c r="AA10" i="55"/>
  <c r="V10" i="55"/>
  <c r="AA9" i="55"/>
  <c r="V9" i="55"/>
  <c r="AA8" i="55"/>
  <c r="V8" i="55"/>
  <c r="AA7" i="55"/>
  <c r="V7" i="55"/>
  <c r="AA6" i="55"/>
  <c r="AB6" i="55" s="1"/>
  <c r="V6" i="55"/>
  <c r="AB119" i="83" l="1"/>
  <c r="AB119" i="82"/>
  <c r="AB119" i="68"/>
  <c r="AB119" i="81"/>
  <c r="AB119" i="80"/>
  <c r="AB119" i="79"/>
  <c r="AB119" i="78"/>
  <c r="AB119" i="77"/>
  <c r="AB119" i="76"/>
  <c r="AB119" i="75"/>
  <c r="AB119" i="74"/>
  <c r="AB119" i="73"/>
  <c r="AB119" i="72"/>
  <c r="AB119" i="70"/>
  <c r="AB119" i="69"/>
  <c r="AB119" i="67"/>
  <c r="AB119" i="66"/>
  <c r="AB119" i="65"/>
  <c r="AB119" i="64"/>
  <c r="AB119" i="63"/>
  <c r="AB119" i="62"/>
  <c r="AB119" i="61"/>
  <c r="AB119" i="60"/>
  <c r="AB119" i="59"/>
  <c r="AB119" i="58"/>
  <c r="AB17" i="57"/>
  <c r="AB83" i="57"/>
  <c r="AB105" i="57"/>
  <c r="AB6" i="57"/>
  <c r="AA116" i="57"/>
  <c r="AB116" i="57" s="1"/>
  <c r="AB39" i="57"/>
  <c r="AB61" i="57"/>
  <c r="AB39" i="56"/>
  <c r="AB61" i="56"/>
  <c r="AB83" i="56"/>
  <c r="AB105" i="56"/>
  <c r="AB6" i="56"/>
  <c r="AB17" i="56"/>
  <c r="AA116" i="56"/>
  <c r="AB116" i="56" s="1"/>
  <c r="V17" i="55"/>
  <c r="AB17" i="55"/>
  <c r="AA116" i="55"/>
  <c r="AB116" i="55" s="1"/>
  <c r="AB39" i="55"/>
  <c r="AB61" i="55"/>
  <c r="AB83" i="55"/>
  <c r="AB105" i="55"/>
  <c r="AB119" i="57" l="1"/>
  <c r="AB119" i="56"/>
  <c r="AB119" i="55"/>
  <c r="AA115" i="54" l="1"/>
  <c r="AA114" i="54"/>
  <c r="AA113" i="54"/>
  <c r="AA112" i="54"/>
  <c r="AA111" i="54"/>
  <c r="AA110" i="54"/>
  <c r="AA109" i="54"/>
  <c r="AA108" i="54"/>
  <c r="AA107" i="54"/>
  <c r="AA106" i="54"/>
  <c r="AA105" i="54"/>
  <c r="AA104" i="54"/>
  <c r="AA103" i="54"/>
  <c r="AA102" i="54"/>
  <c r="AA101" i="54"/>
  <c r="AA100" i="54"/>
  <c r="AA99" i="54"/>
  <c r="AA98" i="54"/>
  <c r="AA97" i="54"/>
  <c r="AA96" i="54"/>
  <c r="AA95" i="54"/>
  <c r="AA94" i="54"/>
  <c r="AB94" i="54" s="1"/>
  <c r="AA93" i="54"/>
  <c r="AA92" i="54"/>
  <c r="AA91" i="54"/>
  <c r="AA90" i="54"/>
  <c r="AA89" i="54"/>
  <c r="AA88" i="54"/>
  <c r="AA87" i="54"/>
  <c r="AA86" i="54"/>
  <c r="AA85" i="54"/>
  <c r="AA84" i="54"/>
  <c r="AA83" i="54"/>
  <c r="AA82" i="54"/>
  <c r="AA81" i="54"/>
  <c r="AA80" i="54"/>
  <c r="AA79" i="54"/>
  <c r="AA78" i="54"/>
  <c r="AA77" i="54"/>
  <c r="AA76" i="54"/>
  <c r="AA75" i="54"/>
  <c r="AA74" i="54"/>
  <c r="AA73" i="54"/>
  <c r="AA72" i="54"/>
  <c r="AB72" i="54" s="1"/>
  <c r="AA71" i="54"/>
  <c r="AA70" i="54"/>
  <c r="AA69" i="54"/>
  <c r="AA68" i="54"/>
  <c r="AA67" i="54"/>
  <c r="AA66" i="54"/>
  <c r="AA65" i="54"/>
  <c r="AA64" i="54"/>
  <c r="AA63" i="54"/>
  <c r="AA62" i="54"/>
  <c r="AA61" i="54"/>
  <c r="AA60" i="54"/>
  <c r="AA59" i="54"/>
  <c r="AA58" i="54"/>
  <c r="AA57" i="54"/>
  <c r="AA56" i="54"/>
  <c r="AA55" i="54"/>
  <c r="AA54" i="54"/>
  <c r="AA53" i="54"/>
  <c r="AA52" i="54"/>
  <c r="AA51" i="54"/>
  <c r="AA50" i="54"/>
  <c r="AB50" i="54" s="1"/>
  <c r="AA49" i="54"/>
  <c r="AA48" i="54"/>
  <c r="AA47" i="54"/>
  <c r="AA46" i="54"/>
  <c r="AA45" i="54"/>
  <c r="AA44" i="54"/>
  <c r="AA43" i="54"/>
  <c r="AA42" i="54"/>
  <c r="AA41" i="54"/>
  <c r="AA40" i="54"/>
  <c r="AA39" i="54"/>
  <c r="AA38" i="54"/>
  <c r="AA37" i="54"/>
  <c r="AA36" i="54"/>
  <c r="AA35" i="54"/>
  <c r="AA34" i="54"/>
  <c r="AA33" i="54"/>
  <c r="AA32" i="54"/>
  <c r="AA31" i="54"/>
  <c r="AA30" i="54"/>
  <c r="AA29" i="54"/>
  <c r="AA28" i="54"/>
  <c r="AA27" i="54"/>
  <c r="AA26" i="54"/>
  <c r="AA25" i="54"/>
  <c r="AA24" i="54"/>
  <c r="AA23" i="54"/>
  <c r="AA22" i="54"/>
  <c r="U22" i="54"/>
  <c r="AA21" i="54"/>
  <c r="U21" i="54"/>
  <c r="U23" i="54" s="1"/>
  <c r="AA20" i="54"/>
  <c r="AA19" i="54"/>
  <c r="AA18" i="54"/>
  <c r="AA17" i="54"/>
  <c r="AA16" i="54"/>
  <c r="V16" i="54"/>
  <c r="AA15" i="54"/>
  <c r="V15" i="54"/>
  <c r="AA14" i="54"/>
  <c r="V14" i="54"/>
  <c r="AA13" i="54"/>
  <c r="V13" i="54"/>
  <c r="AA12" i="54"/>
  <c r="V12" i="54"/>
  <c r="AA11" i="54"/>
  <c r="V11" i="54"/>
  <c r="AA10" i="54"/>
  <c r="V10" i="54"/>
  <c r="AA9" i="54"/>
  <c r="V9" i="54"/>
  <c r="AA8" i="54"/>
  <c r="V8" i="54"/>
  <c r="AA7" i="54"/>
  <c r="V7" i="54"/>
  <c r="AA6" i="54"/>
  <c r="V6" i="54"/>
  <c r="V17" i="54" s="1"/>
  <c r="AA115" i="53"/>
  <c r="AA114" i="53"/>
  <c r="AA113" i="53"/>
  <c r="AA112" i="53"/>
  <c r="AA111" i="53"/>
  <c r="AA110" i="53"/>
  <c r="AA109" i="53"/>
  <c r="AA108" i="53"/>
  <c r="AA107" i="53"/>
  <c r="AA106" i="53"/>
  <c r="AA105" i="53"/>
  <c r="AA104" i="53"/>
  <c r="AA103" i="53"/>
  <c r="AA102" i="53"/>
  <c r="AA101" i="53"/>
  <c r="AA100" i="53"/>
  <c r="AA99" i="53"/>
  <c r="AA98" i="53"/>
  <c r="AA97" i="53"/>
  <c r="AA96" i="53"/>
  <c r="AA95" i="53"/>
  <c r="AA94" i="53"/>
  <c r="AB94" i="53" s="1"/>
  <c r="AA93" i="53"/>
  <c r="AA92" i="53"/>
  <c r="AA91" i="53"/>
  <c r="AA90" i="53"/>
  <c r="AA89" i="53"/>
  <c r="AA88" i="53"/>
  <c r="AA87" i="53"/>
  <c r="AA86" i="53"/>
  <c r="AA85" i="53"/>
  <c r="AA84" i="53"/>
  <c r="AA83" i="53"/>
  <c r="AA82" i="53"/>
  <c r="AA81" i="53"/>
  <c r="AA80" i="53"/>
  <c r="AA79" i="53"/>
  <c r="AA78" i="53"/>
  <c r="AA77" i="53"/>
  <c r="AA76" i="53"/>
  <c r="AA75" i="53"/>
  <c r="AA74" i="53"/>
  <c r="AA73" i="53"/>
  <c r="AA72" i="53"/>
  <c r="AB72" i="53" s="1"/>
  <c r="AA71" i="53"/>
  <c r="AA70" i="53"/>
  <c r="AA69" i="53"/>
  <c r="AA68" i="53"/>
  <c r="AA67" i="53"/>
  <c r="AA66" i="53"/>
  <c r="AA65" i="53"/>
  <c r="AA64" i="53"/>
  <c r="AA63" i="53"/>
  <c r="AA62" i="53"/>
  <c r="AA61" i="53"/>
  <c r="AA60" i="53"/>
  <c r="AA59" i="53"/>
  <c r="AA58" i="53"/>
  <c r="AA57" i="53"/>
  <c r="AA56" i="53"/>
  <c r="AA55" i="53"/>
  <c r="AA54" i="53"/>
  <c r="AA53" i="53"/>
  <c r="AA52" i="53"/>
  <c r="AA51" i="53"/>
  <c r="AA50" i="53"/>
  <c r="AA49" i="53"/>
  <c r="AA48" i="53"/>
  <c r="AA47" i="53"/>
  <c r="AA46" i="53"/>
  <c r="AA45" i="53"/>
  <c r="AA44" i="53"/>
  <c r="AA43" i="53"/>
  <c r="AA42" i="53"/>
  <c r="AA41" i="53"/>
  <c r="AA40" i="53"/>
  <c r="AA39" i="53"/>
  <c r="AA38" i="53"/>
  <c r="AA37" i="53"/>
  <c r="AA36" i="53"/>
  <c r="AA35" i="53"/>
  <c r="AA34" i="53"/>
  <c r="AA33" i="53"/>
  <c r="AA32" i="53"/>
  <c r="AA31" i="53"/>
  <c r="AA30" i="53"/>
  <c r="AA29" i="53"/>
  <c r="AA28" i="53"/>
  <c r="AA27" i="53"/>
  <c r="AA26" i="53"/>
  <c r="AA25" i="53"/>
  <c r="AA24" i="53"/>
  <c r="AA23" i="53"/>
  <c r="AA22" i="53"/>
  <c r="U22" i="53"/>
  <c r="AA21" i="53"/>
  <c r="U21" i="53"/>
  <c r="U23" i="53" s="1"/>
  <c r="AA20" i="53"/>
  <c r="AA19" i="53"/>
  <c r="AA18" i="53"/>
  <c r="AA17" i="53"/>
  <c r="AA16" i="53"/>
  <c r="V16" i="53"/>
  <c r="AA15" i="53"/>
  <c r="V15" i="53"/>
  <c r="AA14" i="53"/>
  <c r="V14" i="53"/>
  <c r="AA13" i="53"/>
  <c r="V13" i="53"/>
  <c r="AA12" i="53"/>
  <c r="V12" i="53"/>
  <c r="AA11" i="53"/>
  <c r="V11" i="53"/>
  <c r="AA10" i="53"/>
  <c r="V10" i="53"/>
  <c r="AA9" i="53"/>
  <c r="V9" i="53"/>
  <c r="AA8" i="53"/>
  <c r="V8" i="53"/>
  <c r="AA7" i="53"/>
  <c r="V7" i="53"/>
  <c r="AA6" i="53"/>
  <c r="AB6" i="53" s="1"/>
  <c r="V6" i="53"/>
  <c r="AA115" i="52"/>
  <c r="AA114" i="52"/>
  <c r="AA113" i="52"/>
  <c r="AA112" i="52"/>
  <c r="AA111" i="52"/>
  <c r="AA110" i="52"/>
  <c r="AA109" i="52"/>
  <c r="AA108" i="52"/>
  <c r="AA107" i="52"/>
  <c r="AA106" i="52"/>
  <c r="AA105" i="52"/>
  <c r="AA104" i="52"/>
  <c r="AA103" i="52"/>
  <c r="AA102" i="52"/>
  <c r="AA101" i="52"/>
  <c r="AA100" i="52"/>
  <c r="AA99" i="52"/>
  <c r="AA98" i="52"/>
  <c r="AA97" i="52"/>
  <c r="AA96" i="52"/>
  <c r="AA95" i="52"/>
  <c r="AA94" i="52"/>
  <c r="AA93" i="52"/>
  <c r="AA92" i="52"/>
  <c r="AA91" i="52"/>
  <c r="AA90" i="52"/>
  <c r="AA89" i="52"/>
  <c r="AA88" i="52"/>
  <c r="AA87" i="52"/>
  <c r="AA86" i="52"/>
  <c r="AA85" i="52"/>
  <c r="AA84" i="52"/>
  <c r="AA83" i="52"/>
  <c r="AA82" i="52"/>
  <c r="AA81" i="52"/>
  <c r="AA80" i="52"/>
  <c r="AA79" i="52"/>
  <c r="AA78" i="52"/>
  <c r="AA77" i="52"/>
  <c r="AA76" i="52"/>
  <c r="AA75" i="52"/>
  <c r="AA74" i="52"/>
  <c r="AA73" i="52"/>
  <c r="AA72" i="52"/>
  <c r="AA71" i="52"/>
  <c r="AA70" i="52"/>
  <c r="AA69" i="52"/>
  <c r="AA68" i="52"/>
  <c r="AA67" i="52"/>
  <c r="AA66" i="52"/>
  <c r="AA65" i="52"/>
  <c r="AA64" i="52"/>
  <c r="AA63" i="52"/>
  <c r="AA62" i="52"/>
  <c r="AA61" i="52"/>
  <c r="AA60" i="52"/>
  <c r="AA59" i="52"/>
  <c r="AA58" i="52"/>
  <c r="AA57" i="52"/>
  <c r="AA56" i="52"/>
  <c r="AA55" i="52"/>
  <c r="AA54" i="52"/>
  <c r="AA53" i="52"/>
  <c r="AA52" i="52"/>
  <c r="AA51" i="52"/>
  <c r="AA50" i="52"/>
  <c r="AA49" i="52"/>
  <c r="AA48" i="52"/>
  <c r="AA47" i="52"/>
  <c r="AA46" i="52"/>
  <c r="AA45" i="52"/>
  <c r="AA44" i="52"/>
  <c r="AA43" i="52"/>
  <c r="AA42" i="52"/>
  <c r="AA41" i="52"/>
  <c r="AA40" i="52"/>
  <c r="AA39" i="52"/>
  <c r="AA38" i="52"/>
  <c r="AA37" i="52"/>
  <c r="AA36" i="52"/>
  <c r="AA35" i="52"/>
  <c r="AA34" i="52"/>
  <c r="AA33" i="52"/>
  <c r="AA32" i="52"/>
  <c r="AA31" i="52"/>
  <c r="AA30" i="52"/>
  <c r="AA29" i="52"/>
  <c r="AA28" i="52"/>
  <c r="AA27" i="52"/>
  <c r="AA26" i="52"/>
  <c r="AA25" i="52"/>
  <c r="AA24" i="52"/>
  <c r="AA23" i="52"/>
  <c r="AA22" i="52"/>
  <c r="U22" i="52"/>
  <c r="AA21" i="52"/>
  <c r="U21" i="52"/>
  <c r="U23" i="52" s="1"/>
  <c r="AA20" i="52"/>
  <c r="AA19" i="52"/>
  <c r="AA18" i="52"/>
  <c r="AA17" i="52"/>
  <c r="AA16" i="52"/>
  <c r="V16" i="52"/>
  <c r="AA15" i="52"/>
  <c r="V15" i="52"/>
  <c r="AA14" i="52"/>
  <c r="V14" i="52"/>
  <c r="AA13" i="52"/>
  <c r="V13" i="52"/>
  <c r="AA12" i="52"/>
  <c r="V12" i="52"/>
  <c r="AA11" i="52"/>
  <c r="V11" i="52"/>
  <c r="AA10" i="52"/>
  <c r="V10" i="52"/>
  <c r="AA9" i="52"/>
  <c r="V9" i="52"/>
  <c r="AA8" i="52"/>
  <c r="V8" i="52"/>
  <c r="AA7" i="52"/>
  <c r="V7" i="52"/>
  <c r="AA6" i="52"/>
  <c r="V6" i="52"/>
  <c r="V17" i="52" s="1"/>
  <c r="AA115" i="51"/>
  <c r="AA114" i="51"/>
  <c r="AA113" i="51"/>
  <c r="AA112" i="51"/>
  <c r="AA111" i="51"/>
  <c r="AA110" i="51"/>
  <c r="AA109" i="51"/>
  <c r="AA108" i="51"/>
  <c r="AA107" i="51"/>
  <c r="AA106" i="51"/>
  <c r="AA105" i="51"/>
  <c r="AA104" i="51"/>
  <c r="AA103" i="51"/>
  <c r="AA102" i="51"/>
  <c r="AA101" i="51"/>
  <c r="AA100" i="51"/>
  <c r="AA99" i="51"/>
  <c r="AA98" i="51"/>
  <c r="AA97" i="51"/>
  <c r="AA96" i="51"/>
  <c r="AA95" i="51"/>
  <c r="AA94" i="51"/>
  <c r="AB94" i="51" s="1"/>
  <c r="AA93" i="51"/>
  <c r="AA92" i="51"/>
  <c r="AA91" i="51"/>
  <c r="AA90" i="51"/>
  <c r="AA89" i="51"/>
  <c r="AA88" i="51"/>
  <c r="AA87" i="51"/>
  <c r="AA86" i="51"/>
  <c r="AA85" i="51"/>
  <c r="AA84" i="51"/>
  <c r="AA83" i="51"/>
  <c r="AA82" i="51"/>
  <c r="AA81" i="51"/>
  <c r="AA80" i="51"/>
  <c r="AA79" i="51"/>
  <c r="AA78" i="51"/>
  <c r="AA77" i="51"/>
  <c r="AA76" i="51"/>
  <c r="AA75" i="51"/>
  <c r="AA74" i="51"/>
  <c r="AA73" i="51"/>
  <c r="AA72" i="51"/>
  <c r="AB72" i="51" s="1"/>
  <c r="AA71" i="51"/>
  <c r="AA70" i="51"/>
  <c r="AA69" i="51"/>
  <c r="AA68" i="51"/>
  <c r="AA67" i="51"/>
  <c r="AA66" i="51"/>
  <c r="AA65" i="51"/>
  <c r="AA64" i="51"/>
  <c r="AA63" i="51"/>
  <c r="AA62" i="51"/>
  <c r="AA61" i="51"/>
  <c r="AA60" i="51"/>
  <c r="AA59" i="51"/>
  <c r="AA58" i="51"/>
  <c r="AA57" i="51"/>
  <c r="AA56" i="51"/>
  <c r="AA55" i="51"/>
  <c r="AA54" i="51"/>
  <c r="AA53" i="51"/>
  <c r="AA52" i="51"/>
  <c r="AA51" i="51"/>
  <c r="AA50" i="51"/>
  <c r="AB50" i="51" s="1"/>
  <c r="AA49" i="51"/>
  <c r="AA48" i="51"/>
  <c r="AA47" i="51"/>
  <c r="AA46" i="51"/>
  <c r="AA45" i="51"/>
  <c r="AA44" i="51"/>
  <c r="AA43" i="51"/>
  <c r="AA42" i="51"/>
  <c r="AA41" i="51"/>
  <c r="AA40" i="51"/>
  <c r="AA39" i="51"/>
  <c r="AA38" i="51"/>
  <c r="AA37" i="51"/>
  <c r="AA36" i="51"/>
  <c r="AA35" i="51"/>
  <c r="AA34" i="51"/>
  <c r="AA33" i="51"/>
  <c r="AA32" i="51"/>
  <c r="AA31" i="51"/>
  <c r="AA30" i="51"/>
  <c r="AA29" i="51"/>
  <c r="AB28" i="51"/>
  <c r="AA28" i="51"/>
  <c r="AA27" i="51"/>
  <c r="AA26" i="51"/>
  <c r="AA25" i="51"/>
  <c r="AA24" i="51"/>
  <c r="AA23" i="51"/>
  <c r="AA22" i="51"/>
  <c r="U22" i="51"/>
  <c r="AA21" i="51"/>
  <c r="U21" i="51"/>
  <c r="U23" i="51" s="1"/>
  <c r="AA20" i="51"/>
  <c r="AA19" i="51"/>
  <c r="AA18" i="51"/>
  <c r="AA17" i="51"/>
  <c r="AB17" i="51" s="1"/>
  <c r="AA16" i="51"/>
  <c r="V16" i="51"/>
  <c r="AA15" i="51"/>
  <c r="V15" i="51"/>
  <c r="AA14" i="51"/>
  <c r="V14" i="51"/>
  <c r="AA13" i="51"/>
  <c r="V13" i="51"/>
  <c r="AA12" i="51"/>
  <c r="V12" i="51"/>
  <c r="AA11" i="51"/>
  <c r="V11" i="51"/>
  <c r="AA10" i="51"/>
  <c r="V10" i="51"/>
  <c r="AA9" i="51"/>
  <c r="V9" i="51"/>
  <c r="AA8" i="51"/>
  <c r="V8" i="51"/>
  <c r="AA7" i="51"/>
  <c r="V7" i="51"/>
  <c r="AA6" i="51"/>
  <c r="V6" i="51"/>
  <c r="V17" i="51" s="1"/>
  <c r="W33" i="44"/>
  <c r="W34" i="44"/>
  <c r="AA115" i="50"/>
  <c r="AA114" i="50"/>
  <c r="AA113" i="50"/>
  <c r="AA112" i="50"/>
  <c r="AA111" i="50"/>
  <c r="AA110" i="50"/>
  <c r="AA109" i="50"/>
  <c r="AA108" i="50"/>
  <c r="AA107" i="50"/>
  <c r="AA106" i="50"/>
  <c r="AA105" i="50"/>
  <c r="AA104" i="50"/>
  <c r="AA103" i="50"/>
  <c r="AA102" i="50"/>
  <c r="AA101" i="50"/>
  <c r="AA100" i="50"/>
  <c r="AA99" i="50"/>
  <c r="AA98" i="50"/>
  <c r="AA97" i="50"/>
  <c r="AA96" i="50"/>
  <c r="AA95" i="50"/>
  <c r="AA94" i="50"/>
  <c r="AB94" i="50" s="1"/>
  <c r="AA93" i="50"/>
  <c r="AA92" i="50"/>
  <c r="AA91" i="50"/>
  <c r="AA90" i="50"/>
  <c r="AA89" i="50"/>
  <c r="AA88" i="50"/>
  <c r="AA87" i="50"/>
  <c r="AA86" i="50"/>
  <c r="AA85" i="50"/>
  <c r="AA84" i="50"/>
  <c r="AA83" i="50"/>
  <c r="AA82" i="50"/>
  <c r="AA81" i="50"/>
  <c r="AA80" i="50"/>
  <c r="AA79" i="50"/>
  <c r="AA78" i="50"/>
  <c r="AA77" i="50"/>
  <c r="AA76" i="50"/>
  <c r="AA75" i="50"/>
  <c r="AA74" i="50"/>
  <c r="AA73" i="50"/>
  <c r="AA72" i="50"/>
  <c r="AB72" i="50" s="1"/>
  <c r="AA71" i="50"/>
  <c r="AA70" i="50"/>
  <c r="AA69" i="50"/>
  <c r="AA68" i="50"/>
  <c r="AA67" i="50"/>
  <c r="AA66" i="50"/>
  <c r="AA65" i="50"/>
  <c r="AA64" i="50"/>
  <c r="AA63" i="50"/>
  <c r="AA62" i="50"/>
  <c r="AA61" i="50"/>
  <c r="AA60" i="50"/>
  <c r="AA59" i="50"/>
  <c r="AA58" i="50"/>
  <c r="AA57" i="50"/>
  <c r="AA56" i="50"/>
  <c r="AA55" i="50"/>
  <c r="AA54" i="50"/>
  <c r="AA53" i="50"/>
  <c r="AA52" i="50"/>
  <c r="AA51" i="50"/>
  <c r="AA50" i="50"/>
  <c r="AB50" i="50" s="1"/>
  <c r="AA49" i="50"/>
  <c r="AA48" i="50"/>
  <c r="AA47" i="50"/>
  <c r="AA46" i="50"/>
  <c r="AA45" i="50"/>
  <c r="AA44" i="50"/>
  <c r="AA43" i="50"/>
  <c r="AA42" i="50"/>
  <c r="AA41" i="50"/>
  <c r="AA40" i="50"/>
  <c r="AA39" i="50"/>
  <c r="AA38" i="50"/>
  <c r="AA37" i="50"/>
  <c r="AA36" i="50"/>
  <c r="AA35" i="50"/>
  <c r="AA34" i="50"/>
  <c r="AA33" i="50"/>
  <c r="AA32" i="50"/>
  <c r="AA31" i="50"/>
  <c r="AA30" i="50"/>
  <c r="AA29" i="50"/>
  <c r="AA28" i="50"/>
  <c r="AB28" i="50" s="1"/>
  <c r="AA27" i="50"/>
  <c r="AA26" i="50"/>
  <c r="AA25" i="50"/>
  <c r="AA24" i="50"/>
  <c r="AA23" i="50"/>
  <c r="AA22" i="50"/>
  <c r="U22" i="50"/>
  <c r="AA21" i="50"/>
  <c r="U21" i="50"/>
  <c r="U23" i="50" s="1"/>
  <c r="AA20" i="50"/>
  <c r="AA19" i="50"/>
  <c r="AA18" i="50"/>
  <c r="AA17" i="50"/>
  <c r="AA16" i="50"/>
  <c r="V16" i="50"/>
  <c r="AA15" i="50"/>
  <c r="V15" i="50"/>
  <c r="AA14" i="50"/>
  <c r="V14" i="50"/>
  <c r="AA13" i="50"/>
  <c r="V13" i="50"/>
  <c r="AA12" i="50"/>
  <c r="V12" i="50"/>
  <c r="AA11" i="50"/>
  <c r="V11" i="50"/>
  <c r="AA10" i="50"/>
  <c r="V10" i="50"/>
  <c r="AA9" i="50"/>
  <c r="V9" i="50"/>
  <c r="AA8" i="50"/>
  <c r="V8" i="50"/>
  <c r="AA7" i="50"/>
  <c r="V7" i="50"/>
  <c r="AA6" i="50"/>
  <c r="V6" i="50"/>
  <c r="V17" i="50" s="1"/>
  <c r="AA115" i="49"/>
  <c r="AA114" i="49"/>
  <c r="AA113" i="49"/>
  <c r="AA112" i="49"/>
  <c r="AA111" i="49"/>
  <c r="AA110" i="49"/>
  <c r="AA109" i="49"/>
  <c r="AA108" i="49"/>
  <c r="AA107" i="49"/>
  <c r="AA106" i="49"/>
  <c r="AB105" i="49"/>
  <c r="AA105" i="49"/>
  <c r="AA104" i="49"/>
  <c r="AA103" i="49"/>
  <c r="AA102" i="49"/>
  <c r="AA101" i="49"/>
  <c r="AA100" i="49"/>
  <c r="AA99" i="49"/>
  <c r="AA98" i="49"/>
  <c r="AA97" i="49"/>
  <c r="AA96" i="49"/>
  <c r="AA95" i="49"/>
  <c r="AB94" i="49"/>
  <c r="AA94" i="49"/>
  <c r="AA93" i="49"/>
  <c r="AA92" i="49"/>
  <c r="AA91" i="49"/>
  <c r="AA90" i="49"/>
  <c r="AA89" i="49"/>
  <c r="AA88" i="49"/>
  <c r="AA87" i="49"/>
  <c r="AA86" i="49"/>
  <c r="AA85" i="49"/>
  <c r="AA84" i="49"/>
  <c r="AB83" i="49"/>
  <c r="AA83" i="49"/>
  <c r="AA82" i="49"/>
  <c r="AA81" i="49"/>
  <c r="AA80" i="49"/>
  <c r="AA79" i="49"/>
  <c r="AA78" i="49"/>
  <c r="AA77" i="49"/>
  <c r="AA76" i="49"/>
  <c r="AA75" i="49"/>
  <c r="AA74" i="49"/>
  <c r="AA73" i="49"/>
  <c r="AB72" i="49"/>
  <c r="AA72" i="49"/>
  <c r="AA71" i="49"/>
  <c r="AA70" i="49"/>
  <c r="AA69" i="49"/>
  <c r="AA68" i="49"/>
  <c r="AA67" i="49"/>
  <c r="AA66" i="49"/>
  <c r="AA65" i="49"/>
  <c r="AA64" i="49"/>
  <c r="AA63" i="49"/>
  <c r="AA62" i="49"/>
  <c r="AB61" i="49"/>
  <c r="AA61" i="49"/>
  <c r="AA60" i="49"/>
  <c r="AA59" i="49"/>
  <c r="AA58" i="49"/>
  <c r="AA57" i="49"/>
  <c r="AA56" i="49"/>
  <c r="AA55" i="49"/>
  <c r="AA54" i="49"/>
  <c r="AA53" i="49"/>
  <c r="AA52" i="49"/>
  <c r="AA51" i="49"/>
  <c r="AB50" i="49"/>
  <c r="AA50" i="49"/>
  <c r="AA49" i="49"/>
  <c r="AA48" i="49"/>
  <c r="AA47" i="49"/>
  <c r="AA46" i="49"/>
  <c r="AA45" i="49"/>
  <c r="AA44" i="49"/>
  <c r="AA43" i="49"/>
  <c r="AA42" i="49"/>
  <c r="AA41" i="49"/>
  <c r="AA40" i="49"/>
  <c r="AB39" i="49"/>
  <c r="AA39" i="49"/>
  <c r="AA38" i="49"/>
  <c r="AA37" i="49"/>
  <c r="AA36" i="49"/>
  <c r="AA35" i="49"/>
  <c r="AA34" i="49"/>
  <c r="AA33" i="49"/>
  <c r="AA32" i="49"/>
  <c r="AA31" i="49"/>
  <c r="AA30" i="49"/>
  <c r="AA29" i="49"/>
  <c r="AB28" i="49"/>
  <c r="AA28" i="49"/>
  <c r="AA27" i="49"/>
  <c r="AA26" i="49"/>
  <c r="AA25" i="49"/>
  <c r="AA24" i="49"/>
  <c r="AA23" i="49"/>
  <c r="AA22" i="49"/>
  <c r="AA21" i="49"/>
  <c r="AA20" i="49"/>
  <c r="AA19" i="49"/>
  <c r="AA18" i="49"/>
  <c r="AB17" i="49"/>
  <c r="AA17" i="49"/>
  <c r="AA16" i="49"/>
  <c r="AA15" i="49"/>
  <c r="AA14" i="49"/>
  <c r="AA13" i="49"/>
  <c r="AA12" i="49"/>
  <c r="AA11" i="49"/>
  <c r="AA10" i="49"/>
  <c r="AA9" i="49"/>
  <c r="AA8" i="49"/>
  <c r="AA7" i="49"/>
  <c r="AB6" i="49"/>
  <c r="AA6" i="49"/>
  <c r="AA116" i="49" s="1"/>
  <c r="AB116" i="49" s="1"/>
  <c r="AA115" i="48"/>
  <c r="AA114" i="48"/>
  <c r="AA113" i="48"/>
  <c r="AA112" i="48"/>
  <c r="AA111" i="48"/>
  <c r="AA110" i="48"/>
  <c r="AA109" i="48"/>
  <c r="AA108" i="48"/>
  <c r="AA107" i="48"/>
  <c r="AA106" i="48"/>
  <c r="AB105" i="48"/>
  <c r="AA105" i="48"/>
  <c r="AA104" i="48"/>
  <c r="AA103" i="48"/>
  <c r="AA102" i="48"/>
  <c r="AA101" i="48"/>
  <c r="AA100" i="48"/>
  <c r="AA99" i="48"/>
  <c r="AA98" i="48"/>
  <c r="AA97" i="48"/>
  <c r="AA96" i="48"/>
  <c r="AA95" i="48"/>
  <c r="AB94" i="48"/>
  <c r="AA94" i="48"/>
  <c r="AA93" i="48"/>
  <c r="AA92" i="48"/>
  <c r="AA91" i="48"/>
  <c r="AA90" i="48"/>
  <c r="AA89" i="48"/>
  <c r="AA88" i="48"/>
  <c r="AA87" i="48"/>
  <c r="AA86" i="48"/>
  <c r="AA85" i="48"/>
  <c r="AA84" i="48"/>
  <c r="AB83" i="48"/>
  <c r="AA83" i="48"/>
  <c r="AA82" i="48"/>
  <c r="AA81" i="48"/>
  <c r="AA80" i="48"/>
  <c r="AA79" i="48"/>
  <c r="AA78" i="48"/>
  <c r="AA77" i="48"/>
  <c r="AA76" i="48"/>
  <c r="AA75" i="48"/>
  <c r="AA74" i="48"/>
  <c r="AA73" i="48"/>
  <c r="AB72" i="48"/>
  <c r="AA72" i="48"/>
  <c r="AA71" i="48"/>
  <c r="AA70" i="48"/>
  <c r="AA69" i="48"/>
  <c r="AA68" i="48"/>
  <c r="AA67" i="48"/>
  <c r="AA66" i="48"/>
  <c r="AA65" i="48"/>
  <c r="AA64" i="48"/>
  <c r="AA63" i="48"/>
  <c r="AA62" i="48"/>
  <c r="AB61" i="48"/>
  <c r="AA61" i="48"/>
  <c r="AA60" i="48"/>
  <c r="AA59" i="48"/>
  <c r="AA58" i="48"/>
  <c r="AA57" i="48"/>
  <c r="AA56" i="48"/>
  <c r="AA55" i="48"/>
  <c r="AA54" i="48"/>
  <c r="AA53" i="48"/>
  <c r="AA52" i="48"/>
  <c r="AA51" i="48"/>
  <c r="AB50" i="48"/>
  <c r="AA50" i="48"/>
  <c r="AA49" i="48"/>
  <c r="AA48" i="48"/>
  <c r="AA47" i="48"/>
  <c r="AA46" i="48"/>
  <c r="AA45" i="48"/>
  <c r="AA44" i="48"/>
  <c r="AA43" i="48"/>
  <c r="AA42" i="48"/>
  <c r="AA41" i="48"/>
  <c r="AA40" i="48"/>
  <c r="AB39" i="48"/>
  <c r="AA39" i="48"/>
  <c r="AA38" i="48"/>
  <c r="AA37" i="48"/>
  <c r="AA36" i="48"/>
  <c r="AA35" i="48"/>
  <c r="AA34" i="48"/>
  <c r="AA33" i="48"/>
  <c r="AA32" i="48"/>
  <c r="AA31" i="48"/>
  <c r="AA30" i="48"/>
  <c r="AA29" i="48"/>
  <c r="AB28" i="48"/>
  <c r="AA28" i="48"/>
  <c r="AA27" i="48"/>
  <c r="AA26" i="48"/>
  <c r="AA25" i="48"/>
  <c r="AA24" i="48"/>
  <c r="AA23" i="48"/>
  <c r="AA22" i="48"/>
  <c r="AA21" i="48"/>
  <c r="AA20" i="48"/>
  <c r="AA19" i="48"/>
  <c r="AA18" i="48"/>
  <c r="AB17" i="48"/>
  <c r="AA17" i="48"/>
  <c r="AA16" i="48"/>
  <c r="AA15" i="48"/>
  <c r="AA14" i="48"/>
  <c r="AA13" i="48"/>
  <c r="AA12" i="48"/>
  <c r="AA11" i="48"/>
  <c r="AA10" i="48"/>
  <c r="AA9" i="48"/>
  <c r="AA8" i="48"/>
  <c r="AA7" i="48"/>
  <c r="AB6" i="48"/>
  <c r="AA6" i="48"/>
  <c r="AA116" i="48" s="1"/>
  <c r="AB116" i="48" s="1"/>
  <c r="AA115" i="47"/>
  <c r="AA114" i="47"/>
  <c r="AA113" i="47"/>
  <c r="AA112" i="47"/>
  <c r="AA111" i="47"/>
  <c r="AA110" i="47"/>
  <c r="AA109" i="47"/>
  <c r="AA108" i="47"/>
  <c r="AA107" i="47"/>
  <c r="AA106" i="47"/>
  <c r="AB105" i="47"/>
  <c r="AA105" i="47"/>
  <c r="AA104" i="47"/>
  <c r="AA103" i="47"/>
  <c r="AA102" i="47"/>
  <c r="AA101" i="47"/>
  <c r="AA100" i="47"/>
  <c r="AA99" i="47"/>
  <c r="AA98" i="47"/>
  <c r="AA97" i="47"/>
  <c r="AA96" i="47"/>
  <c r="AA95" i="47"/>
  <c r="AB94" i="47"/>
  <c r="AA94" i="47"/>
  <c r="AA93" i="47"/>
  <c r="AA92" i="47"/>
  <c r="AA91" i="47"/>
  <c r="AA90" i="47"/>
  <c r="AA89" i="47"/>
  <c r="AA88" i="47"/>
  <c r="AA87" i="47"/>
  <c r="AA86" i="47"/>
  <c r="AA85" i="47"/>
  <c r="AA84" i="47"/>
  <c r="AB83" i="47"/>
  <c r="AA83" i="47"/>
  <c r="AA82" i="47"/>
  <c r="AA81" i="47"/>
  <c r="AA80" i="47"/>
  <c r="AA79" i="47"/>
  <c r="AA78" i="47"/>
  <c r="AA77" i="47"/>
  <c r="AA76" i="47"/>
  <c r="AA75" i="47"/>
  <c r="AA74" i="47"/>
  <c r="AA73" i="47"/>
  <c r="AB72" i="47"/>
  <c r="AA72" i="47"/>
  <c r="AA71" i="47"/>
  <c r="AA70" i="47"/>
  <c r="AA69" i="47"/>
  <c r="AA68" i="47"/>
  <c r="AA67" i="47"/>
  <c r="AA66" i="47"/>
  <c r="AA65" i="47"/>
  <c r="AA64" i="47"/>
  <c r="AA63" i="47"/>
  <c r="AA62" i="47"/>
  <c r="AB61" i="47"/>
  <c r="AA61" i="47"/>
  <c r="AA60" i="47"/>
  <c r="AA59" i="47"/>
  <c r="AA58" i="47"/>
  <c r="AA57" i="47"/>
  <c r="AA56" i="47"/>
  <c r="AA55" i="47"/>
  <c r="AA54" i="47"/>
  <c r="AA53" i="47"/>
  <c r="AA52" i="47"/>
  <c r="AA51" i="47"/>
  <c r="AB50" i="47"/>
  <c r="AA50" i="47"/>
  <c r="AA49" i="47"/>
  <c r="AA48" i="47"/>
  <c r="AA47" i="47"/>
  <c r="AA46" i="47"/>
  <c r="AA45" i="47"/>
  <c r="AA44" i="47"/>
  <c r="AA43" i="47"/>
  <c r="AA42" i="47"/>
  <c r="AA41" i="47"/>
  <c r="AB39" i="47" s="1"/>
  <c r="AA40" i="47"/>
  <c r="AA39" i="47"/>
  <c r="AA38" i="47"/>
  <c r="AA37" i="47"/>
  <c r="AA36" i="47"/>
  <c r="AA35" i="47"/>
  <c r="AA34" i="47"/>
  <c r="AA33" i="47"/>
  <c r="AA32" i="47"/>
  <c r="AA31" i="47"/>
  <c r="AA30" i="47"/>
  <c r="AB28" i="47" s="1"/>
  <c r="AA29" i="47"/>
  <c r="AA28" i="47"/>
  <c r="AA27" i="47"/>
  <c r="AA26" i="47"/>
  <c r="AA25" i="47"/>
  <c r="AB17" i="47" s="1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B6" i="47"/>
  <c r="AB119" i="47" s="1"/>
  <c r="AA6" i="47"/>
  <c r="AA116" i="47" s="1"/>
  <c r="AB116" i="47" s="1"/>
  <c r="AB17" i="46"/>
  <c r="AB28" i="46"/>
  <c r="AB119" i="46" s="1"/>
  <c r="AB39" i="46"/>
  <c r="AB50" i="46"/>
  <c r="AB61" i="46"/>
  <c r="AB72" i="46"/>
  <c r="AB83" i="46"/>
  <c r="AB94" i="46"/>
  <c r="AB105" i="46"/>
  <c r="AB116" i="46"/>
  <c r="AB6" i="46"/>
  <c r="U22" i="49"/>
  <c r="U21" i="49"/>
  <c r="U23" i="49" s="1"/>
  <c r="V16" i="49"/>
  <c r="V15" i="49"/>
  <c r="V14" i="49"/>
  <c r="V13" i="49"/>
  <c r="V12" i="49"/>
  <c r="V11" i="49"/>
  <c r="V10" i="49"/>
  <c r="V9" i="49"/>
  <c r="V8" i="49"/>
  <c r="V7" i="49"/>
  <c r="V6" i="49"/>
  <c r="V17" i="49" s="1"/>
  <c r="U22" i="48"/>
  <c r="U21" i="48"/>
  <c r="U23" i="48" s="1"/>
  <c r="V16" i="48"/>
  <c r="V15" i="48"/>
  <c r="V14" i="48"/>
  <c r="V13" i="48"/>
  <c r="V12" i="48"/>
  <c r="V11" i="48"/>
  <c r="V10" i="48"/>
  <c r="V9" i="48"/>
  <c r="V8" i="48"/>
  <c r="V7" i="48"/>
  <c r="V6" i="48"/>
  <c r="V17" i="48" s="1"/>
  <c r="U22" i="47"/>
  <c r="U21" i="47"/>
  <c r="U23" i="47" s="1"/>
  <c r="V16" i="47"/>
  <c r="V15" i="47"/>
  <c r="V14" i="47"/>
  <c r="V13" i="47"/>
  <c r="V12" i="47"/>
  <c r="V11" i="47"/>
  <c r="V10" i="47"/>
  <c r="V9" i="47"/>
  <c r="V8" i="47"/>
  <c r="V7" i="47"/>
  <c r="V6" i="47"/>
  <c r="V17" i="47" s="1"/>
  <c r="AB17" i="54" l="1"/>
  <c r="AB39" i="54"/>
  <c r="AB61" i="54"/>
  <c r="AB83" i="54"/>
  <c r="AB105" i="54"/>
  <c r="AA116" i="54"/>
  <c r="AB116" i="54" s="1"/>
  <c r="AB6" i="54"/>
  <c r="AB28" i="54"/>
  <c r="AB17" i="53"/>
  <c r="AB39" i="53"/>
  <c r="AB83" i="53"/>
  <c r="AB105" i="53"/>
  <c r="AA116" i="53"/>
  <c r="AB116" i="53" s="1"/>
  <c r="AB50" i="53"/>
  <c r="V17" i="53"/>
  <c r="AB28" i="53"/>
  <c r="AB61" i="53"/>
  <c r="AB28" i="52"/>
  <c r="AB50" i="52"/>
  <c r="AB72" i="52"/>
  <c r="AB94" i="52"/>
  <c r="AB39" i="52"/>
  <c r="AB61" i="52"/>
  <c r="AB83" i="52"/>
  <c r="AB105" i="52"/>
  <c r="AB6" i="52"/>
  <c r="AB17" i="52"/>
  <c r="AA116" i="52"/>
  <c r="AB116" i="52" s="1"/>
  <c r="AB61" i="51"/>
  <c r="AB83" i="51"/>
  <c r="AB105" i="51"/>
  <c r="AA116" i="51"/>
  <c r="AB116" i="51" s="1"/>
  <c r="AB6" i="51"/>
  <c r="AB39" i="51"/>
  <c r="AB39" i="50"/>
  <c r="AB61" i="50"/>
  <c r="AB83" i="50"/>
  <c r="AB105" i="50"/>
  <c r="AB6" i="50"/>
  <c r="AB17" i="50"/>
  <c r="AA116" i="50"/>
  <c r="AB116" i="50" s="1"/>
  <c r="AB119" i="49"/>
  <c r="AB119" i="48"/>
  <c r="AB119" i="54" l="1"/>
  <c r="AB119" i="53"/>
  <c r="AB119" i="52"/>
  <c r="AB119" i="51"/>
  <c r="AB119" i="50"/>
  <c r="AA116" i="46" l="1"/>
  <c r="AA82" i="46"/>
  <c r="AA81" i="46"/>
  <c r="AA80" i="46"/>
  <c r="AA79" i="46"/>
  <c r="AA78" i="46"/>
  <c r="AA77" i="46"/>
  <c r="AA76" i="46"/>
  <c r="AA75" i="46"/>
  <c r="AA74" i="46"/>
  <c r="AA73" i="46"/>
  <c r="AA72" i="46"/>
  <c r="AA115" i="46"/>
  <c r="AA114" i="46"/>
  <c r="AA113" i="46"/>
  <c r="AA112" i="46"/>
  <c r="AA111" i="46"/>
  <c r="AA110" i="46"/>
  <c r="AA109" i="46"/>
  <c r="AA108" i="46"/>
  <c r="AA107" i="46"/>
  <c r="AA106" i="46"/>
  <c r="AA105" i="46"/>
  <c r="AA104" i="46"/>
  <c r="AA103" i="46"/>
  <c r="AA102" i="46"/>
  <c r="AA101" i="46"/>
  <c r="AA100" i="46"/>
  <c r="AA99" i="46"/>
  <c r="AA98" i="46"/>
  <c r="AA97" i="46"/>
  <c r="AA96" i="46"/>
  <c r="AA95" i="46"/>
  <c r="AA94" i="46"/>
  <c r="AA93" i="46"/>
  <c r="AA92" i="46"/>
  <c r="AA91" i="46"/>
  <c r="AA90" i="46"/>
  <c r="AA89" i="46"/>
  <c r="AA88" i="46"/>
  <c r="AA87" i="46"/>
  <c r="AA86" i="46"/>
  <c r="AA85" i="46"/>
  <c r="AA84" i="46"/>
  <c r="AA83" i="46"/>
  <c r="AA71" i="46"/>
  <c r="AA70" i="46"/>
  <c r="AA69" i="46"/>
  <c r="AA68" i="46"/>
  <c r="AA67" i="46"/>
  <c r="AA66" i="46"/>
  <c r="AA65" i="46"/>
  <c r="AA64" i="46"/>
  <c r="AA63" i="46"/>
  <c r="AA62" i="46"/>
  <c r="AA61" i="46"/>
  <c r="AA49" i="46"/>
  <c r="AA60" i="46"/>
  <c r="AA59" i="46"/>
  <c r="AA58" i="46"/>
  <c r="AA57" i="46"/>
  <c r="AA56" i="46"/>
  <c r="AA55" i="46"/>
  <c r="AA54" i="46"/>
  <c r="AA53" i="46"/>
  <c r="AA52" i="46"/>
  <c r="AA51" i="46"/>
  <c r="AA50" i="46"/>
  <c r="AA48" i="46"/>
  <c r="AA47" i="46"/>
  <c r="AA46" i="46"/>
  <c r="AA45" i="46"/>
  <c r="AA44" i="46"/>
  <c r="AA43" i="46"/>
  <c r="AA42" i="46"/>
  <c r="AA41" i="46"/>
  <c r="AA40" i="46"/>
  <c r="AA39" i="46"/>
  <c r="AA38" i="46"/>
  <c r="AA37" i="46"/>
  <c r="AA36" i="46"/>
  <c r="AA35" i="46"/>
  <c r="AA34" i="46"/>
  <c r="AA33" i="46"/>
  <c r="AA32" i="46"/>
  <c r="AA31" i="46"/>
  <c r="AA30" i="46"/>
  <c r="AA29" i="46"/>
  <c r="AA28" i="46"/>
  <c r="AA27" i="46"/>
  <c r="AA26" i="46"/>
  <c r="AA25" i="46"/>
  <c r="AA24" i="46"/>
  <c r="AA23" i="46"/>
  <c r="AA22" i="46"/>
  <c r="AA21" i="46"/>
  <c r="AA20" i="46"/>
  <c r="AA19" i="46"/>
  <c r="AA18" i="46"/>
  <c r="AA17" i="46"/>
  <c r="AA16" i="46"/>
  <c r="AA15" i="46"/>
  <c r="AA14" i="46"/>
  <c r="AA13" i="46"/>
  <c r="AA12" i="46"/>
  <c r="AA11" i="46"/>
  <c r="AA10" i="46"/>
  <c r="AA9" i="46"/>
  <c r="AA8" i="46"/>
  <c r="AA7" i="46"/>
  <c r="AA6" i="46"/>
  <c r="V16" i="46"/>
  <c r="V15" i="46"/>
  <c r="V14" i="46"/>
  <c r="V13" i="46"/>
  <c r="V12" i="46"/>
  <c r="V11" i="46"/>
  <c r="V17" i="46"/>
  <c r="V10" i="46"/>
  <c r="V9" i="46"/>
  <c r="V8" i="46"/>
  <c r="V7" i="46"/>
  <c r="V6" i="46"/>
  <c r="U21" i="46" l="1"/>
  <c r="U22" i="46"/>
  <c r="U23" i="46" l="1"/>
  <c r="BA14" i="44" l="1"/>
  <c r="AZ14" i="44"/>
  <c r="AY14" i="44"/>
  <c r="AX14" i="44"/>
  <c r="AW14" i="44"/>
  <c r="AV14" i="44"/>
  <c r="AU14" i="44"/>
  <c r="AT14" i="44"/>
  <c r="AS14" i="44"/>
  <c r="AR14" i="44"/>
  <c r="AQ14" i="44"/>
  <c r="AP14" i="44"/>
  <c r="AO14" i="44"/>
  <c r="AN14" i="44"/>
  <c r="AM14" i="44"/>
  <c r="AL14" i="44"/>
  <c r="AK14" i="44"/>
  <c r="AJ14" i="44"/>
  <c r="AI14" i="44"/>
  <c r="AH14" i="44"/>
  <c r="AG14" i="44"/>
  <c r="AF14" i="44"/>
  <c r="AE14" i="44"/>
  <c r="AD14" i="44"/>
  <c r="AC14" i="44"/>
  <c r="AB14" i="44"/>
  <c r="AA14" i="44"/>
  <c r="Z14" i="44"/>
  <c r="W31" i="44"/>
  <c r="BB14" i="44" l="1"/>
  <c r="BC14" i="44"/>
  <c r="Z12" i="44" l="1"/>
  <c r="AA12" i="44"/>
  <c r="AB12" i="44"/>
  <c r="AC12" i="44"/>
  <c r="AD12" i="44"/>
  <c r="AE12" i="44"/>
  <c r="AF12" i="44"/>
  <c r="AG12" i="44"/>
  <c r="AH12" i="44"/>
  <c r="AI12" i="44"/>
  <c r="AJ12" i="44"/>
  <c r="AK12" i="44"/>
  <c r="AL12" i="44"/>
  <c r="AM12" i="44"/>
  <c r="AN12" i="44"/>
  <c r="AO12" i="44"/>
  <c r="AP12" i="44"/>
  <c r="AQ12" i="44"/>
  <c r="AR12" i="44"/>
  <c r="AS12" i="44"/>
  <c r="AT12" i="44"/>
  <c r="AU12" i="44"/>
  <c r="AV12" i="44"/>
  <c r="AW12" i="44"/>
  <c r="AX12" i="44"/>
  <c r="AY12" i="44"/>
  <c r="AZ12" i="44"/>
  <c r="BA12" i="44"/>
  <c r="BA11" i="44"/>
  <c r="AZ11" i="44"/>
  <c r="AY11" i="44"/>
  <c r="AX11" i="44"/>
  <c r="AW11" i="44"/>
  <c r="AV11" i="44"/>
  <c r="AU11" i="44"/>
  <c r="AT11" i="44"/>
  <c r="AS11" i="44"/>
  <c r="AR11" i="44"/>
  <c r="AQ11" i="44"/>
  <c r="AP11" i="44"/>
  <c r="AO11" i="44"/>
  <c r="AN11" i="44"/>
  <c r="AM11" i="44"/>
  <c r="AL11" i="44"/>
  <c r="AK11" i="44"/>
  <c r="AJ11" i="44"/>
  <c r="AI11" i="44"/>
  <c r="AH11" i="44"/>
  <c r="AG11" i="44"/>
  <c r="AF11" i="44"/>
  <c r="AE11" i="44"/>
  <c r="AD11" i="44"/>
  <c r="AC11" i="44"/>
  <c r="AB11" i="44"/>
  <c r="AA11" i="44"/>
  <c r="Z11" i="44"/>
  <c r="BB11" i="44" l="1"/>
  <c r="BA10" i="44" l="1"/>
  <c r="AZ10" i="44"/>
  <c r="AY10" i="44"/>
  <c r="AX10" i="44"/>
  <c r="AW10" i="44"/>
  <c r="AV10" i="44"/>
  <c r="AU10" i="44"/>
  <c r="AT10" i="44"/>
  <c r="AS10" i="44"/>
  <c r="AR10" i="44"/>
  <c r="AQ10" i="44"/>
  <c r="AP10" i="44"/>
  <c r="AO10" i="44"/>
  <c r="AN10" i="44"/>
  <c r="AM10" i="44"/>
  <c r="AL10" i="44"/>
  <c r="AK10" i="44"/>
  <c r="AJ10" i="44"/>
  <c r="AI10" i="44"/>
  <c r="AH10" i="44"/>
  <c r="AG10" i="44"/>
  <c r="AF10" i="44"/>
  <c r="AE10" i="44"/>
  <c r="AD10" i="44"/>
  <c r="AC10" i="44"/>
  <c r="AB10" i="44"/>
  <c r="AA10" i="44"/>
  <c r="Z10" i="44"/>
  <c r="BB10" i="44" s="1"/>
  <c r="BA9" i="44" l="1"/>
  <c r="AZ9" i="44"/>
  <c r="AY9" i="44"/>
  <c r="AX9" i="44"/>
  <c r="AW9" i="44"/>
  <c r="AV9" i="44"/>
  <c r="AU9" i="44"/>
  <c r="AS9" i="44"/>
  <c r="AR9" i="44"/>
  <c r="AM9" i="44"/>
  <c r="AL9" i="44"/>
  <c r="AK9" i="44"/>
  <c r="AJ9" i="44"/>
  <c r="AG9" i="44"/>
  <c r="AF9" i="44"/>
  <c r="AE9" i="44"/>
  <c r="AC9" i="44"/>
  <c r="AD9" i="44"/>
  <c r="AB9" i="44"/>
  <c r="AA9" i="44"/>
  <c r="Z9" i="44"/>
  <c r="AQ9" i="44" l="1"/>
  <c r="AP9" i="44"/>
  <c r="AO9" i="44"/>
  <c r="AN9" i="44"/>
  <c r="AH9" i="44" l="1"/>
  <c r="AI9" i="44"/>
  <c r="AQ8" i="44"/>
  <c r="AP8" i="44"/>
  <c r="AG8" i="44"/>
  <c r="AS8" i="44"/>
  <c r="AP7" i="44"/>
  <c r="AR8" i="44"/>
  <c r="BA8" i="44"/>
  <c r="AZ8" i="44"/>
  <c r="AY8" i="44"/>
  <c r="AX8" i="44"/>
  <c r="AM8" i="44"/>
  <c r="AL8" i="44"/>
  <c r="BA7" i="44"/>
  <c r="AZ7" i="44"/>
  <c r="AY7" i="44"/>
  <c r="AX7" i="44"/>
  <c r="AW7" i="44"/>
  <c r="AV7" i="44"/>
  <c r="AU7" i="44"/>
  <c r="AT7" i="44"/>
  <c r="AW8" i="44"/>
  <c r="AY13" i="44"/>
  <c r="AX13" i="44"/>
  <c r="AU13" i="44" l="1"/>
  <c r="AT13" i="44"/>
  <c r="AF8" i="44"/>
  <c r="AG7" i="44"/>
  <c r="AF7" i="44"/>
  <c r="BA13" i="44"/>
  <c r="AZ13" i="44"/>
  <c r="AW13" i="44"/>
  <c r="AV13" i="44"/>
  <c r="AS13" i="44"/>
  <c r="AR13" i="44"/>
  <c r="AQ13" i="44"/>
  <c r="AP13" i="44"/>
  <c r="AO13" i="44"/>
  <c r="AN13" i="44"/>
  <c r="AM13" i="44"/>
  <c r="AL13" i="44"/>
  <c r="AK13" i="44"/>
  <c r="AJ13" i="44"/>
  <c r="AI13" i="44"/>
  <c r="AH13" i="44"/>
  <c r="AG13" i="44"/>
  <c r="AF13" i="44"/>
  <c r="AE13" i="44"/>
  <c r="AD13" i="44"/>
  <c r="AC13" i="44"/>
  <c r="AB13" i="44"/>
  <c r="AA13" i="44"/>
  <c r="Z13" i="44"/>
  <c r="BB12" i="44"/>
  <c r="AT9" i="44"/>
  <c r="BB9" i="44" s="1"/>
  <c r="BB13" i="44" l="1"/>
  <c r="AV8" i="44"/>
  <c r="AU8" i="44"/>
  <c r="AT8" i="44"/>
  <c r="AO8" i="44"/>
  <c r="AN8" i="44"/>
  <c r="AK8" i="44"/>
  <c r="AJ8" i="44"/>
  <c r="AI8" i="44"/>
  <c r="AH8" i="44"/>
  <c r="AE8" i="44"/>
  <c r="AD8" i="44"/>
  <c r="AC8" i="44"/>
  <c r="AB8" i="44"/>
  <c r="AA8" i="44"/>
  <c r="Z8" i="44"/>
  <c r="AS7" i="44"/>
  <c r="AR7" i="44"/>
  <c r="AQ7" i="44"/>
  <c r="AO7" i="44"/>
  <c r="AN7" i="44"/>
  <c r="AM7" i="44"/>
  <c r="AL7" i="44"/>
  <c r="AK7" i="44"/>
  <c r="AJ7" i="44"/>
  <c r="AI7" i="44"/>
  <c r="AH7" i="44"/>
  <c r="AE7" i="44"/>
  <c r="AD7" i="44"/>
  <c r="AC7" i="44"/>
  <c r="AB7" i="44"/>
  <c r="AA7" i="44"/>
  <c r="Z7" i="44"/>
  <c r="BB7" i="44" l="1"/>
  <c r="BC7" i="44" s="1"/>
  <c r="BB8" i="44"/>
  <c r="W27" i="44"/>
  <c r="W29" i="44"/>
  <c r="W35" i="44"/>
  <c r="W36" i="44"/>
  <c r="W20" i="44"/>
  <c r="BB19" i="44" l="1"/>
  <c r="AB39" i="44" s="1"/>
  <c r="W32" i="44"/>
  <c r="W30" i="44"/>
  <c r="W28" i="44"/>
  <c r="W26" i="44"/>
  <c r="W21" i="44"/>
  <c r="W22" i="44" s="1"/>
  <c r="W37" i="44" l="1"/>
  <c r="AX19" i="44" l="1"/>
  <c r="AA37" i="44" s="1"/>
  <c r="AP19" i="44" l="1"/>
  <c r="AA33" i="44" s="1"/>
  <c r="AQ19" i="44" l="1"/>
  <c r="AB33" i="44" s="1"/>
  <c r="AR19" i="44"/>
  <c r="AA34" i="44" s="1"/>
  <c r="AP20" i="44" l="1"/>
  <c r="AS19" i="44"/>
  <c r="AB34" i="44" s="1"/>
  <c r="AR20" i="44" l="1"/>
  <c r="AF19" i="44"/>
  <c r="AA28" i="44" s="1"/>
  <c r="AG19" i="44" l="1"/>
  <c r="BC11" i="44"/>
  <c r="BC12" i="44"/>
  <c r="BC13" i="44"/>
  <c r="AD19" i="44"/>
  <c r="AA27" i="44" s="1"/>
  <c r="BA19" i="44"/>
  <c r="AB38" i="44" s="1"/>
  <c r="AW19" i="44"/>
  <c r="AB36" i="44" s="1"/>
  <c r="AV19" i="44"/>
  <c r="AT19" i="44"/>
  <c r="AO19" i="44"/>
  <c r="AB32" i="44" s="1"/>
  <c r="AN19" i="44"/>
  <c r="AL19" i="44"/>
  <c r="AJ19" i="44"/>
  <c r="AH19" i="44"/>
  <c r="AC19" i="44"/>
  <c r="AB26" i="44" s="1"/>
  <c r="AB19" i="44"/>
  <c r="AA26" i="44" s="1"/>
  <c r="Z19" i="44"/>
  <c r="AA25" i="44" s="1"/>
  <c r="AA19" i="44"/>
  <c r="AB25" i="44" s="1"/>
  <c r="AU19" i="44"/>
  <c r="AB35" i="44" s="1"/>
  <c r="AM19" i="44"/>
  <c r="AB31" i="44" s="1"/>
  <c r="AE19" i="44" l="1"/>
  <c r="AB27" i="44" s="1"/>
  <c r="AI19" i="44"/>
  <c r="AB29" i="44" s="1"/>
  <c r="AK19" i="44"/>
  <c r="AB30" i="44" s="1"/>
  <c r="AV20" i="44"/>
  <c r="AA36" i="44"/>
  <c r="AT20" i="44"/>
  <c r="AA35" i="44"/>
  <c r="AN20" i="44"/>
  <c r="AA32" i="44"/>
  <c r="AL20" i="44"/>
  <c r="AA31" i="44"/>
  <c r="AA30" i="44"/>
  <c r="AA29" i="44"/>
  <c r="AF20" i="44"/>
  <c r="AB28" i="44"/>
  <c r="AB20" i="44"/>
  <c r="Z20" i="44"/>
  <c r="BC8" i="44"/>
  <c r="BC10" i="44"/>
  <c r="BC9" i="44"/>
  <c r="AD20" i="44" l="1"/>
  <c r="AH20" i="44"/>
  <c r="AJ20" i="44"/>
  <c r="AY19" i="44" l="1"/>
  <c r="AX20" i="44" s="1"/>
  <c r="AZ19" i="44"/>
  <c r="AZ20" i="44" s="1"/>
  <c r="AA38" i="44" l="1"/>
  <c r="AB37" i="44"/>
  <c r="BB20" i="44"/>
  <c r="BC19" i="44"/>
  <c r="AA43" i="44" l="1"/>
  <c r="BC20" i="44"/>
</calcChain>
</file>

<file path=xl/sharedStrings.xml><?xml version="1.0" encoding="utf-8"?>
<sst xmlns="http://schemas.openxmlformats.org/spreadsheetml/2006/main" count="58242" uniqueCount="2465">
  <si>
    <t>STT</t>
  </si>
  <si>
    <t>Ngày nhận</t>
  </si>
  <si>
    <t>Ngày trả</t>
  </si>
  <si>
    <t>Model</t>
  </si>
  <si>
    <t>Phụ kiện</t>
  </si>
  <si>
    <t>Có BH</t>
  </si>
  <si>
    <t>Xác đinh lỗi</t>
  </si>
  <si>
    <t>Ghi chú</t>
  </si>
  <si>
    <t>Xử lý đối với phần cứng</t>
  </si>
  <si>
    <t xml:space="preserve">Kết Quả </t>
  </si>
  <si>
    <t xml:space="preserve">Thông tin thiết bị </t>
  </si>
  <si>
    <t>IMEI hoặc S/N</t>
  </si>
  <si>
    <t>Xử lý cơ bản</t>
  </si>
  <si>
    <t>Linh kiện thay thế tính phí</t>
  </si>
  <si>
    <t>Xử lý đối với FW</t>
  </si>
  <si>
    <t>FW
Ver. Cũ</t>
  </si>
  <si>
    <t>FW
Ver. Mới</t>
  </si>
  <si>
    <t>Nhân
Viên
BH</t>
  </si>
  <si>
    <t>TG102</t>
  </si>
  <si>
    <t>Lỗi phần cứng</t>
  </si>
  <si>
    <t>Lỗi phần mềm</t>
  </si>
  <si>
    <t>GPS801</t>
  </si>
  <si>
    <t>TG102A</t>
  </si>
  <si>
    <t>TG102SE</t>
  </si>
  <si>
    <t>NQ899</t>
  </si>
  <si>
    <t>TG007</t>
  </si>
  <si>
    <t>Ireader</t>
  </si>
  <si>
    <t>EC126</t>
  </si>
  <si>
    <t xml:space="preserve">          Tên TB
Tháng</t>
  </si>
  <si>
    <t>Thông tin cấu hình thiết bị
(ID, IP, Port)</t>
  </si>
  <si>
    <t>TG102V</t>
  </si>
  <si>
    <t>TG007S</t>
  </si>
  <si>
    <t>GH1199</t>
  </si>
  <si>
    <t>Ghi chú lỗi</t>
  </si>
  <si>
    <t>Khách hàng</t>
  </si>
  <si>
    <t>Số lượng</t>
  </si>
  <si>
    <t xml:space="preserve">Phân loại lỗi </t>
  </si>
  <si>
    <t>PC</t>
  </si>
  <si>
    <t>MCU</t>
  </si>
  <si>
    <t>GPS</t>
  </si>
  <si>
    <t>NG</t>
  </si>
  <si>
    <t>LK</t>
  </si>
  <si>
    <t>PM</t>
  </si>
  <si>
    <t>MCH</t>
  </si>
  <si>
    <t>NCFW</t>
  </si>
  <si>
    <t>KL</t>
  </si>
  <si>
    <t>Phần mềm  ( PM )</t>
  </si>
  <si>
    <t>Lỗi phần cứng  ( PC )</t>
  </si>
  <si>
    <t>Lỗi MCU</t>
  </si>
  <si>
    <t>Lỗi module GPS</t>
  </si>
  <si>
    <t>Lỗi nguồn</t>
  </si>
  <si>
    <t>Lỗi khác</t>
  </si>
  <si>
    <t>Mất cấu hình</t>
  </si>
  <si>
    <t>Không lỗi</t>
  </si>
  <si>
    <t>Phân loại lỗi</t>
  </si>
  <si>
    <t>Tổng</t>
  </si>
  <si>
    <t>TG102LE</t>
  </si>
  <si>
    <t>TG102E</t>
  </si>
  <si>
    <t>Nâng cấp FW</t>
  </si>
  <si>
    <t>GSM</t>
  </si>
  <si>
    <t>Tháng 1</t>
  </si>
  <si>
    <t>Lỗi module GSM</t>
  </si>
  <si>
    <t>Lỗi ACC</t>
  </si>
  <si>
    <t>Tổng theo tháng</t>
  </si>
  <si>
    <t>TG007X</t>
  </si>
  <si>
    <t>Phần cứng</t>
  </si>
  <si>
    <t>Phần mềm</t>
  </si>
  <si>
    <t>ACC</t>
  </si>
  <si>
    <t>SF</t>
  </si>
  <si>
    <t>RTB</t>
  </si>
  <si>
    <t>Setfactory (SF)</t>
  </si>
  <si>
    <t>Restore Bin (RTB)</t>
  </si>
  <si>
    <t>Năm 2019</t>
  </si>
  <si>
    <t xml:space="preserve"> TỔNG HỢP XỬ LÝ THIẾT BỊ BẢO HÀNH NĂM 2019</t>
  </si>
  <si>
    <t>Còn BH</t>
  </si>
  <si>
    <t>Hở chân connector</t>
  </si>
  <si>
    <t>125.212.203.114,16363</t>
  </si>
  <si>
    <t>LE.1.00.---01.180907</t>
  </si>
  <si>
    <t>LE.1.00.---04.181025</t>
  </si>
  <si>
    <t>Hàn lại connector</t>
  </si>
  <si>
    <t>BT</t>
  </si>
  <si>
    <t>Đạt</t>
  </si>
  <si>
    <t>125.212.203.114,16767</t>
  </si>
  <si>
    <t>VI.1.00.---01.180320</t>
  </si>
  <si>
    <t>VI.1.00.---01.180629</t>
  </si>
  <si>
    <t>Thay khay sim + nâng cấp FW</t>
  </si>
  <si>
    <t>câu sim</t>
  </si>
  <si>
    <t>Cao Anh Vương</t>
  </si>
  <si>
    <t>sim</t>
  </si>
  <si>
    <t>203.162.121.026,09207</t>
  </si>
  <si>
    <t>Lỗi GSM,GPS</t>
  </si>
  <si>
    <t>Thay trans Q3,nạp lại FW</t>
  </si>
  <si>
    <t>Thể</t>
  </si>
  <si>
    <t>867857039904227</t>
  </si>
  <si>
    <t>Nhật Bình</t>
  </si>
  <si>
    <t>H</t>
  </si>
  <si>
    <t>Lock: 125.212.203.114,15555</t>
  </si>
  <si>
    <t>SE.3.00.---01.120817</t>
  </si>
  <si>
    <t>SE.3.00.---02.180711</t>
  </si>
  <si>
    <t>Thay IC nguồn 4v4, nâng cấp FW</t>
  </si>
  <si>
    <t>Tùng</t>
  </si>
  <si>
    <t>Nguyễn Cương</t>
  </si>
  <si>
    <t>07/01/2019</t>
  </si>
  <si>
    <t>08/01/2019</t>
  </si>
  <si>
    <t>221.132.035.067,10304</t>
  </si>
  <si>
    <t>X.3.0.0.00042.250815</t>
  </si>
  <si>
    <t>Nạp lại FW</t>
  </si>
  <si>
    <t>sim+thẻ</t>
  </si>
  <si>
    <t xml:space="preserve">221.132.035.067,30303
</t>
  </si>
  <si>
    <t>B.2.27</t>
  </si>
  <si>
    <t>X.4.0.0.00002.180125</t>
  </si>
  <si>
    <t>Lên QC14,Nâng cấp FW</t>
  </si>
  <si>
    <t>013227004359521</t>
  </si>
  <si>
    <t>thẻ</t>
  </si>
  <si>
    <t>Hỏng IC nguồn 5V</t>
  </si>
  <si>
    <t>B.2.21</t>
  </si>
  <si>
    <t>Thay IC nguồn 5V,nâng cấp FW</t>
  </si>
  <si>
    <t>MEGA</t>
  </si>
  <si>
    <t>Anten lá</t>
  </si>
  <si>
    <t>Hỏng Diode quá áp</t>
  </si>
  <si>
    <t>VI.1.00.---01.170906</t>
  </si>
  <si>
    <t>Thay Diode quá áp,nâng cấp FW</t>
  </si>
  <si>
    <t>Câu sim</t>
  </si>
  <si>
    <t>Lock :'125.212.203.114,16363</t>
  </si>
  <si>
    <t>Mạch oxi hóa vị trí nguồn</t>
  </si>
  <si>
    <t>Xử lý phần cứng,nâng cấp FW</t>
  </si>
  <si>
    <t>Dây nguồn TG102V</t>
  </si>
  <si>
    <t>SL : 02</t>
  </si>
  <si>
    <t>dây nguồn ngắn, lỏng cốt</t>
  </si>
  <si>
    <t>DL Nhật Minh</t>
  </si>
  <si>
    <t>03/01/2019</t>
  </si>
  <si>
    <t>04/01/2019</t>
  </si>
  <si>
    <t>Thẻ</t>
  </si>
  <si>
    <t>Lock :124.158.005.014,16870</t>
  </si>
  <si>
    <t>Thiết bị hoạt động bình thường</t>
  </si>
  <si>
    <t>Sim+Thẻ</t>
  </si>
  <si>
    <t>124.158.005.014,16868</t>
  </si>
  <si>
    <t>Hỏng IC giao tiếp</t>
  </si>
  <si>
    <t>X2.28</t>
  </si>
  <si>
    <t>Thay MAX3232,nâng cấp FW</t>
  </si>
  <si>
    <t>124.158.005.014,16870</t>
  </si>
  <si>
    <t>Hỏng LED SD,không chốt GPS</t>
  </si>
  <si>
    <t>X.3.0.0.00041.250815</t>
  </si>
  <si>
    <t>Khách không sửa</t>
  </si>
  <si>
    <t>KS</t>
  </si>
  <si>
    <t>012896004962491</t>
  </si>
  <si>
    <t>Lock :'124.158.005.014,16870</t>
  </si>
  <si>
    <t>012896001439824</t>
  </si>
  <si>
    <t>Thiếu còi</t>
  </si>
  <si>
    <t>Sóng GSM yếu</t>
  </si>
  <si>
    <t>Hỏng Pitail GSM</t>
  </si>
  <si>
    <t>Anh Tuấn BG</t>
  </si>
  <si>
    <t>09/01/2019</t>
  </si>
  <si>
    <t>???</t>
  </si>
  <si>
    <t>Cháy 3,3V,Hỏng module GSM</t>
  </si>
  <si>
    <t>W.1.00.---01.181101</t>
  </si>
  <si>
    <t>Thay linh kiện khối 3,3V,module GSM,nạp lại FW</t>
  </si>
  <si>
    <t>Vietglobal</t>
  </si>
  <si>
    <t>Lock :device.vnetgps.com,15757</t>
  </si>
  <si>
    <t>Hỏng Diode quá áp,ACC+MCU</t>
  </si>
  <si>
    <t>Thay Diode quá áp,ACC+MCU,nạp lại FW</t>
  </si>
  <si>
    <t>Anh Huy Nghệ An</t>
  </si>
  <si>
    <t>15/01/2019</t>
  </si>
  <si>
    <t>16/01/2019</t>
  </si>
  <si>
    <t>125.212.203.114,15757</t>
  </si>
  <si>
    <t>Đổi mới</t>
  </si>
  <si>
    <t>Không sửa,Đã trao đổi với chăm sóc khách hàng</t>
  </si>
  <si>
    <t>Lỗi GPS</t>
  </si>
  <si>
    <t>Thay vỏ,Xử lý phần cứng,nạp lại FW</t>
  </si>
  <si>
    <t>GPS Tây ninh</t>
  </si>
  <si>
    <t>Hỏng ACC+MCU</t>
  </si>
  <si>
    <t>Thay Trans ACC+MCU</t>
  </si>
  <si>
    <t>866104028754615</t>
  </si>
  <si>
    <t>864811037292807</t>
  </si>
  <si>
    <t>864811037201204</t>
  </si>
  <si>
    <t>864811037117459</t>
  </si>
  <si>
    <t>868183034702691</t>
  </si>
  <si>
    <t>864811037178626</t>
  </si>
  <si>
    <t>864811037204992</t>
  </si>
  <si>
    <t>868183034654298</t>
  </si>
  <si>
    <t>864811037201394</t>
  </si>
  <si>
    <t>864811037172876</t>
  </si>
  <si>
    <t>Lắp Đặt</t>
  </si>
  <si>
    <t>14/1/2019</t>
  </si>
  <si>
    <t>Anten</t>
  </si>
  <si>
    <t>Lỗi ACC,Hỏng MCU</t>
  </si>
  <si>
    <t>124.158.005.014,16873</t>
  </si>
  <si>
    <t>Cháy khối I/O</t>
  </si>
  <si>
    <t>Hỏng IC giao tiếp,lỗi GSM</t>
  </si>
  <si>
    <t>Thay MAX3232,XỬ lý phần cứng,Nâng cấp FW</t>
  </si>
  <si>
    <t>210.245.083.006,16363</t>
  </si>
  <si>
    <t>SE.3.00.---01.030317</t>
  </si>
  <si>
    <t>Đỏi trang,nâng cấp FW</t>
  </si>
  <si>
    <t>Đổi trang,nâng cấp FW</t>
  </si>
  <si>
    <t>Lock :'125.212.203.114,15555</t>
  </si>
  <si>
    <t>Xóa lịch sử,nạp lại FW</t>
  </si>
  <si>
    <t>Lock : '210.245.083.006,16363</t>
  </si>
  <si>
    <t>Lock :'device.vnetgps.com,15757</t>
  </si>
  <si>
    <t>Không nhận sim</t>
  </si>
  <si>
    <t>Hàn lại khay sim,đổi trang,nâng cấp FW</t>
  </si>
  <si>
    <t>Lock :device.vnetgps.com,15959</t>
  </si>
  <si>
    <t>Lock :125.212.203.114,15555</t>
  </si>
  <si>
    <t>Set lại Baudrate GPS</t>
  </si>
  <si>
    <t>125.212.203.114,15555</t>
  </si>
  <si>
    <t>Hết hạn DV</t>
  </si>
  <si>
    <t>SE.3.00.---01.120617</t>
  </si>
  <si>
    <t>LE.1.00.---01.180710</t>
  </si>
  <si>
    <t>Hàn lại anten GSM</t>
  </si>
  <si>
    <t>ko năp sim</t>
  </si>
  <si>
    <t>125.212.203.114,16565</t>
  </si>
  <si>
    <t>Không chốt GSM</t>
  </si>
  <si>
    <t>Setfactory</t>
  </si>
  <si>
    <t>Nâng cấp Fw</t>
  </si>
  <si>
    <t>Thay khay sim</t>
  </si>
  <si>
    <t>device.vnetgps.com,15959</t>
  </si>
  <si>
    <t>Không chốt sever do sim</t>
  </si>
  <si>
    <t xml:space="preserve">Chuyển sever </t>
  </si>
  <si>
    <t>RTC</t>
  </si>
  <si>
    <t>Lock :vnetgps.com</t>
  </si>
  <si>
    <t>LE.1.00.---01.180405</t>
  </si>
  <si>
    <t>Thay module GSM</t>
  </si>
  <si>
    <t>Xóa lịch sử</t>
  </si>
  <si>
    <t>Ngọc Kim Anh</t>
  </si>
  <si>
    <t>17/01/2019</t>
  </si>
  <si>
    <t>Lock :125.212.203.114,16363</t>
  </si>
  <si>
    <t>Lỗi GSM</t>
  </si>
  <si>
    <t>LE.1.00.---01.180925</t>
  </si>
  <si>
    <t>Thay trans kích PWK</t>
  </si>
  <si>
    <t>Lock :'125.212.203.114,16767</t>
  </si>
  <si>
    <t xml:space="preserve">W.1.00.---01.180320 </t>
  </si>
  <si>
    <t>Lỗi ACC+MCU</t>
  </si>
  <si>
    <t>Thay trans ACC+MCU (150,000)</t>
  </si>
  <si>
    <t>Cty Minh Huy</t>
  </si>
  <si>
    <t>ID mới: 869627031845019</t>
  </si>
  <si>
    <t>Thay module GSM, thay anten GSM</t>
  </si>
  <si>
    <t>18/01/2019</t>
  </si>
  <si>
    <t>Hết hạn dịch vụ</t>
  </si>
  <si>
    <t>Xử lý phần cứng</t>
  </si>
  <si>
    <t>Quốc Hùng</t>
  </si>
  <si>
    <t>Setfactory lại</t>
  </si>
  <si>
    <t>Thay transisator PW</t>
  </si>
  <si>
    <t>21/01/2019</t>
  </si>
  <si>
    <t>Không chốt GPS</t>
  </si>
  <si>
    <t>W.1.00.---01.180629</t>
  </si>
  <si>
    <t>Thay transistor + MCU</t>
  </si>
  <si>
    <t>Hỏng diode quá áp</t>
  </si>
  <si>
    <t>Thay diode quá áp</t>
  </si>
  <si>
    <t>125.212.203.114,16060</t>
  </si>
  <si>
    <t>Lỗi RTC</t>
  </si>
  <si>
    <t>Anh Tuấn NB</t>
  </si>
  <si>
    <t>Không có nắp đậy Sim</t>
  </si>
  <si>
    <t>Lock: 125.212.203.114,16363</t>
  </si>
  <si>
    <t>Không nhân Sim</t>
  </si>
  <si>
    <t>Thay Transistor kích nguồn</t>
  </si>
  <si>
    <t>DL Hải Yến</t>
  </si>
  <si>
    <t>23/01/2019</t>
  </si>
  <si>
    <t>24/01/2019</t>
  </si>
  <si>
    <t>Cty Hoàng Gia</t>
  </si>
  <si>
    <t>Sim+Thẻ nhớ</t>
  </si>
  <si>
    <t>Cháy led GPS</t>
  </si>
  <si>
    <t>Thay led GPS</t>
  </si>
  <si>
    <t>05/01/2019</t>
  </si>
  <si>
    <t>Sim</t>
  </si>
  <si>
    <t>Lỗi GSM, reset thiết bị</t>
  </si>
  <si>
    <t>Thay khay Sim, nạp lại FW</t>
  </si>
  <si>
    <t>Chập IC nguồn 4v4, Module GSM + Module GPS</t>
  </si>
  <si>
    <t>SE.3.00.---01.181017</t>
  </si>
  <si>
    <t>Thay IC nguồn 4v4, Module GSM, Module GPS, nâng cấp FW</t>
  </si>
  <si>
    <t>Kim Long</t>
  </si>
  <si>
    <t>Thiết bị có dấu hiệu nước vào gây oxi hóa mạch</t>
  </si>
  <si>
    <t>Không sửa</t>
  </si>
  <si>
    <t>25/01/2019</t>
  </si>
  <si>
    <t>26/01/2019</t>
  </si>
  <si>
    <t>Thay Tụ nguồn,nạp lại FW</t>
  </si>
  <si>
    <t>Nổ cầu chì,hỏng Diode quá áp</t>
  </si>
  <si>
    <t>Thay cầu chì,diode quá áp,nâng cấp FW</t>
  </si>
  <si>
    <t xml:space="preserve">W.1.00.---01.181101 </t>
  </si>
  <si>
    <t>Setfactory,nâng cấp FW</t>
  </si>
  <si>
    <t>Trần Thị Như Nguyệt</t>
  </si>
  <si>
    <t>28/01/2019</t>
  </si>
  <si>
    <t>quanly365.vn,08091</t>
  </si>
  <si>
    <t>Xử lý phần cứng,nạp lại FW</t>
  </si>
  <si>
    <t>Xử lý phần cứng,nạp lại FW(thay trans J3)</t>
  </si>
  <si>
    <t>Thiếu lắp sim</t>
  </si>
  <si>
    <t>Không quẹt được thẻ</t>
  </si>
  <si>
    <t>VietCom</t>
  </si>
  <si>
    <t>866104022167186/866104022160389</t>
  </si>
  <si>
    <t>Anten GSM</t>
  </si>
  <si>
    <t>Lock:'210.245.094.060,07102</t>
  </si>
  <si>
    <t>Lỗi GSM (CID )</t>
  </si>
  <si>
    <t>210.245.094.060,07102</t>
  </si>
  <si>
    <t>Thiếu Diode quá áp</t>
  </si>
  <si>
    <t>866104026992845/866104027001638</t>
  </si>
  <si>
    <t>ID mới :869696043532923</t>
  </si>
  <si>
    <t>Chập MCU,Lỗi GSM CID )</t>
  </si>
  <si>
    <t>Thay module MCU,GSM</t>
  </si>
  <si>
    <t>864717003939415/866104022203833/869696043503320</t>
  </si>
  <si>
    <t>203.162.121.026,01002</t>
  </si>
  <si>
    <t>Chập tụ nguồn</t>
  </si>
  <si>
    <t>Anh Thái Quy Nhơn</t>
  </si>
  <si>
    <t>Lock :'027.000.012.023,09008</t>
  </si>
  <si>
    <t>Lỗi khối I/O</t>
  </si>
  <si>
    <t>027.000.012.023,09004</t>
  </si>
  <si>
    <t>Lỗi IC giao tiếp</t>
  </si>
  <si>
    <t>B.2.03</t>
  </si>
  <si>
    <t>Thay Max3232,nâng cấp FW</t>
  </si>
  <si>
    <t>server</t>
  </si>
  <si>
    <t>X.4.0.0.00001.221117</t>
  </si>
  <si>
    <t>B.2.01</t>
  </si>
  <si>
    <t>Lock: 027.000.012.023,09008</t>
  </si>
  <si>
    <t>Lock: 112.213.085.066,09008</t>
  </si>
  <si>
    <t xml:space="preserve">W.1.00.---01.180629 </t>
  </si>
  <si>
    <t>GPSglobal</t>
  </si>
  <si>
    <t>22/01/2019</t>
  </si>
  <si>
    <t>Lock :203.162.121.024,09107</t>
  </si>
  <si>
    <t>TG.007S.---01.170812</t>
  </si>
  <si>
    <t>TG.007S.---01.180115</t>
  </si>
  <si>
    <t>Lock :203.162.121.026,09107</t>
  </si>
  <si>
    <t>Hỏng IC nguồn 3,3V,Chập module GSM,GPS</t>
  </si>
  <si>
    <t>Thay IC nguồn 3,3V,Module GSM,GPS</t>
  </si>
  <si>
    <t>203.162.121.024,09107</t>
  </si>
  <si>
    <t>TG.007S.---01.170612</t>
  </si>
  <si>
    <t>Lock |:'203.162.121.024,09107</t>
  </si>
  <si>
    <t>Lỗi cuộn cảm</t>
  </si>
  <si>
    <t>Thay cuộn cảm,Nâng cấp FW</t>
  </si>
  <si>
    <t>Lock ":'s2.dinhvigps.net,02018</t>
  </si>
  <si>
    <t>Chập tụ nguồn C4</t>
  </si>
  <si>
    <t>Thay tụ Nguồn C4,nâng cấp FW</t>
  </si>
  <si>
    <t>014.225.007.016,09207</t>
  </si>
  <si>
    <t>LE.1.00.---01.180615</t>
  </si>
  <si>
    <t>203.162.121.024,09207</t>
  </si>
  <si>
    <t>Hỏng module GSM</t>
  </si>
  <si>
    <t>Thay module GSM,nâng cấp FW</t>
  </si>
  <si>
    <t>LE.1.00.---01.181005</t>
  </si>
  <si>
    <t>203.162.121.044,1202</t>
  </si>
  <si>
    <t>203.162.121.044,09207</t>
  </si>
  <si>
    <t>Lỗi cấu hình</t>
  </si>
  <si>
    <t>Lock :203.162.121.026,09207</t>
  </si>
  <si>
    <t>Lock :203.162.121.044,1202</t>
  </si>
  <si>
    <t>Lock:203.162.121.044,1202</t>
  </si>
  <si>
    <t>203.162.121.025,09007</t>
  </si>
  <si>
    <t>Foult GPS+Lỗi ACC</t>
  </si>
  <si>
    <t>TG.007.---16.051017</t>
  </si>
  <si>
    <t>Set lại Baudrate GPS,thay Diode D10</t>
  </si>
  <si>
    <t>Khách kiểm tra lại server TB</t>
  </si>
  <si>
    <t>vnetgps.com,16969</t>
  </si>
  <si>
    <t>Thay cuộn cảm GPS</t>
  </si>
  <si>
    <t>Lock :'203.162.121.026,09007</t>
  </si>
  <si>
    <t>Không bắn lên terminal,GSM chập chờn</t>
  </si>
  <si>
    <t xml:space="preserve">TG.007.---16.051017 </t>
  </si>
  <si>
    <t>Thay TỤ C11,C12</t>
  </si>
  <si>
    <t>203.162.121.024,09007</t>
  </si>
  <si>
    <t>Nhảy bausrate GPS</t>
  </si>
  <si>
    <t>Chỉnh lại bausrate</t>
  </si>
  <si>
    <t>Lock :203.162.121.044,09007</t>
  </si>
  <si>
    <t>TG.007.---15.130417</t>
  </si>
  <si>
    <t>Đổi trang</t>
  </si>
  <si>
    <t>Lỗi Flash</t>
  </si>
  <si>
    <t>Thay Flash,nạp lại FW</t>
  </si>
  <si>
    <t>GPS Chốt kém</t>
  </si>
  <si>
    <t>Thay module GPS</t>
  </si>
  <si>
    <t>Lỗi Reset TB</t>
  </si>
  <si>
    <t>Nạp FW lỗi</t>
  </si>
  <si>
    <t xml:space="preserve">TG.007.---14.060116 </t>
  </si>
  <si>
    <t>Lock :203.162.121.024,09007</t>
  </si>
  <si>
    <t>203.162.121.025,09004</t>
  </si>
  <si>
    <t>X.2.28</t>
  </si>
  <si>
    <t>203.162.121.025,09008</t>
  </si>
  <si>
    <t>xóa lịch sử</t>
  </si>
  <si>
    <t>Id mới: 862118020939564</t>
  </si>
  <si>
    <t>8020939564, 203.162.121.024, 09004</t>
  </si>
  <si>
    <t>Thay pigtail, nâng cấp FW</t>
  </si>
  <si>
    <t>115.146.123. 160,02020</t>
  </si>
  <si>
    <t>s2.dinhvigps.net,02018</t>
  </si>
  <si>
    <t>Lock :112.078.011.006,13368</t>
  </si>
  <si>
    <t>Hỏng connector ,GSM</t>
  </si>
  <si>
    <t>Thay connector,trans kích PWK</t>
  </si>
  <si>
    <t>Lock :'caligps.vn,16873</t>
  </si>
  <si>
    <t>Lock :'203.162.121.026,01102</t>
  </si>
  <si>
    <t>Câu Sim</t>
  </si>
  <si>
    <t>Lock :'112.213.84.70,20070</t>
  </si>
  <si>
    <t>Mạch oxi hóa,lỗi cấu hình</t>
  </si>
  <si>
    <t>203.162.121.026,01102</t>
  </si>
  <si>
    <t>Hàn lại khay sim</t>
  </si>
  <si>
    <t>anten lá</t>
  </si>
  <si>
    <t>203.162.121.044,1102</t>
  </si>
  <si>
    <t>Thay Trans ACC+MCU,nạp lại FW</t>
  </si>
  <si>
    <t>29/01/2019</t>
  </si>
  <si>
    <t>Chuyển đổi nguồn cam</t>
  </si>
  <si>
    <t>SL:02</t>
  </si>
  <si>
    <t>Lỗi nguồn,dây ngắn</t>
  </si>
  <si>
    <t>Techglobal</t>
  </si>
  <si>
    <t>125.212.203.114, 15555</t>
  </si>
  <si>
    <t>Thay Anten GSM, nâng cấp FW</t>
  </si>
  <si>
    <t>ID mới: 869627031845266</t>
  </si>
  <si>
    <t>dt.vnetgps.com,16767</t>
  </si>
  <si>
    <t>SE.2.03.---25.111215</t>
  </si>
  <si>
    <t>Sim, anten GPS+GSM, dây nguồn</t>
  </si>
  <si>
    <t>Sim lỗi, Hết hạn DV</t>
  </si>
  <si>
    <t>Lock: dt.vnetgps.com,16767</t>
  </si>
  <si>
    <t>dt.vnetgps.com,16969</t>
  </si>
  <si>
    <t>Sim lỗi</t>
  </si>
  <si>
    <t>Thiết lập lại gps baudrate, nâng cấp FW</t>
  </si>
  <si>
    <t>Lock: device.vnetgps.com,15555</t>
  </si>
  <si>
    <t>Lock: device.vnetgps.com,15757</t>
  </si>
  <si>
    <t>Gia Thành</t>
  </si>
  <si>
    <t xml:space="preserve"> device.vnpttracking.vn,34033</t>
  </si>
  <si>
    <t>Cháy ACC</t>
  </si>
  <si>
    <t>Thay MCU + transistor</t>
  </si>
  <si>
    <t>Lock:'device.vnpttracking.vn,35035</t>
  </si>
  <si>
    <t>Tháo pin</t>
  </si>
  <si>
    <t>device.vnpttracking.vn,34035</t>
  </si>
  <si>
    <t>Setfactory,nạp lại FW</t>
  </si>
  <si>
    <t>863586034547178 ,vnetgps.com,16161</t>
  </si>
  <si>
    <t>nâng cấp FW</t>
  </si>
  <si>
    <t>20180716430135.   ,device.vnpttracking.vn,34035</t>
  </si>
  <si>
    <t>Lỗi anten GPS</t>
  </si>
  <si>
    <t>Thay anten GPS</t>
  </si>
  <si>
    <t>Cháy khối 3,3V</t>
  </si>
  <si>
    <t>Báo giá MCU, Flash, max 3232, sim 28M</t>
  </si>
  <si>
    <t>device.vnpttracking.vn,34038</t>
  </si>
  <si>
    <t>SE.2.03.---21.111215</t>
  </si>
  <si>
    <t>Sim, AntenGSM</t>
  </si>
  <si>
    <t>123.027.253.201,35033</t>
  </si>
  <si>
    <t>SE.3.00.---01.020817</t>
  </si>
  <si>
    <t>Thay Diot chống quá áp, cầu chì, nâng cấp FW</t>
  </si>
  <si>
    <t>vnetgps.com,16767</t>
  </si>
  <si>
    <t>Không nhận Sim</t>
  </si>
  <si>
    <t>SE.3.00.---01.300517</t>
  </si>
  <si>
    <t>Lỗi khay Sim, mất cấu hình</t>
  </si>
  <si>
    <t>Thay khay sim, nạp lại FW</t>
  </si>
  <si>
    <t>20170103380433.  , 123.027.253.201,36033</t>
  </si>
  <si>
    <t>Bt</t>
  </si>
  <si>
    <t>Vinaphone</t>
  </si>
  <si>
    <t>thẻ nhớ</t>
  </si>
  <si>
    <t>Thiết lập gps baudrate, nâng cấp FW</t>
  </si>
  <si>
    <t>221.132.035.067,30214</t>
  </si>
  <si>
    <t>Hỏng Diode quá áp,không nhận sim</t>
  </si>
  <si>
    <t>Thay Diode quá áp,câu sim</t>
  </si>
  <si>
    <t>221.132.035.067,30303</t>
  </si>
  <si>
    <t>B.2.27B</t>
  </si>
  <si>
    <t>Thay MAX3232 nâng cấp FW</t>
  </si>
  <si>
    <t>221.132.035.067,50214</t>
  </si>
  <si>
    <t>Hùng Cường</t>
  </si>
  <si>
    <t>203.162.69.71,20071</t>
  </si>
  <si>
    <t>Thay cầu chì, tụ lọc nguồn</t>
  </si>
  <si>
    <t>14/01/2019</t>
  </si>
  <si>
    <t>203.162.69.18,16883</t>
  </si>
  <si>
    <t>Không bắn lên terminal</t>
  </si>
  <si>
    <t>203.162.69.18,16880</t>
  </si>
  <si>
    <t>SE.3.00.---02.180115</t>
  </si>
  <si>
    <t>Tuấn</t>
  </si>
  <si>
    <t>203.162.69.75,20675</t>
  </si>
  <si>
    <t>203.162.69.57,20005</t>
  </si>
  <si>
    <t>fault GPS</t>
  </si>
  <si>
    <t>Không lên nguồn</t>
  </si>
  <si>
    <t>203.162.69.57,20003</t>
  </si>
  <si>
    <t>Hỏng chân connector</t>
  </si>
  <si>
    <t>Thay connector,nâng cấp FW</t>
  </si>
  <si>
    <t>Khò lại module GSM</t>
  </si>
  <si>
    <t>203.162.69.57,20002</t>
  </si>
  <si>
    <t>Không lên nguồn,không chốt GSM</t>
  </si>
  <si>
    <t>Hàn lại connector,thay trans PWK</t>
  </si>
  <si>
    <t>Không có nắp đậy sim</t>
  </si>
  <si>
    <t>Xử lý phân cứng</t>
  </si>
  <si>
    <t>Lock: 203.162.69.57,20002</t>
  </si>
  <si>
    <t>203.162.69.57,20004</t>
  </si>
  <si>
    <t>Xử lý phân cứng( thay trans Q4)</t>
  </si>
  <si>
    <t>203.162.69.18,16886</t>
  </si>
  <si>
    <t>Xử lý phần cứng, nâng cấp FW</t>
  </si>
  <si>
    <t>203.162.69.42,16873</t>
  </si>
  <si>
    <t>203.162.69.18,16882</t>
  </si>
  <si>
    <t>W.1.00.---01.180320</t>
  </si>
  <si>
    <t>Cấu hình lại thiết bị, thay khay sim</t>
  </si>
  <si>
    <t>203.162.69.18,10001</t>
  </si>
  <si>
    <t>Lock :'203.162.69.18,16880</t>
  </si>
  <si>
    <t>Lỗi Reload fail</t>
  </si>
  <si>
    <t>Lock :203.162.69.57,20003</t>
  </si>
  <si>
    <t>Lock :203.162.69.75,20175</t>
  </si>
  <si>
    <t>Lock :203.162.69.75,20075</t>
  </si>
  <si>
    <t>Lock :203.162.69.57,20004</t>
  </si>
  <si>
    <t>Foult GPS</t>
  </si>
  <si>
    <t>Thay cáp kết nối  ( Bản VI )</t>
  </si>
  <si>
    <t>Lock 203.162.69.57,10001</t>
  </si>
  <si>
    <t>Mạch bị oxi hóa module GSM</t>
  </si>
  <si>
    <t xml:space="preserve"> MicroSim</t>
  </si>
  <si>
    <t>203.162.69.57,20001</t>
  </si>
  <si>
    <t>Lỗi GSM , GPS</t>
  </si>
  <si>
    <t>Thay khay sim, xử lý phần cứng(tháo pin)</t>
  </si>
  <si>
    <t>Lock: 203.162.69.57,20003</t>
  </si>
  <si>
    <t>Lock: 203.162.69.18,16880</t>
  </si>
  <si>
    <t>Cháy ACC, Lỗi GSM</t>
  </si>
  <si>
    <t>Thay transistor ACC, MCU, Khay Sim, AntenGSM</t>
  </si>
  <si>
    <t>Lock: 203.162.69.18,16886</t>
  </si>
  <si>
    <t>Lỗi nguồn, Lỗi GSM</t>
  </si>
  <si>
    <t>Thay cầu chì, Điốt chống quá áp, khay sim</t>
  </si>
  <si>
    <t>Thay khay Sim</t>
  </si>
  <si>
    <t>Lock: 203.162.69.18,16881</t>
  </si>
  <si>
    <t>Thay khay sim, Anten GSM</t>
  </si>
  <si>
    <t>Lock: 203.162.69.57,20005</t>
  </si>
  <si>
    <t>MicroSim</t>
  </si>
  <si>
    <t>Lock: 203.162.69.75,20275</t>
  </si>
  <si>
    <t>Lỗi GSM, không bắn lên Terminal</t>
  </si>
  <si>
    <t>Thay khay Sim, Nạp lại FW</t>
  </si>
  <si>
    <t>203.162.69.75,20175</t>
  </si>
  <si>
    <t>Taris</t>
  </si>
  <si>
    <t>30/01/2019</t>
  </si>
  <si>
    <t>112.078.011.007,13368</t>
  </si>
  <si>
    <t xml:space="preserve">W.1.00.---01.170909 </t>
  </si>
  <si>
    <t>Server</t>
  </si>
  <si>
    <t>125.212.203.115,16565</t>
  </si>
  <si>
    <t>NQ.1.00.00005.270416</t>
  </si>
  <si>
    <t>NQ.2.00.00002.180728</t>
  </si>
  <si>
    <t>Nâng câp FW</t>
  </si>
  <si>
    <t>Lock :125.212.203.115,16565</t>
  </si>
  <si>
    <t>NQ.1.00.00006.270416</t>
  </si>
  <si>
    <t>NQ.1.00.00003.270416</t>
  </si>
  <si>
    <t>SIM</t>
  </si>
  <si>
    <t>19/01/2019</t>
  </si>
  <si>
    <t>Lỗi GSM(CID)</t>
  </si>
  <si>
    <t>Hỏng LED memmory</t>
  </si>
  <si>
    <t>Thay led mem,nâng cấp FW</t>
  </si>
  <si>
    <t>Lỗi khởi động</t>
  </si>
  <si>
    <t>SIM+THẺ</t>
  </si>
  <si>
    <t>Lock :'125.212.203.115,16565</t>
  </si>
  <si>
    <t>Hỏng Diode quá áp,Led GPS</t>
  </si>
  <si>
    <t>X.3.0.0.00040.250815</t>
  </si>
  <si>
    <t>Wetrack</t>
  </si>
  <si>
    <t>Nhật Quang</t>
  </si>
  <si>
    <t>Dây kết nối</t>
  </si>
  <si>
    <t>Không có vỏ hộp</t>
  </si>
  <si>
    <t>115.084.179.207,05010</t>
  </si>
  <si>
    <t>Cty Hồng Hải</t>
  </si>
  <si>
    <t>13/02/2019</t>
  </si>
  <si>
    <t>Đổi mới thiết bị</t>
  </si>
  <si>
    <t>Thẻ nhớ</t>
  </si>
  <si>
    <t>Thiết bị chưa add lên Server</t>
  </si>
  <si>
    <t>Test lại Server</t>
  </si>
  <si>
    <t>SE.2.03.---24.111215</t>
  </si>
  <si>
    <t>Thay led GPS, nâng cấp FW</t>
  </si>
  <si>
    <t>Qmaps</t>
  </si>
  <si>
    <t>Hết hạn DV, Sim lỗi</t>
  </si>
  <si>
    <t>SetFactory, nâng cấp FW</t>
  </si>
  <si>
    <t>ID mới: 869696043536924</t>
  </si>
  <si>
    <t>Lock: giamsatlotrinh.vn,09011</t>
  </si>
  <si>
    <t>VI.1.00.---01.180115</t>
  </si>
  <si>
    <t>Thay Module GSM, nâng cấp FW</t>
  </si>
  <si>
    <t>SMC</t>
  </si>
  <si>
    <t>1307202107, 124.158.005.014,16870</t>
  </si>
  <si>
    <t>1307202109, 124.158.005.014,16868</t>
  </si>
  <si>
    <t>Hỏng led</t>
  </si>
  <si>
    <t>A.3.0.0.00001.210815</t>
  </si>
  <si>
    <t>Thay led, nâng cấp FW</t>
  </si>
  <si>
    <t>vnetgps.net,8888</t>
  </si>
  <si>
    <t>TG102E.---01.180418</t>
  </si>
  <si>
    <t>TG102E.---01.180615</t>
  </si>
  <si>
    <t>Kho</t>
  </si>
  <si>
    <t>Tháng 2</t>
  </si>
  <si>
    <t>20/02/2019</t>
  </si>
  <si>
    <t>28/02/2019</t>
  </si>
  <si>
    <t>Cháy led  GSM</t>
  </si>
  <si>
    <t xml:space="preserve"> X.4.0.0.00002.180125</t>
  </si>
  <si>
    <t>Thay led GSM</t>
  </si>
  <si>
    <t>20/02/2020</t>
  </si>
  <si>
    <t>ID vỏ tb: 865904028268271</t>
  </si>
  <si>
    <t>Lock: 124.158.005.014,16870</t>
  </si>
  <si>
    <t>Khách không sửa chữa</t>
  </si>
  <si>
    <t>Micro SIM</t>
  </si>
  <si>
    <t>Lock: 124.158.005.014,16873</t>
  </si>
  <si>
    <t>Thay khay sim, nâng cấp FW</t>
  </si>
  <si>
    <t>MicroSIM</t>
  </si>
  <si>
    <t>Lock: 124.158.005.014,16060</t>
  </si>
  <si>
    <t>Thiết bị không nhận Sim</t>
  </si>
  <si>
    <t>Thay Transistor</t>
  </si>
  <si>
    <t>SE.0.03.00027.111215</t>
  </si>
  <si>
    <t>SE.Demo.00029.111215</t>
  </si>
  <si>
    <t>Thay chân Anten GSM vuông, nâng cấp FW</t>
  </si>
  <si>
    <t>Khách kiểm tra lại Sim thiết bị</t>
  </si>
  <si>
    <t>Lock: 124.158.005.014,16767</t>
  </si>
  <si>
    <t xml:space="preserve">Thay Diot chống quá áp, cầu chì  </t>
  </si>
  <si>
    <t>Không bắn lên Terminal</t>
  </si>
  <si>
    <t>Hỏng khay sim</t>
  </si>
  <si>
    <t>14/02/2019</t>
  </si>
  <si>
    <t>Thay Diode quá áp</t>
  </si>
  <si>
    <t>anten lá(hết hạn dv)</t>
  </si>
  <si>
    <t>Thay trans ACC+MCU</t>
  </si>
  <si>
    <t>Thay khay sim,nâng cấp FW</t>
  </si>
  <si>
    <t>Lock:125.212.203.114,16767</t>
  </si>
  <si>
    <t>Lock:'125.212.203.114,16969</t>
  </si>
  <si>
    <t>16/02/2019</t>
  </si>
  <si>
    <t>Chị Hạnh BN</t>
  </si>
  <si>
    <t>27/02/2019</t>
  </si>
  <si>
    <t>Anh Phương Lâm Đồng</t>
  </si>
  <si>
    <t>Chú Thái</t>
  </si>
  <si>
    <t>21/02/2019</t>
  </si>
  <si>
    <t>25/02/2019</t>
  </si>
  <si>
    <t>124.158.010.215,16767</t>
  </si>
  <si>
    <t>Hỏng cầu chì+ diode quá áp</t>
  </si>
  <si>
    <t>Thay cầu chì+Diode quá áp,nâng cấp FW</t>
  </si>
  <si>
    <t>Lỗi FL256,không nhận sim</t>
  </si>
  <si>
    <t>Hàn lại MCU,khay sim</t>
  </si>
  <si>
    <t>Lock :124.158.010.215,16767</t>
  </si>
  <si>
    <t>X.3.0.0.00036.250815</t>
  </si>
  <si>
    <t>Hỏng led GPS</t>
  </si>
  <si>
    <t>X.3.0.0.00038.250815</t>
  </si>
  <si>
    <t>Thay led GPS,nâng cấp FW</t>
  </si>
  <si>
    <t>Lock :'124.158.010.215,16767</t>
  </si>
  <si>
    <t>Hỏng led memmory</t>
  </si>
  <si>
    <t>Thay led memmory,Nâng cấp FW</t>
  </si>
  <si>
    <t>Econtrol</t>
  </si>
  <si>
    <t>18/02/2019</t>
  </si>
  <si>
    <t>19/02/2019</t>
  </si>
  <si>
    <t>Thay Diot chống quá áp, cầu chì</t>
  </si>
  <si>
    <t>23/02/2019</t>
  </si>
  <si>
    <t>Làm mới nhập kho</t>
  </si>
  <si>
    <t>125.212.203.114,15050</t>
  </si>
  <si>
    <t>Không có tín hiệu GSM</t>
  </si>
  <si>
    <t>Hàn lại khay SIM</t>
  </si>
  <si>
    <t>Dây nguồn TG102E</t>
  </si>
  <si>
    <t>SL: 1</t>
  </si>
  <si>
    <t>112.78.4.103/9031</t>
  </si>
  <si>
    <t>TG102E.---05.190101</t>
  </si>
  <si>
    <t>Thay khay Sim, nâng cấp FW</t>
  </si>
  <si>
    <t>22/02/2019</t>
  </si>
  <si>
    <t>device.vnetgps.com,15757</t>
  </si>
  <si>
    <t>Lỗi khởi động TB</t>
  </si>
  <si>
    <t>GT06N</t>
  </si>
  <si>
    <t>Thẻ nhớ+Sim</t>
  </si>
  <si>
    <t>Chập ICgiao tiếp + MCU</t>
  </si>
  <si>
    <t>Thay IC giao tiếp + MCU</t>
  </si>
  <si>
    <t>Thay ACC+MCU</t>
  </si>
  <si>
    <t>15/02/2019</t>
  </si>
  <si>
    <t>ID mới : 869696043525943</t>
  </si>
  <si>
    <t>Chập module GSM</t>
  </si>
  <si>
    <t>WeTrack</t>
  </si>
  <si>
    <t>Thiết bị gủi đi bảo hành</t>
  </si>
  <si>
    <t>Cty Nhật Minh</t>
  </si>
  <si>
    <t>NQ.2.00.00001.200417</t>
  </si>
  <si>
    <t>SE.2.03.---18.111215</t>
  </si>
  <si>
    <t>hết hạn DV</t>
  </si>
  <si>
    <t>`861694037958194</t>
  </si>
  <si>
    <t>Setfactory,Xóa lịch sử,nâng cấp FW</t>
  </si>
  <si>
    <t>SE.2.03.---23.111215</t>
  </si>
  <si>
    <t>26/02/2019</t>
  </si>
  <si>
    <t>ID mới 869696043530265</t>
  </si>
  <si>
    <t>125.212.203.115,16767</t>
  </si>
  <si>
    <t>Thay module GSM, Nâng cấp FW</t>
  </si>
  <si>
    <t>Sim mobi - 2431</t>
  </si>
  <si>
    <t>Hỏng cốt,tuột cốt</t>
  </si>
  <si>
    <t>Hỏng Diode quá áp+Diode SS34</t>
  </si>
  <si>
    <t>Thay Diode quá áp,Diode M7,nâng cấp FW</t>
  </si>
  <si>
    <t>125.212.207.060,09011</t>
  </si>
  <si>
    <t>Hỏng connector 2x2</t>
  </si>
  <si>
    <t>Thay connector 2x2</t>
  </si>
  <si>
    <t>203.162.69.57,10001</t>
  </si>
  <si>
    <t>203.162.69.75,20475</t>
  </si>
  <si>
    <t>W.1.00.---01.180115</t>
  </si>
  <si>
    <t>Thiếu nắp sim</t>
  </si>
  <si>
    <t>112.213.84.70,20170</t>
  </si>
  <si>
    <t>Thay trans kick PWK</t>
  </si>
  <si>
    <t>Hỏng tụ nguồn</t>
  </si>
  <si>
    <t>Thay tụ C4,nâng cấp FW</t>
  </si>
  <si>
    <t>lock :'203.162.69.18,16882</t>
  </si>
  <si>
    <t>Thay trans Q3</t>
  </si>
  <si>
    <t>Lock:203.162.69.75,20175</t>
  </si>
  <si>
    <t>Setfactory,Nâng cấp FW</t>
  </si>
  <si>
    <t>Hỏng connector</t>
  </si>
  <si>
    <t>Thiếu mặt trước</t>
  </si>
  <si>
    <t>Lock :203.162.69.18,16885</t>
  </si>
  <si>
    <t>Hỏng đế anten GPS</t>
  </si>
  <si>
    <t>SE.3.00.---01.140917</t>
  </si>
  <si>
    <t>Thay đế chân anten GPS</t>
  </si>
  <si>
    <t>203.162.121.025,09207</t>
  </si>
  <si>
    <t>203.162.121.021,01202</t>
  </si>
  <si>
    <t>Lock :'203.162.121.025,01002</t>
  </si>
  <si>
    <t>ID mới :868183033792651</t>
  </si>
  <si>
    <t>221.132.035.067,10214</t>
  </si>
  <si>
    <t>ID mới :868183033793014</t>
  </si>
  <si>
    <t>Hỏng module GSM/GPS(nước vào)</t>
  </si>
  <si>
    <t>Thaymodule GSM/GPS</t>
  </si>
  <si>
    <t xml:space="preserve">TG.007.---15.130417 </t>
  </si>
  <si>
    <t xml:space="preserve">TG.007.---16.051017 
</t>
  </si>
  <si>
    <t>Foutl GPS</t>
  </si>
  <si>
    <t>Set laij baudrate GPS</t>
  </si>
  <si>
    <t>203.162.121.025,09007,</t>
  </si>
  <si>
    <t>203.162.121.026,09007</t>
  </si>
  <si>
    <t>Lỗi RTB</t>
  </si>
  <si>
    <t>Hỏng cầu chì+diode quá áp</t>
  </si>
  <si>
    <t>TG.007.---15.120617</t>
  </si>
  <si>
    <t>Thay cầu chì+diode quá áp,nâng cấp FW</t>
  </si>
  <si>
    <t>Hỏng Diode M7</t>
  </si>
  <si>
    <t>Thay diode M7</t>
  </si>
  <si>
    <t xml:space="preserve">TG.007.---15.120617 </t>
  </si>
  <si>
    <t>Xử lý phần cứng ,nạp lại FW</t>
  </si>
  <si>
    <t>Lock: caligps.vn,16873</t>
  </si>
  <si>
    <t>Lock: 112.078.011.006,13368</t>
  </si>
  <si>
    <t>set lại baudrate GPS</t>
  </si>
  <si>
    <t>203.162.121.024,09004</t>
  </si>
  <si>
    <t>Thay Diode quá áp,nạp lại FW</t>
  </si>
  <si>
    <t>ID mới :862118029163711</t>
  </si>
  <si>
    <t>X.2.27</t>
  </si>
  <si>
    <t>000008022244575/ID mới : 862118022244575</t>
  </si>
  <si>
    <t xml:space="preserve">203.162.121.024, 09004
</t>
  </si>
  <si>
    <t>Hỏng Diode SS34</t>
  </si>
  <si>
    <t>Thay Diode SS34,nâng cấp FW</t>
  </si>
  <si>
    <t>115.146.123.160,02020</t>
  </si>
  <si>
    <t>Ko có nắp đậy ComPort</t>
  </si>
  <si>
    <t>Hàn lại chân Connecter</t>
  </si>
  <si>
    <t>Lock: 112.213.84.70,20070</t>
  </si>
  <si>
    <t>ID Module: 868926033915197</t>
  </si>
  <si>
    <t>Lock: 203.162.121.026,01102</t>
  </si>
  <si>
    <t>Thay module GSM (220,000)</t>
  </si>
  <si>
    <t>Lỗi nguồn, GSM</t>
  </si>
  <si>
    <t>That tụ Nhôm lọc nguồn, Khay Sim, nâng cấp FW</t>
  </si>
  <si>
    <t>125.212.203.114,16363,0</t>
  </si>
  <si>
    <t>ID mới :868183033792974</t>
  </si>
  <si>
    <t>Thay trans + MCU</t>
  </si>
  <si>
    <t>ID mới : 869696043525984</t>
  </si>
  <si>
    <t>Thay module GSM,nạp lại FW</t>
  </si>
  <si>
    <t>125.212.203.114,16969</t>
  </si>
  <si>
    <t>Lock: 112.213.084.010,07102</t>
  </si>
  <si>
    <t>Lock: p01.livegps.vn,07102</t>
  </si>
  <si>
    <t>SE.2.03.---20.111215</t>
  </si>
  <si>
    <t>device.vnpttracking.vn,34033</t>
  </si>
  <si>
    <t>Nổ cầu chì+Diode quá áp</t>
  </si>
  <si>
    <t>SE.2.03.---22.111215</t>
  </si>
  <si>
    <t>Thay Cầu chì+diode quá áp,nâng cấp FW</t>
  </si>
  <si>
    <t>Tháng 3</t>
  </si>
  <si>
    <t>23/05/2019</t>
  </si>
  <si>
    <t>TG102E.---09.190101</t>
  </si>
  <si>
    <t>Xử lý lại phần cứng</t>
  </si>
  <si>
    <t>01/03/2019</t>
  </si>
  <si>
    <t>04/02/2019</t>
  </si>
  <si>
    <t>013226008713386</t>
  </si>
  <si>
    <t>ID mới:'013226008713386</t>
  </si>
  <si>
    <t>ID mới :862118021618902</t>
  </si>
  <si>
    <t>Lỗi MAX3232</t>
  </si>
  <si>
    <t>ID mới :865904020096613</t>
  </si>
  <si>
    <t>Hỏng led GSM</t>
  </si>
  <si>
    <t>013227004359125</t>
  </si>
  <si>
    <t>thẻ+sim</t>
  </si>
  <si>
    <t>ID mới  ;'013227004359125</t>
  </si>
  <si>
    <t>ID mới: 869696043503346</t>
  </si>
  <si>
    <t>Thiết bị không nhân Sim</t>
  </si>
  <si>
    <t>ID mới: 869696043503577</t>
  </si>
  <si>
    <t>Thay Module GSM</t>
  </si>
  <si>
    <t>Lock: 203.162.69.18,16875</t>
  </si>
  <si>
    <t>Thiết bị hoạt đông bình thường</t>
  </si>
  <si>
    <t>AnhDanThaiBinh</t>
  </si>
  <si>
    <t>19/03/2019</t>
  </si>
  <si>
    <t>22/03/2019</t>
  </si>
  <si>
    <t>Áo sim</t>
  </si>
  <si>
    <t>Lỗi GSM, thiết bị Reset lại</t>
  </si>
  <si>
    <t>Lỗi GSM, mất kết nối RFID</t>
  </si>
  <si>
    <t>Thay khay Sim, Thay Cable Connecter</t>
  </si>
  <si>
    <t>20,000/Câu Sim</t>
  </si>
  <si>
    <t>29/03/2019</t>
  </si>
  <si>
    <t>Thay tụ lọc nguồn</t>
  </si>
  <si>
    <t>Trả lắp đặt đi lắp trước cho khách</t>
  </si>
  <si>
    <t>Kiểm tra hạn dịch vụ</t>
  </si>
  <si>
    <t>Thay Điốt chống quá áp</t>
  </si>
  <si>
    <t>Lỗi GSM, GPS</t>
  </si>
  <si>
    <t>Khách báo không sửa trả cho  lắp đặt (cường)</t>
  </si>
  <si>
    <t>Khách kiểm tra lại Sim</t>
  </si>
  <si>
    <t>Thay IC giao tiếp, nâng cấp FW</t>
  </si>
  <si>
    <t>Thay IC giao tiếp</t>
  </si>
  <si>
    <t>28/03/2019</t>
  </si>
  <si>
    <t>Lỗi I/O input 1</t>
  </si>
  <si>
    <t>ID mới: 864161025120432</t>
  </si>
  <si>
    <t>Thay Module GSM (báo giá)</t>
  </si>
  <si>
    <t>thẻ nhớ + sim</t>
  </si>
  <si>
    <t>AnhTuanBG</t>
  </si>
  <si>
    <t>13/03/2019</t>
  </si>
  <si>
    <t>125.212.203.114/16060</t>
  </si>
  <si>
    <t>Lỗi khay sim</t>
  </si>
  <si>
    <t>TG102E.---08.190101</t>
  </si>
  <si>
    <t>Nầng cấp FW</t>
  </si>
  <si>
    <t>Lỗi truyền LOG</t>
  </si>
  <si>
    <t>Xóa lịch sử,nâng cấp FW</t>
  </si>
  <si>
    <t>Truyền log</t>
  </si>
  <si>
    <t>sim lỗi(khách lắp sim chưa vào khay)</t>
  </si>
  <si>
    <t>Lắp lại sim</t>
  </si>
  <si>
    <t>sim lỗi</t>
  </si>
  <si>
    <t>Lỗi RTB,Mất cấu hình</t>
  </si>
  <si>
    <t>AnhTuanNB</t>
  </si>
  <si>
    <t>25/03/2019</t>
  </si>
  <si>
    <t>Bung via chân Connecter, cháy led GPS</t>
  </si>
  <si>
    <t>Câu via conneter, thay led GPS</t>
  </si>
  <si>
    <t>AnhTruc(Ha_KD)</t>
  </si>
  <si>
    <t>ID tb: 1020000040</t>
  </si>
  <si>
    <t>115.084.179.207, 05010</t>
  </si>
  <si>
    <t>Không khởi động được thiết bị</t>
  </si>
  <si>
    <t>BisTech</t>
  </si>
  <si>
    <t>04/03/2019</t>
  </si>
  <si>
    <t>05/03/2019</t>
  </si>
  <si>
    <t>ID mới : 869627031845159</t>
  </si>
  <si>
    <t>20/03/2019</t>
  </si>
  <si>
    <t>21/03/2019</t>
  </si>
  <si>
    <t xml:space="preserve">W.1.00.---01.180115 </t>
  </si>
  <si>
    <t>Lỗi reset thiết bị</t>
  </si>
  <si>
    <t>CaoAnhVuong</t>
  </si>
  <si>
    <t>16/03/2019</t>
  </si>
  <si>
    <t>18/03/2019</t>
  </si>
  <si>
    <t>Cháy led memory</t>
  </si>
  <si>
    <t>Thay led GSM, nâng cấp FW</t>
  </si>
  <si>
    <t>Lock: 125.212.203.114,15757</t>
  </si>
  <si>
    <t>NQ.2.00.00001.180130</t>
  </si>
  <si>
    <t>DLQuangHuyNgheAn</t>
  </si>
  <si>
    <t>DLVanCau</t>
  </si>
  <si>
    <t>16/03/219</t>
  </si>
  <si>
    <t>112.213.085.066,09008</t>
  </si>
  <si>
    <t>027.000.012.023,09007</t>
  </si>
  <si>
    <t>12/03/2019</t>
  </si>
  <si>
    <t>027.000.012.023,09008</t>
  </si>
  <si>
    <t>013227001290240</t>
  </si>
  <si>
    <t>ID mới :013227001290240</t>
  </si>
  <si>
    <t>B.2.04</t>
  </si>
  <si>
    <t>013226001693197</t>
  </si>
  <si>
    <t>Hỏng tụ nguồn C3</t>
  </si>
  <si>
    <t>Thay tụ nguồn,nâng cấp FW</t>
  </si>
  <si>
    <t>012896001439899</t>
  </si>
  <si>
    <t>ID mới : 012896001439899</t>
  </si>
  <si>
    <t xml:space="preserve">125.212.203.114,15050
</t>
  </si>
  <si>
    <t>B.1.02</t>
  </si>
  <si>
    <t>013227001279771</t>
  </si>
  <si>
    <t>ID mới : 013227001279771</t>
  </si>
  <si>
    <t>server lỗi</t>
  </si>
  <si>
    <t>ID mới :864161026899745</t>
  </si>
  <si>
    <t>027.000.012.023,09009</t>
  </si>
  <si>
    <t>Thay IC nguồn,Nâng cấp FW</t>
  </si>
  <si>
    <t>Tháo pin,nâng cấp FW</t>
  </si>
  <si>
    <t>Lock L:027.000.012.023,09008</t>
  </si>
  <si>
    <t>Lỗi max3232</t>
  </si>
  <si>
    <t>Thay max3232,nâng cấp FW</t>
  </si>
  <si>
    <t>Đầy tin nhắn</t>
  </si>
  <si>
    <t>Xóa tin nhắn,nâng  cấp FW</t>
  </si>
  <si>
    <t>ID mới :869627031816655</t>
  </si>
  <si>
    <t>p01.livegps.vn,07102</t>
  </si>
  <si>
    <t>Nạp Lại FW</t>
  </si>
  <si>
    <t>Thiếu chân Anten GPS</t>
  </si>
  <si>
    <t>Thay chân anten GPS,nâng cấp FW</t>
  </si>
  <si>
    <t>SL: 03</t>
  </si>
  <si>
    <t>Bình thường</t>
  </si>
  <si>
    <t>CamHL02</t>
  </si>
  <si>
    <t>SL : 01</t>
  </si>
  <si>
    <t>Lỗi chuyển đổi nguồn</t>
  </si>
  <si>
    <t>CamHL01</t>
  </si>
  <si>
    <t>đấu lại dây</t>
  </si>
  <si>
    <t>GPSGlobal</t>
  </si>
  <si>
    <t>26/03/2019</t>
  </si>
  <si>
    <t>Micro Sim</t>
  </si>
  <si>
    <t>Dây nguồn</t>
  </si>
  <si>
    <t>Lỏng đầu Connecter</t>
  </si>
  <si>
    <t>Xử lý lại đầu Connecter</t>
  </si>
  <si>
    <t>Lock: device.vnetgps.com,15959</t>
  </si>
  <si>
    <t>Thay Module GPS</t>
  </si>
  <si>
    <t>14/03/2019</t>
  </si>
  <si>
    <t>Mất tín hiệu dịch vụ</t>
  </si>
  <si>
    <t>Clear lịch sử thiết bị</t>
  </si>
  <si>
    <t>Thay khay Sim, cấu hình lại, nâng cấp FW</t>
  </si>
  <si>
    <t>GPSTayNinh</t>
  </si>
  <si>
    <t>Thiết bị Reset lại liên tục</t>
  </si>
  <si>
    <t>Chập nguồn</t>
  </si>
  <si>
    <t>Thay cầu chì, điôt chống quá áp, nâng cấp FW</t>
  </si>
  <si>
    <t>GiaHung</t>
  </si>
  <si>
    <t>Lock :125.212.203.114,15757</t>
  </si>
  <si>
    <t>W.1.00.---01.170909</t>
  </si>
  <si>
    <t>868345031030299</t>
  </si>
  <si>
    <t>GiaThanh</t>
  </si>
  <si>
    <t>06/03/2019</t>
  </si>
  <si>
    <t>103.053.169.214,16868</t>
  </si>
  <si>
    <t>SE.2.03.00010.111215</t>
  </si>
  <si>
    <t>HungCuong</t>
  </si>
  <si>
    <t>07/03/2019</t>
  </si>
  <si>
    <t>112.78.4.103,9031</t>
  </si>
  <si>
    <t>TG102E.---07.190101</t>
  </si>
  <si>
    <t>vnetgps.net/8888</t>
  </si>
  <si>
    <t>KimLong</t>
  </si>
  <si>
    <t>01/02/2019</t>
  </si>
  <si>
    <t>không chốt GSM</t>
  </si>
  <si>
    <t>125.212.203.114, 15757</t>
  </si>
  <si>
    <t>Lỗi nguồn, không chốt GSM</t>
  </si>
  <si>
    <t>Thay khay sim, dây nguồn, nâng cấp FW</t>
  </si>
  <si>
    <t>27/03/2019</t>
  </si>
  <si>
    <t>125.212.203.114, 16363</t>
  </si>
  <si>
    <t>Câu  sim</t>
  </si>
  <si>
    <t>ID mới :869627031846728Nước vào</t>
  </si>
  <si>
    <t>29/03/2020</t>
  </si>
  <si>
    <t>30/03/2019</t>
  </si>
  <si>
    <t>Chuyển đổi thiết bị mới cho khách,nhập lại kho tb</t>
  </si>
  <si>
    <t xml:space="preserve">Oxi hóa chân connector </t>
  </si>
  <si>
    <t>Thay chân connector,nâng cấp FW</t>
  </si>
  <si>
    <t>Thay khay SIM, nâng cấp</t>
  </si>
  <si>
    <t>LapDat</t>
  </si>
  <si>
    <t>ID mới :869627031793144</t>
  </si>
  <si>
    <t>Makelifebetter</t>
  </si>
  <si>
    <t>NamKdoanh</t>
  </si>
  <si>
    <t>NSHD</t>
  </si>
  <si>
    <t>113.160.131.233,02626</t>
  </si>
  <si>
    <t>Hỏng khay sim,thiếu thạch anh 8Mhz</t>
  </si>
  <si>
    <t>Thay khay sim,thạch anh 8Mhz</t>
  </si>
  <si>
    <t>ID mới : 864161025110144</t>
  </si>
  <si>
    <t>Hỏng cuộn cảm,nóng module GSM</t>
  </si>
  <si>
    <t>Thay cuộn cảm,module GSM</t>
  </si>
  <si>
    <t>ID mới : 864161025108429</t>
  </si>
  <si>
    <t>ID mới :'864161025127262</t>
  </si>
  <si>
    <t>Hỏng Diode B340A,module GSM,LED</t>
  </si>
  <si>
    <t>Thay diode B340A,module GSM,LED</t>
  </si>
  <si>
    <t>TBM0</t>
  </si>
  <si>
    <t>ID mới : '864161025121356</t>
  </si>
  <si>
    <t>Hỏng IC nguồn,module GSM</t>
  </si>
  <si>
    <t>Thay IC nguồn,module GSM</t>
  </si>
  <si>
    <t>Hỏng cầu chì,diode SS34</t>
  </si>
  <si>
    <t>Thay cầu chì,diode SS34</t>
  </si>
  <si>
    <t>Lỗi Sflash</t>
  </si>
  <si>
    <t>Hàn lạ Flash</t>
  </si>
  <si>
    <t>ID mới : '864161025120440</t>
  </si>
  <si>
    <t>nguồn GSM cao</t>
  </si>
  <si>
    <t>Lỗi cổng USB,hỏng khay sim</t>
  </si>
  <si>
    <t>ID mới : '864161025121489</t>
  </si>
  <si>
    <t>ID mới: '864161025126850</t>
  </si>
  <si>
    <t>Chập module GSM,hỏng khay sim</t>
  </si>
  <si>
    <t>Thay module GSM,khay sim</t>
  </si>
  <si>
    <t>ID mới : '864161025126702</t>
  </si>
  <si>
    <t>ID mới: '864161025121216</t>
  </si>
  <si>
    <t>Chập module GSM,hỏng MCU</t>
  </si>
  <si>
    <t>Thay module GSM,MCU</t>
  </si>
  <si>
    <t>Hỏng cổng usb,led</t>
  </si>
  <si>
    <t>Thay cổng USB,LED</t>
  </si>
  <si>
    <t>Lỗi I/O,chân USB,lỗi nguôn</t>
  </si>
  <si>
    <t>không lên nguồn</t>
  </si>
  <si>
    <t>Hàn lại khay sim,nâng cấp FW</t>
  </si>
  <si>
    <t>Hỏng diode quá áp,ACC+MCU</t>
  </si>
  <si>
    <t>Thay diode quá áp,trans ACC+MCU,nạp lại FW</t>
  </si>
  <si>
    <t>Thay Diode quá áp,nanagc ấp FW</t>
  </si>
  <si>
    <t>Lỗi reset tb</t>
  </si>
  <si>
    <t>Lỗi gsm</t>
  </si>
  <si>
    <t>Hàn lại khay sim,Nâng cấp FW</t>
  </si>
  <si>
    <t>Hỏng IC nguồn 4,4v.max3232,module GPS</t>
  </si>
  <si>
    <t>ID mới : 869627031811755</t>
  </si>
  <si>
    <t>Thay diode quá áp,nâng cấp FW</t>
  </si>
  <si>
    <t>Lỗ chân anten bị rộng</t>
  </si>
  <si>
    <t>210.245.083.006,16969</t>
  </si>
  <si>
    <t>Khó chốt GPS</t>
  </si>
  <si>
    <t>đổi server mới,nâng cấp FW</t>
  </si>
  <si>
    <t>Lõi GPS</t>
  </si>
  <si>
    <t>SE.3.00.---02.161217</t>
  </si>
  <si>
    <t>Thay module GPS,nâng cấp FW</t>
  </si>
  <si>
    <t>SE.3.00.---01.251116</t>
  </si>
  <si>
    <t>NgocKimAnh</t>
  </si>
  <si>
    <t>ID mới :869627031811664</t>
  </si>
  <si>
    <t>Hỏng IC nguồn 3,3v.ic nguồn 4.4V,Module GSM,Diode quá áp</t>
  </si>
  <si>
    <t>Thay IC nguoonf4,4V, 3,3V,module GSM,diode quá áp</t>
  </si>
  <si>
    <t>NguyenCuong</t>
  </si>
  <si>
    <t>Không nắp đậy Connecter</t>
  </si>
  <si>
    <t>Lock: 125.212.203.115,16767</t>
  </si>
  <si>
    <t>Không có khay sim</t>
  </si>
  <si>
    <t>Lock: 125.212.203.115,16565</t>
  </si>
  <si>
    <t>SetFactory , nâng cấp FW</t>
  </si>
  <si>
    <t>Xử lý phàn cứng, nâng cấp FW</t>
  </si>
  <si>
    <t>Lỗi  khay sim, lỗi nguồn</t>
  </si>
  <si>
    <t>Thay khay sim, cầu chì, Điốt quá áp nâng cấp FW</t>
  </si>
  <si>
    <t>ID mới: 869627031846678</t>
  </si>
  <si>
    <t>Lỗi GSM (LAC, CID)</t>
  </si>
  <si>
    <t>Cấu hình lại thiết bị, nâng cấp FW</t>
  </si>
  <si>
    <t>Lỗi khay Sim</t>
  </si>
  <si>
    <t>Không nhận sim, mất cấu hình</t>
  </si>
  <si>
    <t>NhatQuang</t>
  </si>
  <si>
    <t>Lock "'203.162.69.57,20003</t>
  </si>
  <si>
    <t>Lock:'203.162.69.18,16884</t>
  </si>
  <si>
    <t>ID mới:869627031850746</t>
  </si>
  <si>
    <t>Lock :203.162.69.57,20002</t>
  </si>
  <si>
    <t>Chập tụ nguồn,hỏng module GSM</t>
  </si>
  <si>
    <t>Thay tụ nguồn,Module GSM,nâng cấp FW</t>
  </si>
  <si>
    <t>Lock: 203.162.69.57,10001</t>
  </si>
  <si>
    <t>Lỗi GSM, không băn lên Terminal</t>
  </si>
  <si>
    <t>Thay khay Sim,thay IC giao tiếp, nâng cấp FW</t>
  </si>
  <si>
    <t>Bong chân anten GSM</t>
  </si>
  <si>
    <t>Anten lá/ID mới " 869627031816689</t>
  </si>
  <si>
    <t>203.162.69.42,20004</t>
  </si>
  <si>
    <t>Hỏng Diode quá áp,IC nguồn 4.4V,module GSM</t>
  </si>
  <si>
    <t>Thay Diode quá áp,ic nguồn,module GSM</t>
  </si>
  <si>
    <t>29/03/20/19</t>
  </si>
  <si>
    <t>Khách báo lỗi nhảy GPS</t>
  </si>
  <si>
    <t>Mất imei</t>
  </si>
  <si>
    <t>LE.1.00.---01.181025</t>
  </si>
  <si>
    <t>Thay Transister, nâng cấp FW</t>
  </si>
  <si>
    <t>203.162.69.75,20375</t>
  </si>
  <si>
    <t>Xử lý phần cứng nâng cấp FW</t>
  </si>
  <si>
    <t>203.162.69.75,20575</t>
  </si>
  <si>
    <t>Hàn lại chân connector,nâng cấp FW</t>
  </si>
  <si>
    <t>Hỏng Diode quá áp,bong via chân connector</t>
  </si>
  <si>
    <t>Thay diode quá áp,chân connector</t>
  </si>
  <si>
    <t>Lỗi connector</t>
  </si>
  <si>
    <t>ID mới :869627031845258</t>
  </si>
  <si>
    <t>203.162.69.18,16884</t>
  </si>
  <si>
    <t>203.162.69.75,20075</t>
  </si>
  <si>
    <t>Hỏng Didoe quá áp</t>
  </si>
  <si>
    <t>Thay diode quá áp,nạp lại FW</t>
  </si>
  <si>
    <t>203.162.69.18,16885</t>
  </si>
  <si>
    <t>Setfactory ,nâng cấp FW</t>
  </si>
  <si>
    <t>Nổ cầu chì+diode quá áp</t>
  </si>
  <si>
    <t>Lock: 203.162.121.025,09007</t>
  </si>
  <si>
    <t>Lỗi nguồn, Reset thiết bị</t>
  </si>
  <si>
    <t>Thay cuộn cảm, nạp lại FW</t>
  </si>
  <si>
    <t>Lỗi chân Connecter</t>
  </si>
  <si>
    <t>Thay Connecter, nâng cấp FW</t>
  </si>
  <si>
    <t>014.225.007.016,09107</t>
  </si>
  <si>
    <t>Lock: 203.162.121.025,09008</t>
  </si>
  <si>
    <t>Thay connecter</t>
  </si>
  <si>
    <t xml:space="preserve">ID cũ: 1648119213, Kiểm tra lại Server
</t>
  </si>
  <si>
    <t>203.162.121.068, 09004</t>
  </si>
  <si>
    <t>B.2.00</t>
  </si>
  <si>
    <t>z</t>
  </si>
  <si>
    <t xml:space="preserve">203.162.121.025, 09004
</t>
  </si>
  <si>
    <t>Kiểm tra lại Server</t>
  </si>
  <si>
    <t>013226008730083</t>
  </si>
  <si>
    <t>203.162.121.068,09004</t>
  </si>
  <si>
    <t>013227007917309</t>
  </si>
  <si>
    <t>ID cũ: 1649990481,  lỗi thẻ ko đọc được file</t>
  </si>
  <si>
    <t xml:space="preserve">203.162.121.068, 09004
</t>
  </si>
  <si>
    <t>Lock: 042.117.007.024,17373</t>
  </si>
  <si>
    <t>Lock: 203.162.121.026,09007</t>
  </si>
  <si>
    <t xml:space="preserve">  Thay Module GPS, nâng cấp FW</t>
  </si>
  <si>
    <t>Thay cầu chì, Điôt chống quá áp, nâng cấp FW</t>
  </si>
  <si>
    <t>Chập nguồn 4v4</t>
  </si>
  <si>
    <t>TG.007.---15.090317</t>
  </si>
  <si>
    <t>Thay IC nguồn, Điôt B560C, nâng cấp FW</t>
  </si>
  <si>
    <t>Khách hàng kiểm tra lại dịch vụ</t>
  </si>
  <si>
    <t>TG.007.---14.060116</t>
  </si>
  <si>
    <t>Kiểm tra lại sim thiết bị</t>
  </si>
  <si>
    <t>Hàn lại chân Anten GSM</t>
  </si>
  <si>
    <t>TG.007.---12.060116</t>
  </si>
  <si>
    <t>Thay Điốt chống quá áp, nâng cấp FW</t>
  </si>
  <si>
    <t>TechGlobal</t>
  </si>
  <si>
    <t>Thay Connecter, Điốt chống quá áp, nâng cấp FW</t>
  </si>
  <si>
    <t>TienLong</t>
  </si>
  <si>
    <t>thiếu lắp sim</t>
  </si>
  <si>
    <t>không kết nối vs server</t>
  </si>
  <si>
    <t>Hết hạn dv (sim lỗi)</t>
  </si>
  <si>
    <t>VanTaiTruongAn</t>
  </si>
  <si>
    <t>p01.livegps.vn,08102</t>
  </si>
  <si>
    <t>Setfactory,nạp  lại FW</t>
  </si>
  <si>
    <t>Chập MCU, mất cấu hình</t>
  </si>
  <si>
    <t>Thay MCU, nạp lại FW</t>
  </si>
  <si>
    <t>ID mới: 869627031845316</t>
  </si>
  <si>
    <t>VietGlobal</t>
  </si>
  <si>
    <t>20180710180933</t>
  </si>
  <si>
    <t>device.vnpttracking.vn,36033</t>
  </si>
  <si>
    <t>Lỗi reset TB</t>
  </si>
  <si>
    <t>device.vnpttracking.vn,35035</t>
  </si>
  <si>
    <t>866192037848031</t>
  </si>
  <si>
    <t>Chập tụ nguôn</t>
  </si>
  <si>
    <t>Lỗi nguôn</t>
  </si>
  <si>
    <t>20180820140135</t>
  </si>
  <si>
    <t>Mất cấu hình,hỏng Diode quá áp,FL256</t>
  </si>
  <si>
    <t>Thay Diode quá áp,FL256,nâng cấp FW</t>
  </si>
  <si>
    <t>15/03/2019</t>
  </si>
  <si>
    <t>20170920050433</t>
  </si>
  <si>
    <t>Cháy cầu chì, Diode quá áp,SS34</t>
  </si>
  <si>
    <t>Thay cầu chì,diode quá áp,SS34</t>
  </si>
  <si>
    <t>25/04/2019</t>
  </si>
  <si>
    <t>ID mới : 869627031816804</t>
  </si>
  <si>
    <t>Lối reset module GSM,hỏng diode B560C</t>
  </si>
  <si>
    <t>Thay module GSM,diode B560C,nâng cấp FW</t>
  </si>
  <si>
    <t>Set lại baudrate GPS,nâng cấp FW</t>
  </si>
  <si>
    <t>20170105380133.</t>
  </si>
  <si>
    <t>123.027.253.201,36033</t>
  </si>
  <si>
    <t>Hỏng thẻ nhớ,không chốt GPS</t>
  </si>
  <si>
    <t>Tháng 4</t>
  </si>
  <si>
    <t>ID mới : 868183033791463</t>
  </si>
  <si>
    <t>ChuThaiQuyNhon</t>
  </si>
  <si>
    <t>24/04/2019</t>
  </si>
  <si>
    <t>Fould GPS</t>
  </si>
  <si>
    <t>013227007919586</t>
  </si>
  <si>
    <t>ID mới :864161020959719</t>
  </si>
  <si>
    <t>Nổ IC nguồn 5V,HX2001,MCU,module GPS</t>
  </si>
  <si>
    <t>013227001246424</t>
  </si>
  <si>
    <t>ID mới : .013227001246424</t>
  </si>
  <si>
    <t>B.2.12</t>
  </si>
  <si>
    <t>012896004920465</t>
  </si>
  <si>
    <t>201904140833465</t>
  </si>
  <si>
    <t>125.212.203.114,14040</t>
  </si>
  <si>
    <t>Lỗi GPS(Không cập nhật tgian)</t>
  </si>
  <si>
    <t>ID mới : 864161026907233</t>
  </si>
  <si>
    <t>125.212.203.114,14747</t>
  </si>
  <si>
    <t>LE.1.00.---05.190404</t>
  </si>
  <si>
    <t>ID mới : 869627031816788</t>
  </si>
  <si>
    <t>Hỏng module GSM,GPS</t>
  </si>
  <si>
    <t>Thay module GSM,GPS</t>
  </si>
  <si>
    <t>GPS Foult</t>
  </si>
  <si>
    <t>Gãy chân anten GSM,khay sim</t>
  </si>
  <si>
    <t>Thay Khay sim+đế chân anten GSM</t>
  </si>
  <si>
    <t>26/04/2019</t>
  </si>
  <si>
    <t>Lock: 125.212.203.114,16767</t>
  </si>
  <si>
    <t>Bị chăn dịch vụ, đã mở lại</t>
  </si>
  <si>
    <t>Thay vở mặt trên</t>
  </si>
  <si>
    <t>Thiêt bị hoạt động bình thường</t>
  </si>
  <si>
    <t>Thay vỏ mặt trên, Hết hạn dịch vụ</t>
  </si>
  <si>
    <t>LE.1.00.---05.190405</t>
  </si>
  <si>
    <t>Thay vỏ mặt dưới</t>
  </si>
  <si>
    <t>Thiêt bị không nhận Sim</t>
  </si>
  <si>
    <t>LE.1.00.---03.181025</t>
  </si>
  <si>
    <t>16/04/2019</t>
  </si>
  <si>
    <t>125.212.203.114,16363,</t>
  </si>
  <si>
    <t>tb không khởi động được</t>
  </si>
  <si>
    <t>GT02A</t>
  </si>
  <si>
    <t>CtyDanPhat</t>
  </si>
  <si>
    <t>19/04/2019</t>
  </si>
  <si>
    <t>CtyMinhHuy</t>
  </si>
  <si>
    <t>22/04/2019</t>
  </si>
  <si>
    <t>CtyVanNam</t>
  </si>
  <si>
    <t>LE.1.00.---02.181025</t>
  </si>
  <si>
    <t>CtyVanTaiPhuTho</t>
  </si>
  <si>
    <t>24/03/2019</t>
  </si>
  <si>
    <t>Lock: 125.212.203.114,16161</t>
  </si>
  <si>
    <t>DLAnhTruc</t>
  </si>
  <si>
    <t>DLAnhVan</t>
  </si>
  <si>
    <t>17/04/2019</t>
  </si>
  <si>
    <t>DLDucDoan</t>
  </si>
  <si>
    <t>DlNguyenNam</t>
  </si>
  <si>
    <t>Dây nguồn LE</t>
  </si>
  <si>
    <t>SL:01</t>
  </si>
  <si>
    <t>Đứt dây</t>
  </si>
  <si>
    <t xml:space="preserve">W.1.00.---01.170808 </t>
  </si>
  <si>
    <t>DLQuangHuy</t>
  </si>
  <si>
    <t xml:space="preserve">TG.007.00004.060116 </t>
  </si>
  <si>
    <t>Không khởi động</t>
  </si>
  <si>
    <t>Hỏng connetor</t>
  </si>
  <si>
    <t>ID mới : 862118020684202</t>
  </si>
  <si>
    <t>Thay thạch anh 8Mhz</t>
  </si>
  <si>
    <t>027.000.012.023,09008,</t>
  </si>
  <si>
    <t>000001504251007/ ID mới : 012896001439899</t>
  </si>
  <si>
    <t>Lỗi GPS ( Không cập nhật tgian)</t>
  </si>
  <si>
    <t>013226007777069</t>
  </si>
  <si>
    <t>Thay khay sim,nạp lại FW</t>
  </si>
  <si>
    <t>Hỏng tụ c34,led GSM</t>
  </si>
  <si>
    <t>Thay tụ, LED,nâng cấp FW</t>
  </si>
  <si>
    <t>Mạch có dấu hiệu nước vào, oxi hóa mạch</t>
  </si>
  <si>
    <t>ID mới : 868926034004447</t>
  </si>
  <si>
    <t>Thay led ,nâng cấp FW</t>
  </si>
  <si>
    <t>ID mới : 869627031845076</t>
  </si>
  <si>
    <t>Nổ IC nguồn 3,3V, Chập module GSM</t>
  </si>
  <si>
    <t>Thay IC nguồn 3,3v.module GSM</t>
  </si>
  <si>
    <t>Lỗi khởi động thiết bị</t>
  </si>
  <si>
    <t>Lỗi nguồn, I/O</t>
  </si>
  <si>
    <t>Vệ sinh lại mạch, xử lý phần cứng</t>
  </si>
  <si>
    <t>ID mới: 869627031816762</t>
  </si>
  <si>
    <t>Lock:125.212.203.114,15757</t>
  </si>
  <si>
    <t>Không nhận Sim, tín hiệu GSM không ổn định</t>
  </si>
  <si>
    <t>Hàn lại khay Sim, Thay Module GSM</t>
  </si>
  <si>
    <t>ID mới: 869627031816663</t>
  </si>
  <si>
    <t>Thiết bị có dấu hiệu nước vào, gây oxi hóa mạch chết Module GSM</t>
  </si>
  <si>
    <t>Câu Sim, 220,00</t>
  </si>
  <si>
    <t>Bong connector</t>
  </si>
  <si>
    <t>Hàn lại connector,nâng cấp FW</t>
  </si>
  <si>
    <t>Nổ cầu chì+Hỏng diode quá áp</t>
  </si>
  <si>
    <t>Thay cầu chì+diode quá áp</t>
  </si>
  <si>
    <t>03/04/2019</t>
  </si>
  <si>
    <t>ID mới : 864161025125613</t>
  </si>
  <si>
    <t>Oxi hóa chân MCU,hỏng module GSM</t>
  </si>
  <si>
    <t>ID mới : 864161025110185</t>
  </si>
  <si>
    <t>Thay IC nguồn+ module GSM,nâng cấp FW</t>
  </si>
  <si>
    <t>18/04/2019</t>
  </si>
  <si>
    <t>23/04/2019</t>
  </si>
  <si>
    <t>Không chốt GSM, GPS</t>
  </si>
  <si>
    <t>Thiết lập lại GPS baudrate, nâng cấp FW</t>
  </si>
  <si>
    <t>Tín hiệu GSM kém</t>
  </si>
  <si>
    <t>Thay Anten Pigtail GSM</t>
  </si>
  <si>
    <t>Thẻ nhớ lỗi, kiểm tra lại sim</t>
  </si>
  <si>
    <t>Không check dc I/O (door)</t>
  </si>
  <si>
    <t>Thay MCU</t>
  </si>
  <si>
    <t>Không chôt GPS</t>
  </si>
  <si>
    <t>Kiểm tra lại Server, và thẻ nhớ</t>
  </si>
  <si>
    <t>221.132.035.067, 30303</t>
  </si>
  <si>
    <t>Lock: 221.132.035.067,30303</t>
  </si>
  <si>
    <t>ID mới: 869627031816796</t>
  </si>
  <si>
    <t>Lock: 221.132.035.067,50214</t>
  </si>
  <si>
    <t>03/05/2019</t>
  </si>
  <si>
    <t>ID mới :353451049360629/000001501051502</t>
  </si>
  <si>
    <t>B.2.18</t>
  </si>
  <si>
    <t>0132271001819733</t>
  </si>
  <si>
    <t>ID mới : 864161025092771</t>
  </si>
  <si>
    <t>Chập module  GSM</t>
  </si>
  <si>
    <t>ID mới : 869627031811771</t>
  </si>
  <si>
    <t>SE.2.03.---24</t>
  </si>
  <si>
    <t>Mạch có dấu hiệu nước vào</t>
  </si>
  <si>
    <t>Vệ sinh lại mạch</t>
  </si>
  <si>
    <t>124.158.005.014,16060</t>
  </si>
  <si>
    <t>Sim, Anten GSM, GPS</t>
  </si>
  <si>
    <t>Mất cầu hình</t>
  </si>
  <si>
    <t>vnetgps.com,169,16870</t>
  </si>
  <si>
    <t>Hàn mới connector,nâng cấp FW</t>
  </si>
  <si>
    <t>Lỗi ACC, GSM</t>
  </si>
  <si>
    <t>Thay MCU, khay sim, nạp lại FW</t>
  </si>
  <si>
    <t>868345035626266</t>
  </si>
  <si>
    <t>Chập nguồn 3,3v,Hỏng MCU</t>
  </si>
  <si>
    <t>Thay IC nguồn 3,3v,MCU</t>
  </si>
  <si>
    <t>Hàn lại chân connector</t>
  </si>
  <si>
    <t>Thay trans PWK</t>
  </si>
  <si>
    <t>Antenlá</t>
  </si>
  <si>
    <t>port mới: 15050</t>
  </si>
  <si>
    <t>Sai  port</t>
  </si>
  <si>
    <t>Cấu hình lại thiết bị</t>
  </si>
  <si>
    <t>Không khởi động đc thiết bị</t>
  </si>
  <si>
    <t>MinhHuy</t>
  </si>
  <si>
    <t>vnetgps.com,16363</t>
  </si>
  <si>
    <t>Lỗi khởi động tb</t>
  </si>
  <si>
    <t>125.212.203.114,15353</t>
  </si>
  <si>
    <t>042.117.007.033,13368</t>
  </si>
  <si>
    <t>WETRACK 2</t>
  </si>
  <si>
    <t>CònBH</t>
  </si>
  <si>
    <t>Gửi sang tech BH</t>
  </si>
  <si>
    <t>Tech đổi mới</t>
  </si>
  <si>
    <t>Lỗi I/O</t>
  </si>
  <si>
    <t>25/04/2020</t>
  </si>
  <si>
    <t>ID mới: 869627031845175</t>
  </si>
  <si>
    <t>sim lỗi/hết hạn DV</t>
  </si>
  <si>
    <t>TR02</t>
  </si>
  <si>
    <t>GT03A</t>
  </si>
  <si>
    <t>Cắm lại cốt</t>
  </si>
  <si>
    <t>Dây nguồn TG102LE</t>
  </si>
  <si>
    <t>SL: 02</t>
  </si>
  <si>
    <t>Hỏng cốt</t>
  </si>
  <si>
    <t>Kiểm tra lại sim, Khay Micro Sim</t>
  </si>
  <si>
    <t>Lock: 203.162.69.18,16882</t>
  </si>
  <si>
    <t>ID mới : 869627031811078</t>
  </si>
  <si>
    <t>Lỗi GSM do server</t>
  </si>
  <si>
    <t>Thay max3232,nạp lại FW</t>
  </si>
  <si>
    <t>Thay tụ nguồn</t>
  </si>
  <si>
    <t>Hàn lại trở gần MAX,nâng cấp FW</t>
  </si>
  <si>
    <t>Hàn lại tụ gần MAX</t>
  </si>
  <si>
    <t>Thay tụ gần MAX</t>
  </si>
  <si>
    <t>203.162.69.71,16881</t>
  </si>
  <si>
    <t>Hỏng Diode B5560C,IC Nguồn 4,4V</t>
  </si>
  <si>
    <t>Thay Diode B560C,IC nguồn 4,4V</t>
  </si>
  <si>
    <t>SE.3.00.---01.130417</t>
  </si>
  <si>
    <t>Cam HL 02</t>
  </si>
  <si>
    <t>Camera lỗi không chụp đc</t>
  </si>
  <si>
    <t>Không sửa được trả lại khách</t>
  </si>
  <si>
    <t>ID cam mới: 1811200018</t>
  </si>
  <si>
    <t>Đổi mới thiết bị cho khách</t>
  </si>
  <si>
    <t>Đã test qua bộ chuyển đổi Camera hoạt động bình thường</t>
  </si>
  <si>
    <t xml:space="preserve"> </t>
  </si>
  <si>
    <t>Đã test qua bộ chuyển đổi</t>
  </si>
  <si>
    <t>Lock: 203.162.121.025,01102</t>
  </si>
  <si>
    <t>Thay Transistor, nâng cấp FW</t>
  </si>
  <si>
    <t>ID mới: 868183033792396</t>
  </si>
  <si>
    <t>Lock: 203.162.121.016,01102</t>
  </si>
  <si>
    <t>Thiết bị có dấu hiệu nước vào gây Oxi hóa Mudule Sim</t>
  </si>
  <si>
    <t>Thay Module Sim 868,  nâng cấp FW</t>
  </si>
  <si>
    <t>203.162.121.016,01102</t>
  </si>
  <si>
    <t>Xử lý phần cứng , nạp lại FW</t>
  </si>
  <si>
    <t>Thay tụ lọc nguồn, nâng cấp FW</t>
  </si>
  <si>
    <t>Thay cầu chì, nâng cấp FW</t>
  </si>
  <si>
    <t>Thiếu nguồn 4v4</t>
  </si>
  <si>
    <t>Lock: 014.225.007.016,01202</t>
  </si>
  <si>
    <t>Lock: 203.162.121.024,09207</t>
  </si>
  <si>
    <t>Thay điốt chống quá áp, nâng cấp FW</t>
  </si>
  <si>
    <t>Thiết lập lại GPS  baudrate, nâng cấp FW</t>
  </si>
  <si>
    <t>ID mới: 864161025121174</t>
  </si>
  <si>
    <t>Thay cầu chì, Điốt chống quá áp</t>
  </si>
  <si>
    <t>113.161.008.178,02000</t>
  </si>
  <si>
    <t>Thay tụ Lọc nguồn,  iC nguồn 4v4</t>
  </si>
  <si>
    <t>Thay  Điốt chống quá áp, nâng cấp FW</t>
  </si>
  <si>
    <t>05/04/2019</t>
  </si>
  <si>
    <t>Lock: 203.162.121.025,09107</t>
  </si>
  <si>
    <t>TG.007S.---01.180405</t>
  </si>
  <si>
    <t>Thay Connecter 6x2, nâng cấp FW</t>
  </si>
  <si>
    <t>ID mới: 869627031846793</t>
  </si>
  <si>
    <t>Lock: 203.162.121.024,09107</t>
  </si>
  <si>
    <t>Chập ModuleGSM, MCU, Ic nguồn 3v3 GPS</t>
  </si>
  <si>
    <t>Thay Module GSM, MCU, IC nguồn 3v3 GPS</t>
  </si>
  <si>
    <t xml:space="preserve">Tùng </t>
  </si>
  <si>
    <t>ID mới: 869627031816671</t>
  </si>
  <si>
    <t>caligps.vn,16873</t>
  </si>
  <si>
    <t>Lỗi GSM (CID)</t>
  </si>
  <si>
    <t>Kiểm tra lại Sim thiết bị</t>
  </si>
  <si>
    <t>ID mới: 869627031816747</t>
  </si>
  <si>
    <t>Kiểm tra lại Server thiết bị</t>
  </si>
  <si>
    <t>666666,1,caligps.vn,7999</t>
  </si>
  <si>
    <t>Không cấu hình được thiết bị</t>
  </si>
  <si>
    <t>Thay Fl256, cầu hình lại thiết bị</t>
  </si>
  <si>
    <t>TechOneThanhHoa</t>
  </si>
  <si>
    <t>SE.3.00.---02.180404</t>
  </si>
  <si>
    <t>Hết hạn DV/ID mới : 869696043525976</t>
  </si>
  <si>
    <t>Sóng GSM  yếu (CID)</t>
  </si>
  <si>
    <t>ID mới : 869696043503569</t>
  </si>
  <si>
    <t>thiếu nắp sim</t>
  </si>
  <si>
    <t>Thay transt PKW,nâng cấp FW</t>
  </si>
  <si>
    <t>Sai IP ( uanly365.vn,08091 )</t>
  </si>
  <si>
    <t>Set lại IP,nâng cấp FW</t>
  </si>
  <si>
    <t>Hỏng GPS (Có dấu hiệu oxi hóa module SIM)</t>
  </si>
  <si>
    <t>Thay module GPS,Nâng cấp FW</t>
  </si>
  <si>
    <t>Kiểm tra dịch vụ Server, không nắp đậy Sim</t>
  </si>
  <si>
    <t>125.212.203.114,16161</t>
  </si>
  <si>
    <t>Không năp đậy khay Sim</t>
  </si>
  <si>
    <t>Lỗi chân Connector</t>
  </si>
  <si>
    <t>Thay chân Connector, nâng cấp FW</t>
  </si>
  <si>
    <t>Lock: quanly365.vn,08091</t>
  </si>
  <si>
    <t>203.162.69.75,21575</t>
  </si>
  <si>
    <t>Vietcom</t>
  </si>
  <si>
    <t>Hỏng IC nguồn 5V,HX2001,MCU</t>
  </si>
  <si>
    <t>Thê</t>
  </si>
  <si>
    <t>ID mới : 869627031816697</t>
  </si>
  <si>
    <t>p02.livegps.vn,07102</t>
  </si>
  <si>
    <t>Hỏng cầu chì</t>
  </si>
  <si>
    <t>Thay cầu chì</t>
  </si>
  <si>
    <t>Hỏng IC nguồn 4,4V,ID nguồn 3,3V,MCU</t>
  </si>
  <si>
    <t>Nổ cầu chì,hỏng diode quá áp,SS34</t>
  </si>
  <si>
    <t>Thay cầu chì+diode quá áp+SS34</t>
  </si>
  <si>
    <t>ID mới : 869627031816754</t>
  </si>
  <si>
    <t>Hỏng Diode quá áp,cầu chì,ID nguồn 3,3V,MCU,module GSM</t>
  </si>
  <si>
    <t>Thay Diode quá áp,cầu chì,MCU,module GSM</t>
  </si>
  <si>
    <t>20181109380182.</t>
  </si>
  <si>
    <t>221.132.029.213,36033</t>
  </si>
  <si>
    <t>Không kết nối được tới server</t>
  </si>
  <si>
    <t>20160710083038/ID mới : 869627031846652</t>
  </si>
  <si>
    <t>123.027.253.201,32038</t>
  </si>
  <si>
    <t>Tháng 5</t>
  </si>
  <si>
    <t>Lỗi reset</t>
  </si>
  <si>
    <t>ID mới : 864161029413452</t>
  </si>
  <si>
    <t xml:space="preserve">125.212.203.114,14848
</t>
  </si>
  <si>
    <t>Thay max3232</t>
  </si>
  <si>
    <t>000001505181008/ID mới " 866762024177402</t>
  </si>
  <si>
    <t>Hỏng diode quá áp,IC nguồn 5V.MCU,HX2001</t>
  </si>
  <si>
    <t>Khách báo không sửa</t>
  </si>
  <si>
    <t>17/05/2019</t>
  </si>
  <si>
    <t>Set lại baudrate</t>
  </si>
  <si>
    <t>Hỏng IC nguồn 5V,HX2001,Module gps,MCU</t>
  </si>
  <si>
    <t>1501101200/ID mới :865904020058639</t>
  </si>
  <si>
    <t>Lỗi cấu hình,max3232</t>
  </si>
  <si>
    <t>28/05/2019</t>
  </si>
  <si>
    <t>000001504111007</t>
  </si>
  <si>
    <t>Lỗi cập nhật server</t>
  </si>
  <si>
    <t>000001307311133</t>
  </si>
  <si>
    <t>ID mới : 864811037143513</t>
  </si>
  <si>
    <t>Lỗi CID</t>
  </si>
  <si>
    <t>Kiểm tra lại TK tb trên server</t>
  </si>
  <si>
    <t>Hết hạn dv</t>
  </si>
  <si>
    <t>thẻ RFID+sim</t>
  </si>
  <si>
    <t>Sim + thẻ nhớ</t>
  </si>
  <si>
    <t>ID cũ: 1026900824</t>
  </si>
  <si>
    <t>221.132.035.067, 10304</t>
  </si>
  <si>
    <t>Sai Port(6363)</t>
  </si>
  <si>
    <t>Cấu hình lại Port</t>
  </si>
  <si>
    <t>Lock: 125.212.203.114,16969</t>
  </si>
  <si>
    <t>ID tb: 201904140932322</t>
  </si>
  <si>
    <t>Thay Module GSM (Khách báo không sửa)</t>
  </si>
  <si>
    <t>Thiết bị hết hạn dịch vụ</t>
  </si>
  <si>
    <t>Lock: 125.212.203.114,16565</t>
  </si>
  <si>
    <t>Thay vở mới cho thiets bị</t>
  </si>
  <si>
    <t>02/05/2019</t>
  </si>
  <si>
    <t>ID mới : 869696043497184</t>
  </si>
  <si>
    <t>Lỗi reset module GSM</t>
  </si>
  <si>
    <t>Thay moldule GSM,nâng cấp FW</t>
  </si>
  <si>
    <t>18/05/2019</t>
  </si>
  <si>
    <t>Hỏng  module GPS</t>
  </si>
  <si>
    <t>CtyNamA</t>
  </si>
  <si>
    <t>Thẻ nhớ hỏng không lắp</t>
  </si>
  <si>
    <t>045.117.079.027,09977</t>
  </si>
  <si>
    <t>Hỏng IC nguồn 5V,MCU</t>
  </si>
  <si>
    <t>Thay IC nguồn 5V,MCU,nâng cấp FW</t>
  </si>
  <si>
    <t>Khách ktra lại server trên TB</t>
  </si>
  <si>
    <t>CtyThienVietPhat</t>
  </si>
  <si>
    <t>27/05/2019</t>
  </si>
  <si>
    <t>Thay connecctor,nâng cấp FW</t>
  </si>
  <si>
    <t>Sai vitrí</t>
  </si>
  <si>
    <t>Chập toàn mạch</t>
  </si>
  <si>
    <t>Thay thạch anh 32Mhz,nạp lại FW</t>
  </si>
  <si>
    <t>Thay tụ ,nâng cấp FW</t>
  </si>
  <si>
    <t>Dây nguồn V</t>
  </si>
  <si>
    <t>Đứt ngầm</t>
  </si>
  <si>
    <t>DLNguyenCuong</t>
  </si>
  <si>
    <t>29/05/2019</t>
  </si>
  <si>
    <t>16/05/2019</t>
  </si>
  <si>
    <t>20/05/2019</t>
  </si>
  <si>
    <t>Thay vỏ mặt trước</t>
  </si>
  <si>
    <t>Lỗi nguồn, thiết bị không nhận Sim</t>
  </si>
  <si>
    <t>Thay điốt chống quá áp, xử lý phần cứng</t>
  </si>
  <si>
    <t>Lỗi nguồn, không nhận Sim, lỗi pin</t>
  </si>
  <si>
    <t>Thay điốt chống quá áp, khay sim, thay pin,  nâng cấp FW</t>
  </si>
  <si>
    <t>Thay vở mặt sau</t>
  </si>
  <si>
    <t>Thiết bị không nhận sim</t>
  </si>
  <si>
    <t>Set Factory lại thiết bị</t>
  </si>
  <si>
    <t>Thiết bị có dấu hiệu nước vào gây cháy nguồn</t>
  </si>
  <si>
    <t>Thay Main mới, nâng cấp FW</t>
  </si>
  <si>
    <t>Câu sim, 350.000</t>
  </si>
  <si>
    <t>Thay  khay sim</t>
  </si>
  <si>
    <t>DLYenBai</t>
  </si>
  <si>
    <t>24/05/2019</t>
  </si>
  <si>
    <t>013227001289721</t>
  </si>
  <si>
    <t>RTC GPS</t>
  </si>
  <si>
    <t>Thay linh kiện RTC_Module GPS</t>
  </si>
  <si>
    <t>X.3.0.0</t>
  </si>
  <si>
    <t>reset liên tục(lỗi flash)</t>
  </si>
  <si>
    <t>Thay Flash</t>
  </si>
  <si>
    <t>013227001302144</t>
  </si>
  <si>
    <t>013227001204100</t>
  </si>
  <si>
    <t>SIM THẺ</t>
  </si>
  <si>
    <t>1505051706/ID mới : 865191012559713</t>
  </si>
  <si>
    <t>125.212.203.114,14848</t>
  </si>
  <si>
    <t>Hỏng IC nguồn 5V,lỗi RTC GPS</t>
  </si>
  <si>
    <t>Thay IC nguồn,linh kiện RTC GPS,nâng cấp FW</t>
  </si>
  <si>
    <t>14/05/2019</t>
  </si>
  <si>
    <t>15/05/2019</t>
  </si>
  <si>
    <t>1410170938/ID mới : 865191012555588</t>
  </si>
  <si>
    <t>Lỗi RTC GPS</t>
  </si>
  <si>
    <t>A.2.28</t>
  </si>
  <si>
    <t>012896001467619</t>
  </si>
  <si>
    <t>Hàng dự phòng lắp đặt</t>
  </si>
  <si>
    <t>Đứt mạch ngầm</t>
  </si>
  <si>
    <t>012896001452421</t>
  </si>
  <si>
    <t>012896004920051</t>
  </si>
  <si>
    <t>30/05/2019</t>
  </si>
  <si>
    <t>Ecopark</t>
  </si>
  <si>
    <t>31/05/2019</t>
  </si>
  <si>
    <t>000001642124491</t>
  </si>
  <si>
    <t>Lỗi khởi động tb,RTC GPS</t>
  </si>
  <si>
    <t>013227001286057</t>
  </si>
  <si>
    <t>000001677432460</t>
  </si>
  <si>
    <t>lỗi module GPS</t>
  </si>
  <si>
    <t>013227001272339</t>
  </si>
  <si>
    <t>013226008712131</t>
  </si>
  <si>
    <t>013226007811876</t>
  </si>
  <si>
    <t>000001214055636</t>
  </si>
  <si>
    <t>012896001115440</t>
  </si>
  <si>
    <t>013226006803312</t>
  </si>
  <si>
    <t>012896001111670</t>
  </si>
  <si>
    <t>Mạch oxi hóa</t>
  </si>
  <si>
    <t>Không sửa được</t>
  </si>
  <si>
    <t>Hỏng module GPS</t>
  </si>
  <si>
    <t>Hỏng IC nguồn 4,4V</t>
  </si>
  <si>
    <t>Thay IC nguồn 4,4V</t>
  </si>
  <si>
    <t>112.213.085.066,09008,</t>
  </si>
  <si>
    <t>Mạch có dấu hiệu oxi hóa,foult GPS</t>
  </si>
  <si>
    <t>GSM kém</t>
  </si>
  <si>
    <t>Set lại server</t>
  </si>
  <si>
    <t>10/05/2019</t>
  </si>
  <si>
    <t>Gpsglobal</t>
  </si>
  <si>
    <t>FoultGPS</t>
  </si>
  <si>
    <t>GPSQuocHung</t>
  </si>
  <si>
    <t>13/05/2019</t>
  </si>
  <si>
    <t xml:space="preserve"> SIM</t>
  </si>
  <si>
    <t>lock: 125.212.203.114,15555</t>
  </si>
  <si>
    <t>Hỏng Diode quá áp, lỗi khởi động thiết bị</t>
  </si>
  <si>
    <t>Thay Diode quá áp, xử lí phần cứng, nạp lại FW</t>
  </si>
  <si>
    <t>lock: 125.212.203.114,15959</t>
  </si>
  <si>
    <t>Thay Diode quá áp, nâng cấp FW</t>
  </si>
  <si>
    <t>Khách lưu ý không để nguồn quá thấp</t>
  </si>
  <si>
    <t>21/05/2019</t>
  </si>
  <si>
    <t>dt.vnetgps.com,16363</t>
  </si>
  <si>
    <t>Reset module GSM</t>
  </si>
  <si>
    <t>Chập 3,3V hỏng max3232</t>
  </si>
  <si>
    <t>MAX3232</t>
  </si>
  <si>
    <t>Lõi phần cứng</t>
  </si>
  <si>
    <t>Lỗi khay Sim,không khởi động được thiết bị, mất cấu hình</t>
  </si>
  <si>
    <t>Thay khay Sim, nạp lại FW, cấu hình lại thiết bị</t>
  </si>
  <si>
    <t>HayHue</t>
  </si>
  <si>
    <t>`BT</t>
  </si>
  <si>
    <t>HoaBinh1</t>
  </si>
  <si>
    <t>221.132.035.067,50124</t>
  </si>
  <si>
    <t>Khách kiểm tra lại server trên TB</t>
  </si>
  <si>
    <t>không nhận sim</t>
  </si>
  <si>
    <t>Thay mosfet,nâng cấp FW</t>
  </si>
  <si>
    <t>ID mới tb: 869696043525893</t>
  </si>
  <si>
    <t>Lock: 125.212.203.114,15353</t>
  </si>
  <si>
    <t>Lỗi cấu hình (15353-&gt;15757)</t>
  </si>
  <si>
    <t>Lock: 125.212.203.114,14747</t>
  </si>
  <si>
    <t>GSM không  ổn định</t>
  </si>
  <si>
    <t>ID tb mới: 868183033792586</t>
  </si>
  <si>
    <t>Thiết bị bắt sóng GSM kém</t>
  </si>
  <si>
    <t>Nâng cấp FW, thay vỏ làm mới nhập kho</t>
  </si>
  <si>
    <t>Hàng nhập lại của gps tây ninh</t>
  </si>
  <si>
    <t>Bong tụ khối nguồn do tụ ko ăn thiếcs</t>
  </si>
  <si>
    <t>Thiết bị có dấu hiệu nược vào</t>
  </si>
  <si>
    <t>Chập nguồn 4v4, 3v3, bung via MCU</t>
  </si>
  <si>
    <t>Kho báo không sửa</t>
  </si>
  <si>
    <t>Thay vỏ</t>
  </si>
  <si>
    <t>Lock: 125.212.203.114, 16565</t>
  </si>
  <si>
    <t>Chập MCU</t>
  </si>
  <si>
    <t>làm mới nhập kho</t>
  </si>
  <si>
    <t>Làm mới</t>
  </si>
  <si>
    <t>Báo lỗi GPS</t>
  </si>
  <si>
    <t>Thay khay sim,test lại TB</t>
  </si>
  <si>
    <t>Chập 3,3V,hỏng MCU</t>
  </si>
  <si>
    <t>Thay IC nguồn 3,3V,MCU</t>
  </si>
  <si>
    <t>Oxi hóa chân nguồn module GSM</t>
  </si>
  <si>
    <t>Khách lẻ</t>
  </si>
  <si>
    <t>Thay MCU, nâng cấp FW</t>
  </si>
  <si>
    <t>Thay khayu sim</t>
  </si>
  <si>
    <t>ID mới : 869696043525927</t>
  </si>
  <si>
    <t>000001405280917</t>
  </si>
  <si>
    <t>000001406191501</t>
  </si>
  <si>
    <t>vnetgps.com,169,16767</t>
  </si>
  <si>
    <t>Hỏng LED SD</t>
  </si>
  <si>
    <t>Lỗi Anten GPS (chân vuông)</t>
  </si>
  <si>
    <t>Thay chân AntenGPS(chân vuông)</t>
  </si>
  <si>
    <t>Lock: 125.212.203.114,15757,</t>
  </si>
  <si>
    <t>125.212.203.114, 15959</t>
  </si>
  <si>
    <t>Lỗi nguồn, không hiển thị Terminal, lỗi GPS</t>
  </si>
  <si>
    <t>Thay IC nguồn, thay max 3232, thay Module GPS</t>
  </si>
  <si>
    <t>device.vnetgps.com</t>
  </si>
  <si>
    <t>Lỗi Cable Connector, Lỗi GSM</t>
  </si>
  <si>
    <t>Thay Cable Connector, khay sim</t>
  </si>
  <si>
    <t>Câu sim, 20000</t>
  </si>
  <si>
    <t>Thay Điốt chống quá áp, thay khay sim</t>
  </si>
  <si>
    <t>Lock: 210.245.083.006,16363</t>
  </si>
  <si>
    <t>Chập ACC, 3v3, lỗi GSM, không khởi động được thiết bị</t>
  </si>
  <si>
    <t>Thay MCU, ic giao tiếp, thay khay sim, nạp lại FW</t>
  </si>
  <si>
    <t>Câu sim,180000</t>
  </si>
  <si>
    <t>Micro Sim, Thay vỏ hộp mặtt sau</t>
  </si>
  <si>
    <t>Thay vỏ mặt sau</t>
  </si>
  <si>
    <t>Lock: 112.078.011.007,16833</t>
  </si>
  <si>
    <t xml:space="preserve"> LE.1.00.---01.180405</t>
  </si>
  <si>
    <t>NQ.1.00.00001.270416</t>
  </si>
  <si>
    <t>11/05/2019</t>
  </si>
  <si>
    <t>Nổ ACC+MCU</t>
  </si>
  <si>
    <t>IC mới ; 869696043532865</t>
  </si>
  <si>
    <t>Lỗi CID GSM</t>
  </si>
  <si>
    <t>Khách ktra lại server tb</t>
  </si>
  <si>
    <t>Lỗi chân Anten GSM, lỗi GPS</t>
  </si>
  <si>
    <t>Xử lý phần cứng, thay Anten Pigtail GSM, nâng cấp FW</t>
  </si>
  <si>
    <t xml:space="preserve">000001410170932/865191012564853
</t>
  </si>
  <si>
    <t>Thay linh kiện RTC_GPS,nâng cấp FW</t>
  </si>
  <si>
    <t>Phinvest</t>
  </si>
  <si>
    <t>125.212.203.114, 16060</t>
  </si>
  <si>
    <t>PhuongLamDong</t>
  </si>
  <si>
    <t>Không khởi động được thiết bị, lỗi GSM</t>
  </si>
  <si>
    <t>Nạp lại FW, thay khay sim</t>
  </si>
  <si>
    <t>WeTrack2</t>
  </si>
  <si>
    <t>Không sủa được</t>
  </si>
  <si>
    <t>ID mới : 12896004962186</t>
  </si>
  <si>
    <t>22/05/2019</t>
  </si>
  <si>
    <t>Thay IC nguồn 5V</t>
  </si>
  <si>
    <t>203.162.69.18,17880</t>
  </si>
  <si>
    <t>lỗi server</t>
  </si>
  <si>
    <t>203.162.69.18,16875</t>
  </si>
  <si>
    <t>Hỏng connector,lỗi vỏ hộp</t>
  </si>
  <si>
    <t>Thay connector,vỏ hộp,nâng cấp FW</t>
  </si>
  <si>
    <t>203.162.69.18,17885</t>
  </si>
  <si>
    <t>Lock: '203.162.69.57,10001</t>
  </si>
  <si>
    <t>Lock : '203.162.69.57,10001</t>
  </si>
  <si>
    <t>TarisHN</t>
  </si>
  <si>
    <t>013226008712404</t>
  </si>
  <si>
    <t>Thiết bị không cập nhật thời gian</t>
  </si>
  <si>
    <t>Thay linh kiện RTC Module</t>
  </si>
  <si>
    <t>013226008713832</t>
  </si>
  <si>
    <t>Không khởi động được thiết bị, thiết bị không cập nhật thời gian</t>
  </si>
  <si>
    <t>012896004920044</t>
  </si>
  <si>
    <t>ID cũ: 1634239934, kiểm tra lại hạn DV</t>
  </si>
  <si>
    <t>203.162.121.025, 09004</t>
  </si>
  <si>
    <t>Thiết bị không cấp nhật thời gian</t>
  </si>
  <si>
    <t>B.1.26</t>
  </si>
  <si>
    <t>012896004954985</t>
  </si>
  <si>
    <t>Kiểm tra lại hạn dịch vụ</t>
  </si>
  <si>
    <t>Lock: 203.162.121.025,09004</t>
  </si>
  <si>
    <t>Không khởi động được thiết bị, thiế bị không cập nhật thời gian</t>
  </si>
  <si>
    <t>Nạp lại FW, thay linh kiện RTC Module</t>
  </si>
  <si>
    <t>013226001668082</t>
  </si>
  <si>
    <t>012896004928872</t>
  </si>
  <si>
    <t>ID mới: 864161025110052</t>
  </si>
  <si>
    <t>Chập IC nguồn 5V, chập Module GSM, thiết bị không cập nhât thời gian</t>
  </si>
  <si>
    <t>Thay IC nguồn 5V, Module GSM, thay linh kiện RTC Module, nâng cấp FW</t>
  </si>
  <si>
    <t>013226008713741</t>
  </si>
  <si>
    <t>Thay linh kiện RTC Module, nâng cấp FW</t>
  </si>
  <si>
    <t>013226001683354</t>
  </si>
  <si>
    <t>203.162.121.068,09008</t>
  </si>
  <si>
    <t>Chập IC nguồn 5V, thiết bị không cập nhật thời gian</t>
  </si>
  <si>
    <t>Thay IC nguồn 5V(2), 'thay linh kiện RTC Module, nâng cấp FW</t>
  </si>
  <si>
    <t>013226008753879</t>
  </si>
  <si>
    <t>Thẻ nhớ không Restore được , ID cũ: 1644837238, Kiểm tra lại hạn dịch vụ</t>
  </si>
  <si>
    <t xml:space="preserve"> B.2.21</t>
  </si>
  <si>
    <t>012896004955016</t>
  </si>
  <si>
    <t>203.162.121.026,09004</t>
  </si>
  <si>
    <t>Không khởi động được thiết bị, lỗi không cập nhật được thời gian</t>
  </si>
  <si>
    <t>013226008764249</t>
  </si>
  <si>
    <t>ID cũ: 6008764249</t>
  </si>
  <si>
    <t>Lỗi không cập nhật được thời gian</t>
  </si>
  <si>
    <t>Thiếu nguồn, không khởi động được thiết bị</t>
  </si>
  <si>
    <t>Thay cầu chì(x2), nạp lại FW</t>
  </si>
  <si>
    <t>Lỗi nguồn, mất cấu hình</t>
  </si>
  <si>
    <t>Thay cầu chì, điốt chống quá áp, nâng cấp FW</t>
  </si>
  <si>
    <t>Không khởi động được thiết bị, mất cấu hình</t>
  </si>
  <si>
    <t>Thay cầu chì, nạp lại FW</t>
  </si>
  <si>
    <t>Lưu ý lắp đặt thiết bị trách nơi ẩm thấp</t>
  </si>
  <si>
    <t>Vệ sinh lại PCB, thay thạch anh 32MHZ, IC giao tiếp</t>
  </si>
  <si>
    <t>Lock: 203.162.121.044,09007</t>
  </si>
  <si>
    <t xml:space="preserve">TG.007.---15.090317 </t>
  </si>
  <si>
    <t>Thay IC nguồn 4v4, Điôt B560C, nâng cấp FW</t>
  </si>
  <si>
    <t>203.162.121.044,09007</t>
  </si>
  <si>
    <t>203.162.121.025,09107</t>
  </si>
  <si>
    <t>Lỗi chân Anten GPS</t>
  </si>
  <si>
    <t>Thay chân Anten GPS(chân vuông)</t>
  </si>
  <si>
    <t>203.162.121.044,01102</t>
  </si>
  <si>
    <t>Lỗi nguồn, lỗi GSM</t>
  </si>
  <si>
    <t>Thay điốt chống quá áp, thay khay sim, nâng cấp FW</t>
  </si>
  <si>
    <t>Chập nguồn, lỗi GSM</t>
  </si>
  <si>
    <t>Xử lý phần cứng, thay khay sim</t>
  </si>
  <si>
    <t>Thay vỏ hộp mặt dưới</t>
  </si>
  <si>
    <t>Lock: 014.225.007.016,09207</t>
  </si>
  <si>
    <t>Thay Module GPS, nâng cấp FW</t>
  </si>
  <si>
    <t>Không cấu hình được thiết bị, lỗi cuộn cảm</t>
  </si>
  <si>
    <t>Thay Flash, cuộn cảm</t>
  </si>
  <si>
    <t>ThinhHuy</t>
  </si>
  <si>
    <t>Thiếu nguồn</t>
  </si>
  <si>
    <t>Nguồn chập chờn</t>
  </si>
  <si>
    <t>Vỏ mặt trước lỗi không vặn được ốc, thiết bị hoạt động bình thường</t>
  </si>
  <si>
    <t>Thay vỏ hộp mặt trước mới, nâng cấp FW</t>
  </si>
  <si>
    <t>Không vặn được ốc,  thiết bị hoạt động bình thường</t>
  </si>
  <si>
    <t>Thay vỏ hộp, nâng cấp FW</t>
  </si>
  <si>
    <t>Sai ip (uanly365.vn)</t>
  </si>
  <si>
    <t>Cấu hình lại ip, nâng cấp FW</t>
  </si>
  <si>
    <t>Lock: 210.245.094.060,07102</t>
  </si>
  <si>
    <t>Không nhận sim, không check đc I/O</t>
  </si>
  <si>
    <t>Thay Connecter 2x2 , xử lý phần cứng</t>
  </si>
  <si>
    <t>Thiếu 3 ốc</t>
  </si>
  <si>
    <t>Chập Module GSM</t>
  </si>
  <si>
    <t>Thiếu 1 ốc</t>
  </si>
  <si>
    <t>Lock: p0.livegps.vn,07102</t>
  </si>
  <si>
    <t>ID tb: 20180920050135. + thay vỏ mặt sau</t>
  </si>
  <si>
    <t>Dây nguồn+thẻ RFID</t>
  </si>
  <si>
    <t>20190504470135.</t>
  </si>
  <si>
    <t>device.vnpttracking.vn,36035</t>
  </si>
  <si>
    <t>ID tb: 20180601060135.</t>
  </si>
  <si>
    <t>Nâng cấp FW, cấu hình lại thiết bị</t>
  </si>
  <si>
    <t>VinaPhone</t>
  </si>
  <si>
    <t>Tháng 6</t>
  </si>
  <si>
    <t>21/06/2019</t>
  </si>
  <si>
    <t>Hỏng tụ nguồn,bong via chân nguồn</t>
  </si>
  <si>
    <t>25/06/2019</t>
  </si>
  <si>
    <t>27/06/2019</t>
  </si>
  <si>
    <t>Thay connector(x2), nâng cấp FW</t>
  </si>
  <si>
    <t>ID mới : 869696043525844</t>
  </si>
  <si>
    <t>GSM chập chờn,reset module GSM</t>
  </si>
  <si>
    <t>Không chốt GSM do server</t>
  </si>
  <si>
    <t>Linh kiện còn BH</t>
  </si>
  <si>
    <t>19/06/2019</t>
  </si>
  <si>
    <t>Nhận từ phòng lắp đặt/ID mới : 869696043525836</t>
  </si>
  <si>
    <t>28/06/2019</t>
  </si>
  <si>
    <t>Sim lõi, hết hạn địch vụ</t>
  </si>
  <si>
    <t>Khởi tạo lại thiết bị</t>
  </si>
  <si>
    <t>Khởi tạo lại tb , cấu hình lại thiết bị, nâng cấp FW</t>
  </si>
  <si>
    <t>Nhảy baudrate GPS nhiều lần</t>
  </si>
  <si>
    <t>000001505221304</t>
  </si>
  <si>
    <t>Nạp lại IAP, nâng cấp FW</t>
  </si>
  <si>
    <t>Lỏng cốt</t>
  </si>
  <si>
    <t>24/06/2019</t>
  </si>
  <si>
    <t>Thay vỏ 2 mặt thiết bị</t>
  </si>
  <si>
    <t>GSM không ổn định, không nhận sim</t>
  </si>
  <si>
    <t>Nâng cấp FW, khởi tạo lại thiết bị</t>
  </si>
  <si>
    <t>GSM không ổn định</t>
  </si>
  <si>
    <t>Thay tụ lọc nguồn,nâng cấp FW</t>
  </si>
  <si>
    <t>Khởi tạo lại thiết bị, cấu hình lại</t>
  </si>
  <si>
    <t>Lock; 125.212.203.114,16565</t>
  </si>
  <si>
    <t>Bung via connector</t>
  </si>
  <si>
    <t>Thay connector, xử lý lại phần cứng, nâng cấp FW</t>
  </si>
  <si>
    <t>Thiết bị truyền log</t>
  </si>
  <si>
    <t>Thay led, xóa lịch sử thiết bị</t>
  </si>
  <si>
    <t>Lock: 115.146.126.199,16873</t>
  </si>
  <si>
    <t>Không sáng led GPS</t>
  </si>
  <si>
    <t>Mất cấu hình, không cấu hình được thiết bị</t>
  </si>
  <si>
    <t xml:space="preserve"> SE.3.00.---01.260217</t>
  </si>
  <si>
    <t>Thay bộ nhớ, cấu hình lại thiết bị, nâng cấp FW</t>
  </si>
  <si>
    <t>Lock: 125.212.203.114,16060</t>
  </si>
  <si>
    <t>Cấu sim</t>
  </si>
  <si>
    <t>còn  BH</t>
  </si>
  <si>
    <t>Thay Khay Sim</t>
  </si>
  <si>
    <t>anhTruc</t>
  </si>
  <si>
    <t>26/06/2019</t>
  </si>
  <si>
    <t>Không nắp đậy COM</t>
  </si>
  <si>
    <t>Chập 3v3, lỗi GSM</t>
  </si>
  <si>
    <t>Thay IC nguồn 3v3, thay khay Sim</t>
  </si>
  <si>
    <t>CtyHoaPhatHN</t>
  </si>
  <si>
    <t>13/06/2019</t>
  </si>
  <si>
    <t>Set lại baudrate GPS,nâng cáp FW</t>
  </si>
  <si>
    <t>CtyMinhDinh</t>
  </si>
  <si>
    <t>CtyNhatMinh</t>
  </si>
  <si>
    <t>14/06/2019</t>
  </si>
  <si>
    <t>18/06/2019</t>
  </si>
  <si>
    <t>864161026895586</t>
  </si>
  <si>
    <t>000001410170941</t>
  </si>
  <si>
    <t>Nổ IC nguồn 3,3V,hỏng MCU</t>
  </si>
  <si>
    <t>197K</t>
  </si>
  <si>
    <t>Thẻ nhớ lỗi</t>
  </si>
  <si>
    <t>Không khởi động được thiết bị, mất cấu hình, cháy led</t>
  </si>
  <si>
    <t>Thay led , nạp lại FW</t>
  </si>
  <si>
    <t>Lock: 027.000.012.023,09004</t>
  </si>
  <si>
    <t>013227001286230</t>
  </si>
  <si>
    <t>Thiết bị không cập nhật được thời gian</t>
  </si>
  <si>
    <t>GPSGobal</t>
  </si>
  <si>
    <t>Hỏng Diode B560C,IC nguồn 4,4V</t>
  </si>
  <si>
    <t>Thay Diode B560C,IC nguồn 4,4V,nâng cấp FW</t>
  </si>
  <si>
    <t>17/06/2019</t>
  </si>
  <si>
    <t>Nập cấp FW, thiết lập lại GPS Baurate</t>
  </si>
  <si>
    <t>15/06/2019</t>
  </si>
  <si>
    <t>Thiết bị bị rung lắc ,lỗi hộp</t>
  </si>
  <si>
    <t>Thay hộp mới, nâng cấp FW</t>
  </si>
  <si>
    <t>GpsTayNinh</t>
  </si>
  <si>
    <t>16/07/2019</t>
  </si>
  <si>
    <t>013227001264948</t>
  </si>
  <si>
    <t>GSM chập chờn,RTC GPS</t>
  </si>
  <si>
    <t>B.2.20</t>
  </si>
  <si>
    <t>GiangLong</t>
  </si>
  <si>
    <t>Kiểm tra lại Ip, port cũ trên thiết bị</t>
  </si>
  <si>
    <t>Chập nổ nguồn</t>
  </si>
  <si>
    <t>Thay Connector 6x2, cầu chì, điốt chống quá áp, xử lý lại main, nâng cấp FW</t>
  </si>
  <si>
    <t>GSM chập chờn (CID)</t>
  </si>
  <si>
    <t>Sim lỗi, hết hạn DV</t>
  </si>
  <si>
    <t>Mất nguồn Module</t>
  </si>
  <si>
    <t>Không lắp đặt thiết bị nơi ẩm thấp</t>
  </si>
  <si>
    <t>Chập 3v3, không hiển thị Terminal, lỗi GSM</t>
  </si>
  <si>
    <t>Xử lý phần cứng, thay khay sim,  nâng cấp FW</t>
  </si>
  <si>
    <t>Câu sịm</t>
  </si>
  <si>
    <t>Bắt GPS kém</t>
  </si>
  <si>
    <t>Mạch có dấu hiệu nước vào,oxi hóa</t>
  </si>
  <si>
    <t>TG102E.---01.180110.CAR01A05</t>
  </si>
  <si>
    <t>ID mới : 869696043536734</t>
  </si>
  <si>
    <t>Restart GSM module</t>
  </si>
  <si>
    <t>04/07/2019</t>
  </si>
  <si>
    <t>ID mới : 869696043499883</t>
  </si>
  <si>
    <t>Lỗi nguồn,hỏng IC nguồn 4,4V,MCU,Module GSM</t>
  </si>
  <si>
    <t>Thay IC nguồn 4,4V,MCU+Module GSM</t>
  </si>
  <si>
    <t>ID mới : 869696043526008</t>
  </si>
  <si>
    <t>Hỏng Diode B560C,lỗi GSM</t>
  </si>
  <si>
    <t>000001506061617</t>
  </si>
  <si>
    <t>Reset liên tục,không chốt GPS</t>
  </si>
  <si>
    <t>20/06/2019</t>
  </si>
  <si>
    <t>13/6/2019</t>
  </si>
  <si>
    <t>ID mới : 869627031850696</t>
  </si>
  <si>
    <t>12/062019</t>
  </si>
  <si>
    <t>Hỏng cầu chì nhỏ</t>
  </si>
  <si>
    <t>Thay diode BC ,nâng cấp FW</t>
  </si>
  <si>
    <t>Lock : '125.212.203.114,16565</t>
  </si>
  <si>
    <t>Thay FL64M</t>
  </si>
  <si>
    <t>13/06/2020</t>
  </si>
  <si>
    <t>Thay vỏ/ID mới : 869696043503338</t>
  </si>
  <si>
    <t>Lỗi module GSM(CID)</t>
  </si>
  <si>
    <t>Thay MCU,nạp lại FW</t>
  </si>
  <si>
    <t>Cuộn cảm L1 chưa ăn thiếc</t>
  </si>
  <si>
    <t>??_x0015_.21?.003?1?4,_x0011_6_x0019_65</t>
  </si>
  <si>
    <t>Lỗi cấu hình,foult GPS,hỏng cầu chì nhỏ</t>
  </si>
  <si>
    <t>Thay Flash 64M,thay diode BC</t>
  </si>
  <si>
    <t>GSM không ổn định, chân Anten GPS lỗi</t>
  </si>
  <si>
    <t>Thay Anten GPS (Pigtail), nạp lại FW</t>
  </si>
  <si>
    <t>Lỗi I/O(door), lỗi IC giao tiếp</t>
  </si>
  <si>
    <t>Thay IC giao tiếp, xử lý phần cứng, nạp lại FW</t>
  </si>
  <si>
    <t>Không cấu hình được IP, Port cho thiết bị</t>
  </si>
  <si>
    <t>Thiết bị không có còi</t>
  </si>
  <si>
    <t>Thay linh kiện RTC Module, nạp lại FW</t>
  </si>
  <si>
    <t>GSM ko ổn đinh</t>
  </si>
  <si>
    <t>Thiết bị không cấp nhật được thời gian</t>
  </si>
  <si>
    <t>013226007773217</t>
  </si>
  <si>
    <t>012896001440459</t>
  </si>
  <si>
    <t>Thay linh kiện RTC Module GPS, nâng cấp FW</t>
  </si>
  <si>
    <t>012896000422284</t>
  </si>
  <si>
    <t>012896000422250</t>
  </si>
  <si>
    <t>012896000562790</t>
  </si>
  <si>
    <t>012896001452538</t>
  </si>
  <si>
    <t>000008010000001</t>
  </si>
  <si>
    <t>012896000305687</t>
  </si>
  <si>
    <t>03/07/2019</t>
  </si>
  <si>
    <t>ID mới : 869696043500805</t>
  </si>
  <si>
    <t>ID mới : 869696043502553</t>
  </si>
  <si>
    <t>ID mới : 869696043499875</t>
  </si>
  <si>
    <t>ID mới : 869696043502645</t>
  </si>
  <si>
    <t>ID mới : 869696043497283</t>
  </si>
  <si>
    <t>ID mới : 869696043502736</t>
  </si>
  <si>
    <t>ID mới : 869696043536973</t>
  </si>
  <si>
    <t>Lỗi GSM(CID),hỏng led gps</t>
  </si>
  <si>
    <t>Thay module GSM,Led GPS</t>
  </si>
  <si>
    <t>NguyenDinhPhu</t>
  </si>
  <si>
    <t>ID mới :'000001012554573</t>
  </si>
  <si>
    <t>NguyenHoangPhong</t>
  </si>
  <si>
    <t>Thay IC nguồn 3v3, khay sim</t>
  </si>
  <si>
    <t>NguyenNhuKhuong</t>
  </si>
  <si>
    <t>Thay trans kick PWK,nâng cấp FW</t>
  </si>
  <si>
    <t>PhamDuyKha</t>
  </si>
  <si>
    <t>Đủ phụ kiện</t>
  </si>
  <si>
    <t>203.162.69.42,20001</t>
  </si>
  <si>
    <t>Không  kết nối được với server</t>
  </si>
  <si>
    <t>Lỗi MAX3232,Foult GPS</t>
  </si>
  <si>
    <t>Thay max3232+module GPS</t>
  </si>
  <si>
    <t>203.162.69.57,10005</t>
  </si>
  <si>
    <t>Lỗi vỏ hộp</t>
  </si>
  <si>
    <t>Lock: 203.162.69.18,17881</t>
  </si>
  <si>
    <t>Thay chân connector, nâng cấp FW</t>
  </si>
  <si>
    <t>Thiết bị không có nắp đậy khay sim</t>
  </si>
  <si>
    <t>Hỏng led+khay sim</t>
  </si>
  <si>
    <t>Thay led+khay sim,nâng cấp FW</t>
  </si>
  <si>
    <t>203.162.69.75,20275</t>
  </si>
  <si>
    <t>Vệ sinh lại MCU</t>
  </si>
  <si>
    <t>203.162.69.18,17883</t>
  </si>
  <si>
    <t>Thay tụ khối nguôn,nâng cấp FW</t>
  </si>
  <si>
    <t>ID mới : 868183033792479</t>
  </si>
  <si>
    <t>Lỗi chân connector</t>
  </si>
  <si>
    <t>Xử lý phần cứng,nâng câp FW</t>
  </si>
  <si>
    <t>ID mới 868183033786844</t>
  </si>
  <si>
    <t>Lỗi nguồn,hỏng module GSM</t>
  </si>
  <si>
    <t>Thay tụ khối nguôn,module GSM,nâng cấp FW</t>
  </si>
  <si>
    <t>thay vỏ</t>
  </si>
  <si>
    <t>Ktra lại server</t>
  </si>
  <si>
    <t>03/06/20/19</t>
  </si>
  <si>
    <t>Tụt Jack connector</t>
  </si>
  <si>
    <t>Thay connector,nạp lại FW</t>
  </si>
  <si>
    <t>Nổ cầu chì+hỏng tụ nguồn</t>
  </si>
  <si>
    <t>Thay cầu chì+tụ nguồn,nâng cấp FW</t>
  </si>
  <si>
    <t>Lỗi nguồn module SIM868</t>
  </si>
  <si>
    <t>Mạch có dấu hiệu nước vào gây oxi hóa chập module GSM</t>
  </si>
  <si>
    <t>ID mới : 869696043525877</t>
  </si>
  <si>
    <t>Lỗi ID ,Không chốt GSM</t>
  </si>
  <si>
    <t xml:space="preserve">W.1.00.---01.180420 </t>
  </si>
  <si>
    <t>add lại ID,Nâng cấp FW</t>
  </si>
  <si>
    <t>Nổ ACC hỏng MCU</t>
  </si>
  <si>
    <t>Thay ACC+MCU+Vỏ</t>
  </si>
  <si>
    <t>ID mới : 869696043525992</t>
  </si>
  <si>
    <t>Chập 3,3V,hỏng MCU,module GSM</t>
  </si>
  <si>
    <t>Thay IC nguồn 3,3v,MCU,module GSM</t>
  </si>
  <si>
    <t>Lỗi trên server</t>
  </si>
  <si>
    <t>Hỏng Diode quá áp,không chốt GSM do server</t>
  </si>
  <si>
    <t>203.162.69.42,20008</t>
  </si>
  <si>
    <t>Lock : ?_x0010__x001B_?_x0011_?_x0012_.69.75,20675</t>
  </si>
  <si>
    <t>Lỗi IP/PORT/Không chốt GSM</t>
  </si>
  <si>
    <t>203.162.69.18,17881</t>
  </si>
  <si>
    <t>Cháy mạch ,bung via</t>
  </si>
  <si>
    <t>203.162.69.57,20004,</t>
  </si>
  <si>
    <t>Hỏng ACC+MCU+MAX3232</t>
  </si>
  <si>
    <t>ID mới : 869696043525919</t>
  </si>
  <si>
    <t>203.162.69.18,16873</t>
  </si>
  <si>
    <t>Không chốt được GSM do server</t>
  </si>
  <si>
    <t>Nâng cấp FW,đổi PORT</t>
  </si>
  <si>
    <t>ID mới : 869696043536981</t>
  </si>
  <si>
    <t>Chập nguồn 3,3v hòng MCU+Hỏng module GSM</t>
  </si>
  <si>
    <t>Thay MCU+Module GSM</t>
  </si>
  <si>
    <t>TarisSG</t>
  </si>
  <si>
    <t>Chập MCU, Module GPS</t>
  </si>
  <si>
    <t>Thay MCU, Module GPS, nạp lại FW</t>
  </si>
  <si>
    <t>Micro Sim, ID mới: 869696043501605</t>
  </si>
  <si>
    <t>Thay khay sim, Module GSM, nâng cấp FW</t>
  </si>
  <si>
    <t>Thay vỏ mặt trên</t>
  </si>
  <si>
    <t>014.225.007.016,01102</t>
  </si>
  <si>
    <t>Thay chân conncetor, nâng cấp FW</t>
  </si>
  <si>
    <t>Thiếu 5 ốc</t>
  </si>
  <si>
    <t>014.225.007.016,09007</t>
  </si>
  <si>
    <t>Thiết bị không chốt GPS</t>
  </si>
  <si>
    <t>Thiếu 2 ốc</t>
  </si>
  <si>
    <t>012896001464079</t>
  </si>
  <si>
    <t>Không cấu hình được thiết bị, thiết bị không cập nhật được thời gian</t>
  </si>
  <si>
    <t>Thay IC giao tiếp, Thay linh kiện RTC Module</t>
  </si>
  <si>
    <t>Thay linh kiên RTC Module, nâng cấp FW</t>
  </si>
  <si>
    <t>Thay IC giao tiếp, nạp lại FW</t>
  </si>
  <si>
    <t>013227001272438</t>
  </si>
  <si>
    <t>Lock: 203.162.121.068,09008</t>
  </si>
  <si>
    <t>013226007790534</t>
  </si>
  <si>
    <t>203.162.121.024,09008</t>
  </si>
  <si>
    <t>Không khởi động được thiết bị, thiết bị không cập nhật được thời gian</t>
  </si>
  <si>
    <t>Nạp lại FW, Thay linh kiện RTC Module</t>
  </si>
  <si>
    <t>013226008692903</t>
  </si>
  <si>
    <t>Thiếu 4 ốc</t>
  </si>
  <si>
    <t>Lock: 203.162.121.025,09009</t>
  </si>
  <si>
    <t xml:space="preserve"> X.3.0.0.00042.250815</t>
  </si>
  <si>
    <t>013226007809714</t>
  </si>
  <si>
    <t>013227001298433</t>
  </si>
  <si>
    <t>Thay linh kiên RTC Module</t>
  </si>
  <si>
    <t>013227001809627</t>
  </si>
  <si>
    <t>Thiếu 3 ốc, ID cũ: 7001809627</t>
  </si>
  <si>
    <t xml:space="preserve">203.162.121.025,09004
</t>
  </si>
  <si>
    <t>Thay IC giao tiếp,  nâng cấp FW</t>
  </si>
  <si>
    <t>ID mới : 869696043525950</t>
  </si>
  <si>
    <t>Thiết bị không nhận sim, còi không hoạt động</t>
  </si>
  <si>
    <t>Xử lý phần cứng, khởi tạo lại thiết bị, nâng cấp FW</t>
  </si>
  <si>
    <t>Khởi tạo lại thiết bị, nâng cấp FW</t>
  </si>
  <si>
    <t>Thiết bị thiếu nguồn 4v4</t>
  </si>
  <si>
    <t>Hỏng led memory</t>
  </si>
  <si>
    <t>1289096199/ID mới : 865904026629698</t>
  </si>
  <si>
    <t>Thay MAX3232,nâng câp FW</t>
  </si>
  <si>
    <t>19/07/2019</t>
  </si>
  <si>
    <t>Không kết nối được với server</t>
  </si>
  <si>
    <t>123.027.253.201,33038</t>
  </si>
  <si>
    <t>Lỏng connector</t>
  </si>
  <si>
    <t>anten GSM</t>
  </si>
  <si>
    <t>20171010230133.</t>
  </si>
  <si>
    <t>device.vnpttracking.vn,33038</t>
  </si>
  <si>
    <t>Lỗi nguồn(anten GSM kém gây sóng yếu)</t>
  </si>
  <si>
    <t>ID mới: 869696043506257</t>
  </si>
  <si>
    <t>Mất cấu hình, thường xuyên không chốt GSM</t>
  </si>
  <si>
    <t>Cấu hình lại thiết bị, thay Module GSM, nâng cấp FW</t>
  </si>
  <si>
    <t>Tháng 7</t>
  </si>
  <si>
    <t>22/07/2019</t>
  </si>
  <si>
    <t>Lỗi MODULE GSM</t>
  </si>
  <si>
    <t>26/07/2019</t>
  </si>
  <si>
    <t>Đủ bộ</t>
  </si>
  <si>
    <t>Nổ IC nguồn,hỏng Module GSM+MCU</t>
  </si>
  <si>
    <t>ID mới : 863306020486459</t>
  </si>
  <si>
    <t>ID mới : 862118021731846</t>
  </si>
  <si>
    <t>ID mới : 866762025245026</t>
  </si>
  <si>
    <t>X.4.0.0.00001.280817</t>
  </si>
  <si>
    <t>ID mới : 000001503161500</t>
  </si>
  <si>
    <t>013226008696755</t>
  </si>
  <si>
    <t>ID cũ : '000001307311133</t>
  </si>
  <si>
    <t>000001204643567/866762024159319</t>
  </si>
  <si>
    <t>112.213.084.010,08102</t>
  </si>
  <si>
    <t>Lỗi IC giao tiếp,không chốt GPS</t>
  </si>
  <si>
    <t>Trả tech ,không sửa</t>
  </si>
  <si>
    <t>1506111701/866762025246065</t>
  </si>
  <si>
    <t>Lỗi RTC module GPS</t>
  </si>
  <si>
    <t>Thay linh kiện RTC Module GPS</t>
  </si>
  <si>
    <t>15/07/2019</t>
  </si>
  <si>
    <t>17/07/2019</t>
  </si>
  <si>
    <t>18/07/2019</t>
  </si>
  <si>
    <t>000001501171601</t>
  </si>
  <si>
    <t>Lỗi IC giao tiếp,diode quá áp</t>
  </si>
  <si>
    <t>Thay diode quá áp,MAX3232,nâng cấp FW</t>
  </si>
  <si>
    <t>ID mới : 864161025125324</t>
  </si>
  <si>
    <t>Hỏng IC nguồn 5V,module GSM,HX2001</t>
  </si>
  <si>
    <t>Thay IC nguồn 5V,Module GSM,hx2001</t>
  </si>
  <si>
    <t>CpHdCam</t>
  </si>
  <si>
    <t>09/07/2019</t>
  </si>
  <si>
    <t>ID mới : 869696043532790</t>
  </si>
  <si>
    <t>CtyDaiNam</t>
  </si>
  <si>
    <t>Thay trans kích PW,nâng cấp FW</t>
  </si>
  <si>
    <t>CtyXayDungBacNam</t>
  </si>
  <si>
    <t>25/07/2019</t>
  </si>
  <si>
    <t>29/07/2019</t>
  </si>
  <si>
    <t>sim_anten</t>
  </si>
  <si>
    <t>Hết hạn DV,sim lỗi</t>
  </si>
  <si>
    <t>23/072019</t>
  </si>
  <si>
    <t>24/07/2019</t>
  </si>
  <si>
    <t>Bong via chân connector,không chốt GSM</t>
  </si>
  <si>
    <t>Xử lý phần cứng,Nâng cấp FW</t>
  </si>
  <si>
    <t>08/07/2019</t>
  </si>
  <si>
    <t>23/07/2019</t>
  </si>
  <si>
    <t>ID thiết bị mới :868926033982338</t>
  </si>
  <si>
    <t>Cháy mạch,hộp</t>
  </si>
  <si>
    <t>DLNgocHoan</t>
  </si>
  <si>
    <t>20/07/2019</t>
  </si>
  <si>
    <t>Hỏng diode quá áp+tụ lọc nguồn</t>
  </si>
  <si>
    <t>Thay diode quá áp,tụ lọc nguồn,nâng cấp FW</t>
  </si>
  <si>
    <t>MicroSim, sim lỗi</t>
  </si>
  <si>
    <t>Lỗi reset liên tục</t>
  </si>
  <si>
    <t>Thay Flash,nâng cấp FW</t>
  </si>
  <si>
    <t>thẻ lỗi</t>
  </si>
  <si>
    <t>Thay pitail GSM</t>
  </si>
  <si>
    <t>RTC Module GPS</t>
  </si>
  <si>
    <t>lỗi reset liên tục,lỗi module GPS</t>
  </si>
  <si>
    <t>Thay Flash+module GPS</t>
  </si>
  <si>
    <t>05/07/2019</t>
  </si>
  <si>
    <t>210.245.083.006,16767</t>
  </si>
  <si>
    <t>06/07/2019</t>
  </si>
  <si>
    <t>Chập tụ nguồn đầu vào</t>
  </si>
  <si>
    <t>Thay tụ nguồn đầu vào,nâng cấp FW</t>
  </si>
  <si>
    <t>GpsNhatBinh</t>
  </si>
  <si>
    <t>ID mới : 869696043502462</t>
  </si>
  <si>
    <t>Lỗi IC giao tiếp,Hỏng khay sim</t>
  </si>
  <si>
    <t>Thay điốt chống quá áp</t>
  </si>
  <si>
    <t>Đã có yêu cầu đởi mới từ khách</t>
  </si>
  <si>
    <t>Sai cấu hình, không chốt được GSM</t>
  </si>
  <si>
    <t>125.212.203.114/15757</t>
  </si>
  <si>
    <t>Chập nổ nguồn nuôi Module, cháy cable kết nối RFID</t>
  </si>
  <si>
    <t>Chập nổ  ACC, 3v3</t>
  </si>
  <si>
    <t>Lock: 125.212.203.114,15959</t>
  </si>
  <si>
    <t>Nâng cấp FW, khởi tạo lại thiết bị, nấp cấp FW</t>
  </si>
  <si>
    <t>Thay trans kích PW,thay khay sim</t>
  </si>
  <si>
    <t>HayHaiDuong</t>
  </si>
  <si>
    <t>Thay cầu chì+diode quá áp,nâng câp FW</t>
  </si>
  <si>
    <t>013227004340927</t>
  </si>
  <si>
    <t>lỗi gsm</t>
  </si>
  <si>
    <t>ID mới : 864161025108478</t>
  </si>
  <si>
    <t>Thay module GSM,nâng câp FW</t>
  </si>
  <si>
    <t>31/07/2019</t>
  </si>
  <si>
    <t>Không hiển thị lên Terminal, không nhận sim</t>
  </si>
  <si>
    <t>Thay IC giao tiếp, Xử lý lại phần cứng</t>
  </si>
  <si>
    <t xml:space="preserve"> SE.3.00.---02.180711</t>
  </si>
  <si>
    <t>125.212.203.114,15959</t>
  </si>
  <si>
    <t>Không load được terminal</t>
  </si>
  <si>
    <t>Imei mới: 869696043501894</t>
  </si>
  <si>
    <t>Thay Module</t>
  </si>
  <si>
    <t>Lỗi thạch anh 32Mhz không khởi đông được</t>
  </si>
  <si>
    <t>Thay thạch anh 32Mhz ,nâng cấp FW</t>
  </si>
  <si>
    <t>Thay Mosfet,nâng cấp FW</t>
  </si>
  <si>
    <t>Bong via connector</t>
  </si>
  <si>
    <t>Thay khay sim, mosfet</t>
  </si>
  <si>
    <t>Thay khay sim, mosfet,nâng cấp FW</t>
  </si>
  <si>
    <t>LĐ báo lỗi chập chờn GPS</t>
  </si>
  <si>
    <t>Kiểm tra lại GPS chốt bình thường</t>
  </si>
  <si>
    <t>30/07/2019</t>
  </si>
  <si>
    <t>Nổ cầu chì+hỏng diode quá áp</t>
  </si>
  <si>
    <t>Imei mới: 861359030590754</t>
  </si>
  <si>
    <t>Không hiển thị trên Terminal, mất cấu hình</t>
  </si>
  <si>
    <t>Thay Module MC60, nạp lại FW, cấu hình lại thiết bị</t>
  </si>
  <si>
    <t>LeQuangHiep</t>
  </si>
  <si>
    <t xml:space="preserve">ID cũ:  8018357455, kiểm tra lại dịch vụ trên Server
</t>
  </si>
  <si>
    <t>Không hiển thị lên Terminal</t>
  </si>
  <si>
    <t>ID cũ: 1111111102, Kiểm tra lại dịch vụ trên Server</t>
  </si>
  <si>
    <t>221.132.035.067,02020</t>
  </si>
  <si>
    <t>ID cũ: 1021072082 , kiểm tra lại dịch vụ trên Server</t>
  </si>
  <si>
    <t>Không hiển thị lên Terminal, không sáng led GSM</t>
  </si>
  <si>
    <t>Thay IC giao tiếp, xử lý phần cứng, nâng cấp FW</t>
  </si>
  <si>
    <t>Mega</t>
  </si>
  <si>
    <t>Nổ ACC+hỏng MCU</t>
  </si>
  <si>
    <t>Thay linh kiện ACC+MCU</t>
  </si>
  <si>
    <t>NguyenAnhTuan</t>
  </si>
  <si>
    <t>Thiết bị có dấu hiệu nước vào gây oxi hóa nặng</t>
  </si>
  <si>
    <t>Không bảo hành thiết bị</t>
  </si>
  <si>
    <t>NhatBinh</t>
  </si>
  <si>
    <t>Bung via connector+hỏng cổng COM</t>
  </si>
  <si>
    <t>Thay connector+cổng COM+vỏ</t>
  </si>
  <si>
    <t>NhietDienThangLong</t>
  </si>
  <si>
    <t>Lock: 203.162.69.75,20375</t>
  </si>
  <si>
    <t>Thiết bị có dấu hiệu bị ẩm mốc, không nhận sim</t>
  </si>
  <si>
    <t>Vệ sinh lại mạch,xử lý lại phần cứng</t>
  </si>
  <si>
    <t>AntenGPS+GSM, dây nguồn đã bị cắt</t>
  </si>
  <si>
    <t>Test lại các chức năng trên thiết bị</t>
  </si>
  <si>
    <t>GPS chập chờn</t>
  </si>
  <si>
    <t>Lock: 203.162.69.75,21575</t>
  </si>
  <si>
    <t>Lạp lại FW</t>
  </si>
  <si>
    <t>Thay vỏ cả 2 mặt</t>
  </si>
  <si>
    <t>Lock: 203.162.69.57,20004</t>
  </si>
  <si>
    <t>Kiểm tra test lại các chức năng trên thiết bị</t>
  </si>
  <si>
    <t>Xử lý lại phần cứng, nâng cấp FW</t>
  </si>
  <si>
    <t>Khách báo gps cách xa vị trí</t>
  </si>
  <si>
    <t>Nâng cấp FW, test lại server</t>
  </si>
  <si>
    <t>Lock: 203.162.69.18,17880</t>
  </si>
  <si>
    <t>Kiểm tra và test lại chức nắng bình thường</t>
  </si>
  <si>
    <t>Lock: 203.162.69.18,17885</t>
  </si>
  <si>
    <t>Thay điốt B560C, nâng cấp FW</t>
  </si>
  <si>
    <t>Thay khay sim, khởi tạo lại thiết bị</t>
  </si>
  <si>
    <t>Kiểm tra lại Server,  Micro SIM</t>
  </si>
  <si>
    <t>Lock: 203.162.69.42,16873</t>
  </si>
  <si>
    <t>Lỗi dây cable connector đến RFID, lỗi GSM</t>
  </si>
  <si>
    <t>Thay dây cable connector, thay khay sim</t>
  </si>
  <si>
    <t>Câu sim,20000</t>
  </si>
  <si>
    <t>Lock: 203.162.69.75,20175</t>
  </si>
  <si>
    <t>Lock: 203.162.69.75,20075</t>
  </si>
  <si>
    <t xml:space="preserve"> VI.1.00.---01.180629</t>
  </si>
  <si>
    <t>Lock: 203.162.69.18,16885</t>
  </si>
  <si>
    <t>Thiết bị có dấu hiệu nước vào gây oxy hóa mạch, lỗi GSM</t>
  </si>
  <si>
    <t>Vệ sinh lại mạch, xử lý lại phần cứng, thay khay sim, nâng cấp FW</t>
  </si>
  <si>
    <t>Lock: 203.162.69.71,20071</t>
  </si>
  <si>
    <t>Test lại thiết bị</t>
  </si>
  <si>
    <t>Chập ACC, lỗi GSM</t>
  </si>
  <si>
    <t>Thay MCU, thay khay sim, nâng câp FW</t>
  </si>
  <si>
    <t>203.162.69.18,16881</t>
  </si>
  <si>
    <t>Hỏng IC nguồn 4,4v</t>
  </si>
  <si>
    <t>Thay IC nguồn 4,4v,nâng cấp FW</t>
  </si>
  <si>
    <t>ID mới : 869696043532238</t>
  </si>
  <si>
    <t>203.162.69.42,16875</t>
  </si>
  <si>
    <t xml:space="preserve">Thiếu cable </t>
  </si>
  <si>
    <t>Thay cable+khay sim+vỏ,nâng cấp FW</t>
  </si>
  <si>
    <t>Xử lý lại phần cứng,  nâng cấp FW</t>
  </si>
  <si>
    <t>Thiết bị không check được I/O(AIR)</t>
  </si>
  <si>
    <t>Thiết bị có dấu hiệu bị nước vào</t>
  </si>
  <si>
    <t>Bung chân connector, lỗi I/O (ACC)</t>
  </si>
  <si>
    <t>Thay chân connector 2x2(x2), xử lý lại phần cứng, nâng cấp FW</t>
  </si>
  <si>
    <t>Mất nguồn mudule</t>
  </si>
  <si>
    <t>Thay mosfet, nâng cấp FW</t>
  </si>
  <si>
    <t>Lock: 203.162.69.18,16884</t>
  </si>
  <si>
    <t>Thay transistor pwrkey_GSM, nâng cấp FW</t>
  </si>
  <si>
    <t>Kiểm tra lại server</t>
  </si>
  <si>
    <t>Lock: 203.162.69.18,17883</t>
  </si>
  <si>
    <t>ID mới : 868183033883971</t>
  </si>
  <si>
    <t>Thay vỏ,module GSM,nâng cấp FW</t>
  </si>
  <si>
    <t>Dây nguồn LE,V</t>
  </si>
  <si>
    <t>SL: 7</t>
  </si>
  <si>
    <t>Không bảo hành</t>
  </si>
  <si>
    <t>Dây nguồn đã bị cắt ngắn và lỏng đầu</t>
  </si>
  <si>
    <t>Xử lý lại đầu cos connector</t>
  </si>
  <si>
    <t>Thay cầu chì, thay khay sim, nâng cấp FW</t>
  </si>
  <si>
    <t>10,000, câu sim</t>
  </si>
  <si>
    <t>Imei mới:  869696043533236</t>
  </si>
  <si>
    <t>Lock: 45.117.79.27,09977</t>
  </si>
  <si>
    <t>Mất nguồn GSM</t>
  </si>
  <si>
    <t>Chập khối nguồn 4v4, 3v3, moduleGPS</t>
  </si>
  <si>
    <t>Thay tran kick PWK GSM,nâng cấp FW</t>
  </si>
  <si>
    <t>Imei mới: 867717030518733</t>
  </si>
  <si>
    <t xml:space="preserve">Lỗi GSM </t>
  </si>
  <si>
    <t>Thay Module Sim 868</t>
  </si>
  <si>
    <t>203.162.121.024,01202</t>
  </si>
  <si>
    <t>Lock: 203.162.121.024,01202</t>
  </si>
  <si>
    <t>Không nhận bảo hành</t>
  </si>
  <si>
    <t>Mất nguồn Module Sim</t>
  </si>
  <si>
    <t xml:space="preserve">TG.007.---13.060116 </t>
  </si>
  <si>
    <t>Thay diot chống quá áp, cầu chì, nâng cấp FW</t>
  </si>
  <si>
    <t>Thay diot B560C, nâng cấp FW</t>
  </si>
  <si>
    <t>013226008752426</t>
  </si>
  <si>
    <t>000001029419772/864161029419772</t>
  </si>
  <si>
    <t>203.162.121.025,09004,</t>
  </si>
  <si>
    <t>012896004928815</t>
  </si>
  <si>
    <t>6004928815/012896004928815</t>
  </si>
  <si>
    <t>012896004919830</t>
  </si>
  <si>
    <t>013226008694792</t>
  </si>
  <si>
    <t>013226003587835</t>
  </si>
  <si>
    <t>013226008694859</t>
  </si>
  <si>
    <t>Thiết bị khởi động lại liên tục, mất cấu hình</t>
  </si>
  <si>
    <t xml:space="preserve">Thiếu 3 ốc, 000001205348256
</t>
  </si>
  <si>
    <t>Không khởi động được thiết bị, không hiển thị lên Terminal</t>
  </si>
  <si>
    <t>012896004950306</t>
  </si>
  <si>
    <t>vnetgps.com,169,09008</t>
  </si>
  <si>
    <t>203.162.121.025,09009</t>
  </si>
  <si>
    <t>Không nạp được IAP, không hiển thị lên Terminal</t>
  </si>
  <si>
    <t>Thay IC giao tiếp (x2)</t>
  </si>
  <si>
    <t>013227001809619</t>
  </si>
  <si>
    <t xml:space="preserve">Khách gửi thiết bị không có vỏ hộp </t>
  </si>
  <si>
    <t>Hết hạn DV,nhảy vị trí</t>
  </si>
  <si>
    <t>ID mới : 869696043498612</t>
  </si>
  <si>
    <t>Hết hạn DV,lỗi CID</t>
  </si>
  <si>
    <t>GPS Chập chờn</t>
  </si>
  <si>
    <t>Không nắp đậy khay sim</t>
  </si>
  <si>
    <t>Test kiểm tra lại thiết bị</t>
  </si>
  <si>
    <t>Lock: device.vnpttracking.vn,36035</t>
  </si>
  <si>
    <t>20161115051733.</t>
  </si>
  <si>
    <t>Lock: device.vnpttracking.vn,34033</t>
  </si>
  <si>
    <t>Tháng 8</t>
  </si>
  <si>
    <t>20181105380135., Chú ý phôi sim thiết bị</t>
  </si>
  <si>
    <t>Tổng 2019</t>
  </si>
  <si>
    <t>Nước sạch Hải Dương</t>
  </si>
  <si>
    <t>Dây nguồn, JV200,GT06, VT08, Cam, Wetrack 1, 2….</t>
  </si>
  <si>
    <t>Xử lý lại đầu cos</t>
  </si>
  <si>
    <t>ID mới: 013227004334532</t>
  </si>
  <si>
    <t>ID mới: 013227004359521</t>
  </si>
  <si>
    <t>ID mới: 862118020969785</t>
  </si>
  <si>
    <t>ID mới: 865904027282778</t>
  </si>
  <si>
    <t>ID mới: 863586032846903</t>
  </si>
  <si>
    <t>ID mới: 868183033792982</t>
  </si>
  <si>
    <t>ID mới: 861694031761420/server</t>
  </si>
  <si>
    <t>ID mới: 869696043525968</t>
  </si>
  <si>
    <t>1654715981/ID mới: 013226007777069</t>
  </si>
  <si>
    <t>1674022073/ ID mới: 013226008712131</t>
  </si>
  <si>
    <t>ID mới: 869696043532097</t>
  </si>
  <si>
    <t>ID mới: 868183033792685</t>
  </si>
  <si>
    <t>ID mới: 868183033792602</t>
  </si>
  <si>
    <t>ID mới: 862118029128516</t>
  </si>
  <si>
    <t>ID mới: 012896001435657</t>
  </si>
  <si>
    <t>ID mới: 013227007916954</t>
  </si>
  <si>
    <t>000001626347672 ID mới: 863306020496466</t>
  </si>
  <si>
    <t>000001648587840 ID mới: 013226007790534</t>
  </si>
  <si>
    <t>ID mới: 862118021524704</t>
  </si>
  <si>
    <t>D mới: 869696043536833</t>
  </si>
  <si>
    <t>ID mới: 869696043530372</t>
  </si>
  <si>
    <t>ID mới: 869696043525901</t>
  </si>
  <si>
    <t>ID mới: 869696043530364</t>
  </si>
  <si>
    <t>1401021303/ID mới: 862118027449831</t>
  </si>
  <si>
    <t>Thiết bị thuộc diện được bảo hành, khách chưa nhận lại</t>
  </si>
  <si>
    <t>Thiết bị thuộc diện được bảo hành, khách chưa nhận lại, sim lỗi</t>
  </si>
  <si>
    <t>Test lại chức năng</t>
  </si>
  <si>
    <t>Xử lý lại cầu cos</t>
  </si>
  <si>
    <t>Lỏng đầu cos</t>
  </si>
  <si>
    <t>F</t>
  </si>
  <si>
    <t>21/08/2019</t>
  </si>
  <si>
    <t>26/08/2019</t>
  </si>
  <si>
    <t>ID mới : 869696043532907</t>
  </si>
  <si>
    <t>Gãy đế anten GPS,Lỗi Reset module</t>
  </si>
  <si>
    <t>Thay module GSM +  đế anten GPS,nâng cấp FW</t>
  </si>
  <si>
    <t>Thauy module GPS</t>
  </si>
  <si>
    <t>1410160841/864161026901533</t>
  </si>
  <si>
    <t>013227004360602</t>
  </si>
  <si>
    <t>1502071200/013227004360602</t>
  </si>
  <si>
    <t>ID TB mới : 868183034568068</t>
  </si>
  <si>
    <t xml:space="preserve"> LE.1.00.---05.190404</t>
  </si>
  <si>
    <t>Đổi mới (Anh Thông báo đổi mới)</t>
  </si>
  <si>
    <t>ID TB mới : 868183033821310</t>
  </si>
  <si>
    <t>Lỏng cốt,đứt cốt</t>
  </si>
  <si>
    <t>06/08/2019</t>
  </si>
  <si>
    <t>10/08/2019</t>
  </si>
  <si>
    <t>Không nhận sim,chốt GPS kém</t>
  </si>
  <si>
    <t>Thay khay sim,thay anten GPS,nâng cấp FW</t>
  </si>
  <si>
    <t>ID module 868183033791505</t>
  </si>
  <si>
    <t>Chốt GPS chậm</t>
  </si>
  <si>
    <t>Bong via chân connector</t>
  </si>
  <si>
    <t>Chân connector lỗi,không nhận sim</t>
  </si>
  <si>
    <t>863586032892097</t>
  </si>
  <si>
    <t>Thay ACC+MCU,nạp lại FW</t>
  </si>
  <si>
    <t>864811037294092</t>
  </si>
  <si>
    <t>864811036988413</t>
  </si>
  <si>
    <t>864811036930837</t>
  </si>
  <si>
    <t>864811037169005</t>
  </si>
  <si>
    <t>866192037768940</t>
  </si>
  <si>
    <t>866192037779582</t>
  </si>
  <si>
    <t>ID mới : 869696043500680</t>
  </si>
  <si>
    <t>Nổ tụ nguồn,chập nguồn 3,3v,hỏng module GSM,MAX3232</t>
  </si>
  <si>
    <t>SE.3.00.---01.150917</t>
  </si>
  <si>
    <t>Thay Tụ nguồn,module GPS,MCU,MAX3232,IC nguồn 3,3V</t>
  </si>
  <si>
    <t>29/08/2019</t>
  </si>
  <si>
    <t>Mất Imei thiết bị, không chốt GSM</t>
  </si>
  <si>
    <t>Chập nguồn lỗi chân connector</t>
  </si>
  <si>
    <t>Thay connector, nâng cấp FW</t>
  </si>
  <si>
    <t>ĐL Đức Đoàn</t>
  </si>
  <si>
    <t>Mạch có dấu hiệu nước vào gây oxi hóa mạch,bong via IC nguồn</t>
  </si>
  <si>
    <t>ĐL Hải Yến</t>
  </si>
  <si>
    <t>ĐL Quang Huy</t>
  </si>
  <si>
    <t>ĐL Thủy 37</t>
  </si>
  <si>
    <t>14/08/2019</t>
  </si>
  <si>
    <t>16/08/2019</t>
  </si>
  <si>
    <t>MCU  chưa kết nối với module</t>
  </si>
  <si>
    <t>LE.1.00.5.190404</t>
  </si>
  <si>
    <t>Thay transistor (PWRKEY_GSM)</t>
  </si>
  <si>
    <t>Đỗ Văn Thiện</t>
  </si>
  <si>
    <t>Sim, thẻ nhớ, dây nguồn, Anten GPS+GSM</t>
  </si>
  <si>
    <t>ID cũ: 000001410290846</t>
  </si>
  <si>
    <t>Thay linh kiên RTC module</t>
  </si>
  <si>
    <t>28/08/2019</t>
  </si>
  <si>
    <t>30/08/2019</t>
  </si>
  <si>
    <t>Thiết bị không chốt GSM</t>
  </si>
  <si>
    <t>Thay anten GSM</t>
  </si>
  <si>
    <t>13/08/2019</t>
  </si>
  <si>
    <t>Mất nguồn  module sim</t>
  </si>
  <si>
    <t>Thay mosfet</t>
  </si>
  <si>
    <t>Sóng GSM kém</t>
  </si>
  <si>
    <t>GPS 368</t>
  </si>
  <si>
    <t>19/08/2019</t>
  </si>
  <si>
    <t>Sim lỗi không chốt GSM</t>
  </si>
  <si>
    <t>Lock: www.gps368.com,8000</t>
  </si>
  <si>
    <t>MCU chưa kết nối tới module</t>
  </si>
  <si>
    <t>Thay transistor (PWRKEY_GSM), nâng cấp FW</t>
  </si>
  <si>
    <t>01/07/2019</t>
  </si>
  <si>
    <t>Gps Tây Ninh</t>
  </si>
  <si>
    <t>31/08/2019</t>
  </si>
  <si>
    <t>Wetrack2</t>
  </si>
  <si>
    <t>Lỗi main</t>
  </si>
  <si>
    <t>Không sửa chữa</t>
  </si>
  <si>
    <t>Hay Huế</t>
  </si>
  <si>
    <t>ID mới: 867717030524640</t>
  </si>
  <si>
    <t>Thay module sim, nâng cấp FW</t>
  </si>
  <si>
    <t>Hoàng Công Đinh</t>
  </si>
  <si>
    <t>15/08/2019</t>
  </si>
  <si>
    <t>12/08/2019</t>
  </si>
  <si>
    <t>Thiếu 2 ốc/000001026917927</t>
  </si>
  <si>
    <t>221.132.035.067,16869</t>
  </si>
  <si>
    <t>Lỗi max3232,hỏng led GPS</t>
  </si>
  <si>
    <t>Thay max3232,Led GPS,nâng cấp FW</t>
  </si>
  <si>
    <t>864161026907225</t>
  </si>
  <si>
    <t>Thiếu 2 ốc/1026907225</t>
  </si>
  <si>
    <t>221.132.035.067,16869/864161026907225</t>
  </si>
  <si>
    <t>22/08/2019</t>
  </si>
  <si>
    <t>Trả lại kho</t>
  </si>
  <si>
    <t>Mạch oxi hóa do ẩm</t>
  </si>
  <si>
    <t>112.213.084.010,07102</t>
  </si>
  <si>
    <t>K</t>
  </si>
  <si>
    <t>Imei mới: 869696043532253</t>
  </si>
  <si>
    <t>013226003592513</t>
  </si>
  <si>
    <t>Sim, thẻ nhớ</t>
  </si>
  <si>
    <t>ID : 867330026978349</t>
  </si>
  <si>
    <t>Không cập nhật được thời gian</t>
  </si>
  <si>
    <t>Module sim còn BH, Imei mới: 864161025127346</t>
  </si>
  <si>
    <t>Thiết bị thường xuyên không nhận sim</t>
  </si>
  <si>
    <t>Thay Module Sim</t>
  </si>
  <si>
    <t>Lắp đặt</t>
  </si>
  <si>
    <t>08/08/2019</t>
  </si>
  <si>
    <t>ID cũ  : 1410170937/ID mới : 865191012554557</t>
  </si>
  <si>
    <t>01/08/2019</t>
  </si>
  <si>
    <t>02/08/2019</t>
  </si>
  <si>
    <t>05/08/2019</t>
  </si>
  <si>
    <t>Hỏng chân connector,bong via</t>
  </si>
  <si>
    <t>012896000629615</t>
  </si>
  <si>
    <t>000001100000049</t>
  </si>
  <si>
    <t>Anh Nam CP</t>
  </si>
  <si>
    <t>013227001823131</t>
  </si>
  <si>
    <t>Chập nguồn 3,3V,hỏng MCU</t>
  </si>
  <si>
    <t>Chập nguồn 5V</t>
  </si>
  <si>
    <t>27/08/2019</t>
  </si>
  <si>
    <t>Lỗi khởi động thiết bị(Chập chân connector J5)</t>
  </si>
  <si>
    <t>RTC module GPS</t>
  </si>
  <si>
    <t>000004028279120/865904028279120</t>
  </si>
  <si>
    <t>221.132.033.067,11169</t>
  </si>
  <si>
    <t>Lỗi thạch anh 8Mhz</t>
  </si>
  <si>
    <t>Thay thạch Anh 8Mhz</t>
  </si>
  <si>
    <t>ID mới : 864161025108064</t>
  </si>
  <si>
    <t>Chập IC nguồn 5v,hỏng module GSM</t>
  </si>
  <si>
    <t>Thay IC nguồn 5V+module GSM</t>
  </si>
  <si>
    <t>ID mới : 864161020970104</t>
  </si>
  <si>
    <t>Chập nguồn 3,3V,khách hàn sai linh kiện lỗi main</t>
  </si>
  <si>
    <t>ĐL Minh Huy</t>
  </si>
  <si>
    <t>Thiết bị bị nước vào</t>
  </si>
  <si>
    <t>Lock:125.212.203.114,16565</t>
  </si>
  <si>
    <t>Không lên nguồn,hỏng module GPS</t>
  </si>
  <si>
    <t>Thay IC nguồn 4,4v,module GPS, nâng cấp FW</t>
  </si>
  <si>
    <t>Không chốt GSM(sai cấu hình)</t>
  </si>
  <si>
    <t>Chập nguồn, lỗi vỏ hộp</t>
  </si>
  <si>
    <t>Thay điốt chống quá áp,thay vỏ hộp 2 mặt,  nâng cấp FW</t>
  </si>
  <si>
    <t>Không có nắp đậy khay sim</t>
  </si>
  <si>
    <t>Không khởi động được thiết bị, mất tín hiệu GSM thường xuyên</t>
  </si>
  <si>
    <t>Nạp lại FW, khởi tạo lại thiết bị</t>
  </si>
  <si>
    <t>MicroSIM, hết hạn dịch vụ</t>
  </si>
  <si>
    <t>Sai cấu hình thiết bị, thiết bị không nhận sim</t>
  </si>
  <si>
    <t>Cấu hình lại thiết bị, thay khay sim, nâng cấp FW</t>
  </si>
  <si>
    <t>device.vnetgps.com,15555,0</t>
  </si>
  <si>
    <t>Tín hiệu GSM chập chờn</t>
  </si>
  <si>
    <t>Imei mới: 864811037197386</t>
  </si>
  <si>
    <t>Chập 4v4, 3v3, module GSM, module GPS</t>
  </si>
  <si>
    <t>Thay Điốt BC560, IC nguồn 3v3, MCU, Module GSM, Module GPS</t>
  </si>
  <si>
    <t>Nguyễn Văn Nam</t>
  </si>
  <si>
    <t>23/08/2019</t>
  </si>
  <si>
    <t>Nguyễn Xuân Lương</t>
  </si>
  <si>
    <t>sim + thẻ</t>
  </si>
  <si>
    <t>000001407100931</t>
  </si>
  <si>
    <t>`</t>
  </si>
  <si>
    <t>17/08/2019</t>
  </si>
  <si>
    <t>ID mới : 869696043499842</t>
  </si>
  <si>
    <t>Micro sim</t>
  </si>
  <si>
    <t>Lỗi GPS + GSM</t>
  </si>
  <si>
    <t>Xử lý lại phần cứng, thay khay sim</t>
  </si>
  <si>
    <t>MCU chưa kết nối với module sim</t>
  </si>
  <si>
    <t>17/09/2019</t>
  </si>
  <si>
    <t>sim+thẻ+anten</t>
  </si>
  <si>
    <t>Chập nguồn 3,3v.hỏng MCU+Module GSM+GPS</t>
  </si>
  <si>
    <t>Taris HN</t>
  </si>
  <si>
    <t>Thiếu nắp COM</t>
  </si>
  <si>
    <t>Mất nguồn module sim 868</t>
  </si>
  <si>
    <t>ID mới: 868183033869368</t>
  </si>
  <si>
    <t>Thay module sim 868, nâng cấp FW</t>
  </si>
  <si>
    <t>Thay Mofet module GSM</t>
  </si>
  <si>
    <t>Thay Trans PWK,nâng cấp FW</t>
  </si>
  <si>
    <t>Taris SG</t>
  </si>
  <si>
    <t>Thiết bị có dấu hiệu của tác động ngoại lực, gây lỗi main</t>
  </si>
  <si>
    <t>Imei mới: 868183033792792</t>
  </si>
  <si>
    <t>Lock: 203.162.69.57,20001</t>
  </si>
  <si>
    <t>Thiết bị chạy server của VNET, không hỗ trợ đổi server</t>
  </si>
  <si>
    <t>Lock: 125.212.203.114, 15959</t>
  </si>
  <si>
    <t>Thiêt bị không chốt GPS</t>
  </si>
  <si>
    <t>Lock; 203.162.69.57,20005</t>
  </si>
  <si>
    <t>Chập 3v3</t>
  </si>
  <si>
    <t>Thay vỏ hộp( vỏ lỗi)</t>
  </si>
  <si>
    <t>Thiết bị không nhận sim, sóng GSM yếu</t>
  </si>
  <si>
    <t>Khởi tạo lại thiết bị, thay anten GSM</t>
  </si>
  <si>
    <t>Mất nguồn Module sim</t>
  </si>
  <si>
    <t>Thay transistor(EN_GSM), nâng cấp FW</t>
  </si>
  <si>
    <t>Kiểm tra lại dịch vụ server</t>
  </si>
  <si>
    <t>Thiết bị reset lại liên tục</t>
  </si>
  <si>
    <t>Lỗi nguồn, mất kết nối MCU với module sim</t>
  </si>
  <si>
    <t>Thay connector,transistor, nâng cấp FW</t>
  </si>
  <si>
    <t>Mất kết nối MCU và Module sim</t>
  </si>
  <si>
    <t>Thay transistor, nâng cấp FW</t>
  </si>
  <si>
    <t>Mất cấu hình, không cấu hình được thiết bị, không chốt GPS</t>
  </si>
  <si>
    <t>Thay flash, nạp lại FW, thay anten GPS</t>
  </si>
  <si>
    <t>Kiểm tra lại server không chốt được GSM</t>
  </si>
  <si>
    <t>Lock: 203.162.69.42,16875</t>
  </si>
  <si>
    <t>Khởi tạo lại thiết bị, thay khay sim, nâng cấp FW</t>
  </si>
  <si>
    <t>Thiết bị có dấu hiệu nươc vào, gây oxi hóa mạch nặng</t>
  </si>
  <si>
    <t>Thiết bị có dấu hiệu nươc vào</t>
  </si>
  <si>
    <t>Chập nguồn 4v4, 3v3, chập module GSM, GPS</t>
  </si>
  <si>
    <t>Lỗi cable connector</t>
  </si>
  <si>
    <t>Thay cable connector, thay khay sim</t>
  </si>
  <si>
    <t>20000, câu sim</t>
  </si>
  <si>
    <t>Lock: 203.162.69.18,16878</t>
  </si>
  <si>
    <t>Khối nguồn oxi hóa, thiết bị không nhận sim</t>
  </si>
  <si>
    <t>Xử lý lại khối nguồn, thay khay sim, nâng cấp FW</t>
  </si>
  <si>
    <t>Mất cấu hình, thiết bị không nhận sim</t>
  </si>
  <si>
    <t>Thay khay sim, cấu hình lại thiết bị, nâng cấp FW</t>
  </si>
  <si>
    <t>Mạch bị oxi hóa nặng</t>
  </si>
  <si>
    <t>Lock: 203.162.69.42,16874</t>
  </si>
  <si>
    <t>Thiêt bị không nhận sim</t>
  </si>
  <si>
    <t>Lock: 203.162.69.42,20004</t>
  </si>
  <si>
    <t>Thiêt bị không nhận sim, không chốt GPS</t>
  </si>
  <si>
    <t>Thay khay sim, thay anten GPS, nâng cấp FW</t>
  </si>
  <si>
    <t>Chập nguồn, thiết bị không nhận sim</t>
  </si>
  <si>
    <t>Kiểm tra lại server, micro sim</t>
  </si>
  <si>
    <t>Thiết bị không chốt được GPS, không nhận sim</t>
  </si>
  <si>
    <t>Thay module GPS, thay khay sim, nâng cấp FW</t>
  </si>
  <si>
    <t>Thiết bị không chốt được GPS</t>
  </si>
  <si>
    <t>Thay module GPS, nâng cấp FW</t>
  </si>
  <si>
    <t>Câu sim, 310000</t>
  </si>
  <si>
    <t>1020000040/864161026915814</t>
  </si>
  <si>
    <t>sim hết data</t>
  </si>
  <si>
    <t>Foult GPS(nhảy baudrate),RTC GPS</t>
  </si>
  <si>
    <t>013226001685581</t>
  </si>
  <si>
    <t>012896004955313</t>
  </si>
  <si>
    <t>Thiếu 2 ốc/1647398655</t>
  </si>
  <si>
    <t>203.162.121.026,09008</t>
  </si>
  <si>
    <t>04/09/2019</t>
  </si>
  <si>
    <t>013226007838887</t>
  </si>
  <si>
    <t>ID mới : 862118027261160/000001643955930</t>
  </si>
  <si>
    <t>012896001470027</t>
  </si>
  <si>
    <t>09/08/2019</t>
  </si>
  <si>
    <t>Hỏng LED GPS</t>
  </si>
  <si>
    <t xml:space="preserve">TG.007.---15.310517 </t>
  </si>
  <si>
    <t>ID mới : 864161025110193</t>
  </si>
  <si>
    <t>Hỏng module GSM(mạch có dấu hiệu nước vào)</t>
  </si>
  <si>
    <t>ID mới : 864161025109781</t>
  </si>
  <si>
    <t>Lỗi khởi động thiết bị,Lỗi GSM</t>
  </si>
  <si>
    <t>Hỏng cầu chỉ</t>
  </si>
  <si>
    <t xml:space="preserve">TG.007.---11.060116 </t>
  </si>
  <si>
    <t>Hỏng Diode B560C</t>
  </si>
  <si>
    <t>Thay diode B560C</t>
  </si>
  <si>
    <t>Lỗi cầu chì</t>
  </si>
  <si>
    <t>Thay cầu chì,nạp lại FW</t>
  </si>
  <si>
    <t>203.162.121.026,09107</t>
  </si>
  <si>
    <t>Chập nguồn 3,3V,hỏng MCU+Module GPS</t>
  </si>
  <si>
    <t>Thay IC nguồn 3,3v,MCU+Module GPS</t>
  </si>
  <si>
    <t>863586032901054</t>
  </si>
  <si>
    <t>ID mới : 869696043502421</t>
  </si>
  <si>
    <t>Reset liên tục</t>
  </si>
  <si>
    <t>Hàn lại tụ 100nF  khối nguồn</t>
  </si>
  <si>
    <t>203.162.121.025,01102</t>
  </si>
  <si>
    <t>Mất cấu hình,lỗi GSM</t>
  </si>
  <si>
    <t>203.162.121.024,01102</t>
  </si>
  <si>
    <t>Khay sim lỗi</t>
  </si>
  <si>
    <t>203.162.69.18,16879</t>
  </si>
  <si>
    <t>Lỗi không load được terminal</t>
  </si>
  <si>
    <t>Thay thạch anh 32Mhz,nâng cấp FW</t>
  </si>
  <si>
    <t>Cam HL02 + Nguồn</t>
  </si>
  <si>
    <t>Lỗi nguồn,Đấu sai dây nguồn cam</t>
  </si>
  <si>
    <t>ThaCo Sơn La</t>
  </si>
  <si>
    <t>20/08/2019</t>
  </si>
  <si>
    <t>Mất nguồn 3v3</t>
  </si>
  <si>
    <t>Tiến Long</t>
  </si>
  <si>
    <t>Thiết bị khởi động lại liện tục, lỗi GSM</t>
  </si>
  <si>
    <t xml:space="preserve"> W.1.00.---01.170816 </t>
  </si>
  <si>
    <t>Nâng cấp FW, thay khay sim</t>
  </si>
  <si>
    <t>Triệu Văn Miên</t>
  </si>
  <si>
    <t>012896000429115</t>
  </si>
  <si>
    <t>Thiết bị không cấp nhật được thời gián</t>
  </si>
  <si>
    <t>Thay linh kiện RTC module</t>
  </si>
  <si>
    <t>Chập nguồn 3,3v,hỏng module GSM+GPS</t>
  </si>
  <si>
    <t>Thay trans PWK,nâng cấp FW</t>
  </si>
  <si>
    <t>SL: 2</t>
  </si>
  <si>
    <t>Test lại chức năng thiết bị</t>
  </si>
  <si>
    <t>ID: 20160712080138.</t>
  </si>
  <si>
    <t>Lock: device.vnpttracking.vn,33038</t>
  </si>
  <si>
    <t>Led memory không sáng</t>
  </si>
  <si>
    <t>ID: 20180206250133.</t>
  </si>
  <si>
    <t>Test kiểm tra lại các chức năng</t>
  </si>
  <si>
    <t>Thẻ RFID(x2), dây nguồn</t>
  </si>
  <si>
    <t>ID: 20181229207133.</t>
  </si>
  <si>
    <t>device.vnpttracking.vn,35033</t>
  </si>
  <si>
    <t>Tháng 9</t>
  </si>
  <si>
    <t xml:space="preserve">Khách hàng: </t>
  </si>
  <si>
    <t>Xác định lỗi</t>
  </si>
  <si>
    <t>Phân loại lỗi từng Model</t>
  </si>
  <si>
    <t>Dây nguồn, Wetrack, Cam…</t>
  </si>
  <si>
    <t xml:space="preserve"> TỔNG HỢP XỬ LÝ THIẾT BỊ BẢO HÀNH NĂM 2019 </t>
  </si>
  <si>
    <t>Anh Dân Thái Bình</t>
  </si>
  <si>
    <t>Đại lý Quang Huy Nghệ An</t>
  </si>
  <si>
    <t>Tổng Mỗi Model</t>
  </si>
  <si>
    <t>Đại lý Nguyễn Cương</t>
  </si>
  <si>
    <t>Đại lý Nhật Minh</t>
  </si>
  <si>
    <t>Đại lý Anh Trực</t>
  </si>
  <si>
    <t>Viet Global</t>
  </si>
  <si>
    <t>GPS Tây Ninh</t>
  </si>
  <si>
    <t>Công ty Minh Huy</t>
  </si>
  <si>
    <t>GPS Quốc Hùng</t>
  </si>
  <si>
    <t>Đại lý Hải  Yến</t>
  </si>
  <si>
    <t>Công ty Gia Hoàng</t>
  </si>
  <si>
    <t>Tổng từng loại Model</t>
  </si>
  <si>
    <t>Phạm Duy Kha</t>
  </si>
  <si>
    <t>GPS Global</t>
  </si>
  <si>
    <t>Tech Global</t>
  </si>
  <si>
    <t>Vân Tải Trường An</t>
  </si>
  <si>
    <t>Cty Dân Phát</t>
  </si>
  <si>
    <t>Tháng4</t>
  </si>
  <si>
    <t>Cty Văn Nam</t>
  </si>
  <si>
    <t>Cty Vận Tải Phú Thọ</t>
  </si>
  <si>
    <t>125212203114.16363</t>
  </si>
  <si>
    <t>125212203114.15555</t>
  </si>
  <si>
    <t>ĐL Anh Văn</t>
  </si>
  <si>
    <t>ĐL Nguyễn Nam</t>
  </si>
  <si>
    <t>TechOne Thanh Hóa</t>
  </si>
  <si>
    <t>Cty Nam Á</t>
  </si>
  <si>
    <t>CtyThiên Việt Phát</t>
  </si>
  <si>
    <t>ĐL Yên Bái</t>
  </si>
  <si>
    <t>Hòa Bình 1</t>
  </si>
  <si>
    <t>Cty Đại Nam</t>
  </si>
  <si>
    <t>Cty Xây Dựng Bắc Nam</t>
  </si>
  <si>
    <t>Lê Quang Hiệp</t>
  </si>
  <si>
    <t>Nhiệt Điện Thăng Long</t>
  </si>
  <si>
    <t>Thaco Sơn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</si>
</sst>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20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3"/>
      <name val="Times New Roman"/>
      <family val="1"/>
    </font>
    <font>
      <b/>
      <sz val="20"/>
      <color theme="1" tint="0.14999847407452621"/>
      <name val="Times New Roman"/>
      <family val="1"/>
    </font>
    <font>
      <b/>
      <sz val="13"/>
      <color theme="1"/>
      <name val="Times New Roman"/>
      <family val="1"/>
    </font>
    <font>
      <sz val="14"/>
      <color theme="1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rgb="FF141414"/>
      <name val="Segoe UI"/>
      <family val="2"/>
    </font>
    <font>
      <sz val="13"/>
      <color rgb="FF000000"/>
      <name val="Times New Roman"/>
      <family val="1"/>
    </font>
    <font>
      <sz val="11"/>
      <color theme="1"/>
      <name val="Times New Roman"/>
      <family val="1"/>
    </font>
    <font>
      <sz val="13"/>
      <color rgb="FFFF0000"/>
      <name val="Times New Roman"/>
      <family val="1"/>
    </font>
    <font>
      <b/>
      <i/>
      <sz val="13"/>
      <color theme="1"/>
      <name val="Times New Roman"/>
      <family val="1"/>
    </font>
    <font>
      <b/>
      <sz val="16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2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1" fillId="7" borderId="14" applyNumberFormat="0" applyFont="0" applyAlignment="0" applyProtection="0"/>
  </cellStyleXfs>
  <cellXfs count="284">
    <xf numFmtId="0" fontId="0" fillId="0" borderId="0" xfId="0"/>
    <xf numFmtId="0" fontId="3" fillId="0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14" fontId="3" fillId="3" borderId="1" xfId="0" quotePrefix="1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center" vertical="center" wrapText="1"/>
    </xf>
    <xf numFmtId="0" fontId="3" fillId="3" borderId="1" xfId="0" quotePrefix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" fontId="3" fillId="3" borderId="1" xfId="0" quotePrefix="1" applyNumberFormat="1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center" vertical="center"/>
    </xf>
    <xf numFmtId="0" fontId="3" fillId="3" borderId="1" xfId="0" quotePrefix="1" applyFont="1" applyFill="1" applyBorder="1" applyAlignment="1">
      <alignment horizontal="center" vertical="center"/>
    </xf>
    <xf numFmtId="1" fontId="3" fillId="0" borderId="1" xfId="0" quotePrefix="1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3" fontId="3" fillId="8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4" fontId="3" fillId="3" borderId="1" xfId="0" quotePrefix="1" applyNumberFormat="1" applyFont="1" applyFill="1" applyBorder="1" applyAlignment="1">
      <alignment horizontal="center"/>
    </xf>
    <xf numFmtId="14" fontId="3" fillId="4" borderId="1" xfId="0" quotePrefix="1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3" fillId="4" borderId="1" xfId="0" quotePrefix="1" applyFont="1" applyFill="1" applyBorder="1" applyAlignment="1">
      <alignment horizontal="center" vertical="center" wrapText="1"/>
    </xf>
    <xf numFmtId="3" fontId="3" fillId="4" borderId="1" xfId="0" applyNumberFormat="1" applyFont="1" applyFill="1" applyBorder="1" applyAlignment="1">
      <alignment horizontal="center" vertical="center"/>
    </xf>
    <xf numFmtId="1" fontId="3" fillId="0" borderId="1" xfId="0" quotePrefix="1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4" fontId="3" fillId="0" borderId="1" xfId="0" quotePrefix="1" applyNumberFormat="1" applyFont="1" applyFill="1" applyBorder="1" applyAlignment="1">
      <alignment horizontal="center" vertical="center"/>
    </xf>
    <xf numFmtId="0" fontId="3" fillId="0" borderId="1" xfId="0" quotePrefix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3" fontId="3" fillId="0" borderId="1" xfId="0" applyNumberFormat="1" applyFont="1" applyFill="1" applyBorder="1" applyAlignment="1">
      <alignment horizontal="center" wrapText="1"/>
    </xf>
    <xf numFmtId="0" fontId="3" fillId="3" borderId="1" xfId="0" quotePrefix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3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3" fontId="3" fillId="0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/>
    </xf>
    <xf numFmtId="0" fontId="3" fillId="0" borderId="1" xfId="0" quotePrefix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" fontId="3" fillId="3" borderId="0" xfId="0" applyNumberFormat="1" applyFont="1" applyFill="1" applyAlignment="1">
      <alignment horizontal="center"/>
    </xf>
    <xf numFmtId="3" fontId="6" fillId="3" borderId="1" xfId="0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8" fillId="3" borderId="1" xfId="0" quotePrefix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  <xf numFmtId="1" fontId="3" fillId="0" borderId="0" xfId="0" applyNumberFormat="1" applyFont="1" applyAlignment="1">
      <alignment horizontal="center"/>
    </xf>
    <xf numFmtId="1" fontId="3" fillId="3" borderId="1" xfId="0" quotePrefix="1" applyNumberFormat="1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4" fontId="3" fillId="0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3" fontId="3" fillId="3" borderId="1" xfId="0" quotePrefix="1" applyNumberFormat="1" applyFont="1" applyFill="1" applyBorder="1" applyAlignment="1">
      <alignment horizontal="center" vertical="center" wrapText="1"/>
    </xf>
    <xf numFmtId="3" fontId="3" fillId="3" borderId="1" xfId="0" quotePrefix="1" applyNumberFormat="1" applyFont="1" applyFill="1" applyBorder="1" applyAlignment="1">
      <alignment horizontal="center" vertical="center"/>
    </xf>
    <xf numFmtId="3" fontId="3" fillId="8" borderId="1" xfId="0" applyNumberFormat="1" applyFont="1" applyFill="1" applyBorder="1" applyAlignment="1">
      <alignment horizontal="center" vertical="center" wrapText="1"/>
    </xf>
    <xf numFmtId="0" fontId="6" fillId="3" borderId="1" xfId="0" quotePrefix="1" applyFont="1" applyFill="1" applyBorder="1" applyAlignment="1">
      <alignment horizontal="center" vertical="center"/>
    </xf>
    <xf numFmtId="0" fontId="3" fillId="4" borderId="1" xfId="0" quotePrefix="1" applyFont="1" applyFill="1" applyBorder="1" applyAlignment="1">
      <alignment horizontal="center" vertical="center"/>
    </xf>
    <xf numFmtId="164" fontId="3" fillId="3" borderId="1" xfId="0" quotePrefix="1" applyNumberFormat="1" applyFont="1" applyFill="1" applyBorder="1" applyAlignment="1">
      <alignment horizontal="center" vertical="center"/>
    </xf>
    <xf numFmtId="3" fontId="6" fillId="8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0" borderId="1" xfId="0" applyFont="1" applyFill="1" applyBorder="1"/>
    <xf numFmtId="14" fontId="3" fillId="3" borderId="1" xfId="0" quotePrefix="1" applyNumberFormat="1" applyFont="1" applyFill="1" applyBorder="1" applyAlignment="1">
      <alignment horizontal="center" vertical="center" wrapText="1"/>
    </xf>
    <xf numFmtId="1" fontId="3" fillId="0" borderId="1" xfId="0" quotePrefix="1" applyNumberFormat="1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wrapText="1"/>
    </xf>
    <xf numFmtId="3" fontId="6" fillId="3" borderId="1" xfId="0" applyNumberFormat="1" applyFont="1" applyFill="1" applyBorder="1" applyAlignment="1">
      <alignment horizontal="center" vertical="center" wrapText="1"/>
    </xf>
    <xf numFmtId="1" fontId="6" fillId="0" borderId="1" xfId="0" quotePrefix="1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3" fontId="3" fillId="0" borderId="1" xfId="0" quotePrefix="1" applyNumberFormat="1" applyFont="1" applyFill="1" applyBorder="1" applyAlignment="1">
      <alignment horizontal="center" vertical="center" wrapText="1"/>
    </xf>
    <xf numFmtId="14" fontId="3" fillId="0" borderId="1" xfId="0" quotePrefix="1" applyNumberFormat="1" applyFont="1" applyFill="1" applyBorder="1" applyAlignment="1">
      <alignment horizontal="center"/>
    </xf>
    <xf numFmtId="0" fontId="13" fillId="0" borderId="1" xfId="0" applyFont="1" applyBorder="1"/>
    <xf numFmtId="0" fontId="3" fillId="0" borderId="0" xfId="0" applyFont="1"/>
    <xf numFmtId="1" fontId="3" fillId="4" borderId="1" xfId="0" quotePrefix="1" applyNumberFormat="1" applyFont="1" applyFill="1" applyBorder="1" applyAlignment="1">
      <alignment horizontal="center" vertical="center"/>
    </xf>
    <xf numFmtId="0" fontId="0" fillId="3" borderId="1" xfId="0" applyFill="1" applyBorder="1"/>
    <xf numFmtId="0" fontId="0" fillId="0" borderId="0" xfId="0" applyFill="1"/>
    <xf numFmtId="0" fontId="3" fillId="0" borderId="0" xfId="0" quotePrefix="1" applyFont="1" applyAlignment="1">
      <alignment horizontal="center" vertical="center"/>
    </xf>
    <xf numFmtId="0" fontId="3" fillId="0" borderId="0" xfId="0" applyFont="1" applyFill="1" applyBorder="1" applyAlignment="1">
      <alignment vertical="center" wrapText="1"/>
    </xf>
    <xf numFmtId="14" fontId="3" fillId="0" borderId="2" xfId="0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1" xfId="0" applyFont="1" applyFill="1" applyBorder="1" applyAlignment="1">
      <alignment vertical="center"/>
    </xf>
    <xf numFmtId="0" fontId="3" fillId="0" borderId="1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13" fillId="0" borderId="1" xfId="0" applyFont="1" applyFill="1" applyBorder="1"/>
    <xf numFmtId="0" fontId="16" fillId="0" borderId="1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3" fontId="6" fillId="0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6" fillId="0" borderId="1" xfId="0" quotePrefix="1" applyFont="1" applyFill="1" applyBorder="1" applyAlignment="1">
      <alignment horizontal="center" vertical="center"/>
    </xf>
    <xf numFmtId="164" fontId="3" fillId="0" borderId="1" xfId="0" quotePrefix="1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4" fontId="3" fillId="0" borderId="1" xfId="0" quotePrefix="1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" fontId="3" fillId="0" borderId="1" xfId="0" quotePrefix="1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 wrapText="1"/>
    </xf>
    <xf numFmtId="14" fontId="3" fillId="0" borderId="1" xfId="0" quotePrefix="1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14" fontId="3" fillId="3" borderId="1" xfId="0" quotePrefix="1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8" fillId="3" borderId="1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3" fontId="3" fillId="3" borderId="1" xfId="0" applyNumberFormat="1" applyFont="1" applyFill="1" applyBorder="1" applyAlignment="1">
      <alignment horizontal="center" wrapText="1"/>
    </xf>
    <xf numFmtId="0" fontId="3" fillId="3" borderId="3" xfId="0" applyFont="1" applyFill="1" applyBorder="1" applyAlignment="1">
      <alignment horizontal="center" vertical="center" wrapText="1"/>
    </xf>
    <xf numFmtId="1" fontId="3" fillId="3" borderId="0" xfId="0" applyNumberFormat="1" applyFont="1" applyFill="1" applyAlignment="1">
      <alignment horizontal="center" wrapText="1"/>
    </xf>
    <xf numFmtId="0" fontId="3" fillId="3" borderId="0" xfId="0" applyFont="1" applyFill="1" applyAlignment="1">
      <alignment horizontal="center" vertical="center" wrapText="1"/>
    </xf>
    <xf numFmtId="0" fontId="8" fillId="3" borderId="1" xfId="0" quotePrefix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wrapText="1"/>
    </xf>
    <xf numFmtId="1" fontId="3" fillId="0" borderId="0" xfId="0" applyNumberFormat="1" applyFont="1" applyAlignment="1">
      <alignment horizontal="center" wrapText="1"/>
    </xf>
    <xf numFmtId="1" fontId="3" fillId="3" borderId="1" xfId="0" quotePrefix="1" applyNumberFormat="1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1" fontId="3" fillId="4" borderId="1" xfId="0" applyNumberFormat="1" applyFont="1" applyFill="1" applyBorder="1" applyAlignment="1">
      <alignment horizontal="center" vertical="center" wrapText="1"/>
    </xf>
    <xf numFmtId="4" fontId="3" fillId="0" borderId="1" xfId="0" quotePrefix="1" applyNumberFormat="1" applyFont="1" applyFill="1" applyBorder="1" applyAlignment="1">
      <alignment horizontal="center" vertical="center" wrapText="1"/>
    </xf>
    <xf numFmtId="4" fontId="3" fillId="0" borderId="1" xfId="0" applyNumberFormat="1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center" vertical="center" wrapText="1"/>
    </xf>
    <xf numFmtId="0" fontId="6" fillId="3" borderId="1" xfId="0" quotePrefix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wrapText="1"/>
    </xf>
    <xf numFmtId="14" fontId="3" fillId="0" borderId="1" xfId="0" quotePrefix="1" applyNumberFormat="1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vertical="center" wrapText="1"/>
    </xf>
    <xf numFmtId="14" fontId="3" fillId="4" borderId="1" xfId="0" quotePrefix="1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164" fontId="3" fillId="3" borderId="1" xfId="0" quotePrefix="1" applyNumberFormat="1" applyFont="1" applyFill="1" applyBorder="1" applyAlignment="1">
      <alignment horizontal="center" vertical="center" wrapText="1"/>
    </xf>
    <xf numFmtId="3" fontId="3" fillId="4" borderId="1" xfId="0" applyNumberFormat="1" applyFont="1" applyFill="1" applyBorder="1" applyAlignment="1">
      <alignment horizontal="center" vertical="center" wrapText="1"/>
    </xf>
    <xf numFmtId="3" fontId="6" fillId="8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wrapText="1"/>
    </xf>
    <xf numFmtId="0" fontId="3" fillId="0" borderId="0" xfId="0" applyFont="1" applyAlignment="1">
      <alignment wrapText="1"/>
    </xf>
    <xf numFmtId="1" fontId="3" fillId="4" borderId="1" xfId="0" quotePrefix="1" applyNumberFormat="1" applyFont="1" applyFill="1" applyBorder="1" applyAlignment="1">
      <alignment horizontal="center" vertical="center" wrapText="1"/>
    </xf>
    <xf numFmtId="0" fontId="3" fillId="0" borderId="0" xfId="0" quotePrefix="1" applyFont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4" fontId="3" fillId="0" borderId="2" xfId="0" applyNumberFormat="1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14" fillId="3" borderId="1" xfId="0" applyFont="1" applyFill="1" applyBorder="1" applyAlignment="1">
      <alignment wrapText="1"/>
    </xf>
    <xf numFmtId="0" fontId="14" fillId="0" borderId="0" xfId="0" applyFont="1" applyFill="1" applyAlignment="1">
      <alignment wrapText="1"/>
    </xf>
    <xf numFmtId="0" fontId="7" fillId="5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9" fillId="10" borderId="11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textRotation="255" wrapText="1"/>
    </xf>
    <xf numFmtId="0" fontId="1" fillId="2" borderId="1" xfId="0" applyFont="1" applyFill="1" applyBorder="1" applyAlignment="1">
      <alignment horizontal="center" vertical="center" wrapText="1"/>
    </xf>
    <xf numFmtId="0" fontId="1" fillId="6" borderId="9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11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 wrapText="1"/>
    </xf>
    <xf numFmtId="0" fontId="19" fillId="2" borderId="1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9" borderId="2" xfId="0" applyFont="1" applyFill="1" applyBorder="1" applyAlignment="1">
      <alignment horizontal="center" vertical="center" wrapText="1"/>
    </xf>
    <xf numFmtId="0" fontId="8" fillId="9" borderId="13" xfId="0" applyFont="1" applyFill="1" applyBorder="1" applyAlignment="1">
      <alignment horizontal="center" vertical="center" wrapText="1"/>
    </xf>
    <xf numFmtId="0" fontId="8" fillId="9" borderId="3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16" fillId="6" borderId="10" xfId="0" applyFont="1" applyFill="1" applyBorder="1" applyAlignment="1">
      <alignment horizontal="center" vertical="center"/>
    </xf>
    <xf numFmtId="0" fontId="16" fillId="6" borderId="15" xfId="0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horizontal="center" vertical="center"/>
    </xf>
    <xf numFmtId="0" fontId="16" fillId="6" borderId="8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13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255" wrapText="1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</cellXfs>
  <cellStyles count="2">
    <cellStyle name="Normal" xfId="0" builtinId="0"/>
    <cellStyle name="Note" xfId="1" builtinId="10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83346</xdr:colOff>
      <xdr:row>44</xdr:row>
      <xdr:rowOff>154782</xdr:rowOff>
    </xdr:from>
    <xdr:ext cx="619123" cy="250030"/>
    <xdr:sp macro="" textlink="">
      <xdr:nvSpPr>
        <xdr:cNvPr id="6" name="TextBox 5"/>
        <xdr:cNvSpPr txBox="1"/>
      </xdr:nvSpPr>
      <xdr:spPr>
        <a:xfrm>
          <a:off x="43326846" y="11334751"/>
          <a:ext cx="619123" cy="2500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endParaRPr lang="en-US" sz="13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CF3010"/>
  <sheetViews>
    <sheetView topLeftCell="V1" zoomScale="70" zoomScaleNormal="70" workbookViewId="0">
      <selection sqref="A1:S3"/>
    </sheetView>
  </sheetViews>
  <sheetFormatPr defaultColWidth="9" defaultRowHeight="16.5" x14ac:dyDescent="0.25"/>
  <cols>
    <col min="1" max="1" width="10.42578125" style="2" customWidth="1"/>
    <col min="2" max="2" width="30.7109375" style="2" customWidth="1"/>
    <col min="3" max="3" width="16.5703125" style="2" customWidth="1"/>
    <col min="4" max="4" width="17.140625" style="2" customWidth="1"/>
    <col min="5" max="5" width="24" style="2" customWidth="1"/>
    <col min="6" max="6" width="28.28515625" style="10" customWidth="1"/>
    <col min="7" max="7" width="27.42578125" style="2" customWidth="1"/>
    <col min="8" max="8" width="13.42578125" style="2" customWidth="1"/>
    <col min="9" max="9" width="50.28515625" style="2" customWidth="1"/>
    <col min="10" max="10" width="43" style="2" customWidth="1"/>
    <col min="11" max="11" width="76" style="2" customWidth="1"/>
    <col min="12" max="12" width="41.7109375" style="2" customWidth="1"/>
    <col min="13" max="13" width="36.5703125" style="2" customWidth="1"/>
    <col min="14" max="14" width="54.42578125" style="2" customWidth="1"/>
    <col min="15" max="15" width="16.7109375" style="2" customWidth="1"/>
    <col min="16" max="16" width="14.7109375" style="2" customWidth="1"/>
    <col min="17" max="17" width="11.140625" style="2" customWidth="1"/>
    <col min="18" max="18" width="14.42578125" style="13" customWidth="1"/>
    <col min="19" max="19" width="16" style="13" customWidth="1"/>
    <col min="20" max="21" width="9" style="2"/>
    <col min="22" max="22" width="37.5703125" style="2" customWidth="1"/>
    <col min="23" max="23" width="41.140625" style="2" customWidth="1"/>
    <col min="24" max="24" width="9" style="2"/>
    <col min="25" max="55" width="20.7109375" style="2" customWidth="1"/>
    <col min="56" max="57" width="9" style="2"/>
    <col min="58" max="58" width="7" style="2" customWidth="1"/>
    <col min="59" max="84" width="9" style="2" hidden="1" customWidth="1"/>
    <col min="85" max="16384" width="9" style="2"/>
  </cols>
  <sheetData>
    <row r="1" spans="1:55" ht="66.75" customHeight="1" x14ac:dyDescent="0.25">
      <c r="A1" s="216" t="s">
        <v>73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</row>
    <row r="2" spans="1:55" ht="20.25" customHeight="1" x14ac:dyDescent="0.25">
      <c r="A2" s="216"/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</row>
    <row r="3" spans="1:55" ht="16.5" customHeight="1" x14ac:dyDescent="0.25">
      <c r="A3" s="216"/>
      <c r="B3" s="216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  <c r="Q3" s="216"/>
      <c r="R3" s="216"/>
      <c r="S3" s="216"/>
    </row>
    <row r="4" spans="1:55" ht="64.5" customHeight="1" x14ac:dyDescent="0.25">
      <c r="A4" s="240" t="s">
        <v>0</v>
      </c>
      <c r="B4" s="241" t="s">
        <v>34</v>
      </c>
      <c r="C4" s="241" t="s">
        <v>10</v>
      </c>
      <c r="D4" s="241"/>
      <c r="E4" s="241"/>
      <c r="F4" s="241"/>
      <c r="G4" s="241"/>
      <c r="H4" s="241"/>
      <c r="I4" s="241"/>
      <c r="J4" s="241"/>
      <c r="K4" s="241" t="s">
        <v>6</v>
      </c>
      <c r="L4" s="241" t="s">
        <v>14</v>
      </c>
      <c r="M4" s="241"/>
      <c r="N4" s="241" t="s">
        <v>8</v>
      </c>
      <c r="O4" s="241"/>
      <c r="P4" s="241" t="s">
        <v>9</v>
      </c>
      <c r="Q4" s="241" t="s">
        <v>17</v>
      </c>
      <c r="R4" s="227" t="s">
        <v>36</v>
      </c>
      <c r="S4" s="227" t="s">
        <v>33</v>
      </c>
      <c r="V4" s="233" t="s">
        <v>36</v>
      </c>
      <c r="W4" s="233" t="s">
        <v>33</v>
      </c>
      <c r="Y4" s="231" t="s">
        <v>28</v>
      </c>
      <c r="Z4" s="233" t="s">
        <v>18</v>
      </c>
      <c r="AA4" s="233"/>
      <c r="AB4" s="233" t="s">
        <v>30</v>
      </c>
      <c r="AC4" s="233"/>
      <c r="AD4" s="233" t="s">
        <v>23</v>
      </c>
      <c r="AE4" s="233"/>
      <c r="AF4" s="236" t="s">
        <v>56</v>
      </c>
      <c r="AG4" s="237"/>
      <c r="AH4" s="236" t="s">
        <v>57</v>
      </c>
      <c r="AI4" s="237"/>
      <c r="AJ4" s="233" t="s">
        <v>22</v>
      </c>
      <c r="AK4" s="233"/>
      <c r="AL4" s="236" t="s">
        <v>21</v>
      </c>
      <c r="AM4" s="237"/>
      <c r="AN4" s="236" t="s">
        <v>31</v>
      </c>
      <c r="AO4" s="237"/>
      <c r="AP4" s="233" t="s">
        <v>25</v>
      </c>
      <c r="AQ4" s="233"/>
      <c r="AR4" s="233" t="s">
        <v>64</v>
      </c>
      <c r="AS4" s="233"/>
      <c r="AT4" s="233" t="s">
        <v>27</v>
      </c>
      <c r="AU4" s="233"/>
      <c r="AV4" s="233" t="s">
        <v>24</v>
      </c>
      <c r="AW4" s="233"/>
      <c r="AX4" s="236" t="s">
        <v>2115</v>
      </c>
      <c r="AY4" s="237"/>
      <c r="AZ4" s="233" t="s">
        <v>26</v>
      </c>
      <c r="BA4" s="233"/>
      <c r="BB4" s="241" t="s">
        <v>2116</v>
      </c>
      <c r="BC4" s="248" t="s">
        <v>63</v>
      </c>
    </row>
    <row r="5" spans="1:55" ht="31.5" x14ac:dyDescent="0.25">
      <c r="A5" s="240"/>
      <c r="B5" s="241"/>
      <c r="C5" s="165" t="s">
        <v>1</v>
      </c>
      <c r="D5" s="165" t="s">
        <v>2</v>
      </c>
      <c r="E5" s="165" t="s">
        <v>3</v>
      </c>
      <c r="F5" s="166" t="s">
        <v>11</v>
      </c>
      <c r="G5" s="165" t="s">
        <v>4</v>
      </c>
      <c r="H5" s="165" t="s">
        <v>5</v>
      </c>
      <c r="I5" s="165" t="s">
        <v>7</v>
      </c>
      <c r="J5" s="4" t="s">
        <v>29</v>
      </c>
      <c r="K5" s="241"/>
      <c r="L5" s="165" t="s">
        <v>15</v>
      </c>
      <c r="M5" s="165" t="s">
        <v>16</v>
      </c>
      <c r="N5" s="165" t="s">
        <v>12</v>
      </c>
      <c r="O5" s="165" t="s">
        <v>13</v>
      </c>
      <c r="P5" s="241"/>
      <c r="Q5" s="241"/>
      <c r="R5" s="227"/>
      <c r="S5" s="227"/>
      <c r="V5" s="233"/>
      <c r="W5" s="233"/>
      <c r="Y5" s="232"/>
      <c r="Z5" s="233"/>
      <c r="AA5" s="233"/>
      <c r="AB5" s="233"/>
      <c r="AC5" s="233"/>
      <c r="AD5" s="233"/>
      <c r="AE5" s="233"/>
      <c r="AF5" s="238"/>
      <c r="AG5" s="239"/>
      <c r="AH5" s="238"/>
      <c r="AI5" s="239"/>
      <c r="AJ5" s="233"/>
      <c r="AK5" s="233"/>
      <c r="AL5" s="238"/>
      <c r="AM5" s="239"/>
      <c r="AN5" s="238"/>
      <c r="AO5" s="239"/>
      <c r="AP5" s="233"/>
      <c r="AQ5" s="233"/>
      <c r="AR5" s="233"/>
      <c r="AS5" s="233"/>
      <c r="AT5" s="233"/>
      <c r="AU5" s="233"/>
      <c r="AV5" s="233"/>
      <c r="AW5" s="233"/>
      <c r="AX5" s="238"/>
      <c r="AY5" s="239"/>
      <c r="AZ5" s="233"/>
      <c r="BA5" s="233"/>
      <c r="BB5" s="241"/>
      <c r="BC5" s="249"/>
    </row>
    <row r="6" spans="1:55" ht="33.75" customHeight="1" x14ac:dyDescent="0.25">
      <c r="A6" s="245" t="s">
        <v>72</v>
      </c>
      <c r="B6" s="246"/>
      <c r="C6" s="246"/>
      <c r="D6" s="246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7"/>
      <c r="V6" s="228" t="s">
        <v>37</v>
      </c>
      <c r="W6" s="1" t="s">
        <v>38</v>
      </c>
      <c r="Y6" s="130"/>
      <c r="Z6" s="130" t="s">
        <v>20</v>
      </c>
      <c r="AA6" s="130" t="s">
        <v>19</v>
      </c>
      <c r="AB6" s="130" t="s">
        <v>20</v>
      </c>
      <c r="AC6" s="130" t="s">
        <v>19</v>
      </c>
      <c r="AD6" s="130" t="s">
        <v>20</v>
      </c>
      <c r="AE6" s="130" t="s">
        <v>19</v>
      </c>
      <c r="AF6" s="130" t="s">
        <v>20</v>
      </c>
      <c r="AG6" s="130" t="s">
        <v>19</v>
      </c>
      <c r="AH6" s="130" t="s">
        <v>20</v>
      </c>
      <c r="AI6" s="130" t="s">
        <v>19</v>
      </c>
      <c r="AJ6" s="130" t="s">
        <v>20</v>
      </c>
      <c r="AK6" s="130" t="s">
        <v>19</v>
      </c>
      <c r="AL6" s="130" t="s">
        <v>20</v>
      </c>
      <c r="AM6" s="130" t="s">
        <v>19</v>
      </c>
      <c r="AN6" s="130" t="s">
        <v>20</v>
      </c>
      <c r="AO6" s="130" t="s">
        <v>19</v>
      </c>
      <c r="AP6" s="130" t="s">
        <v>20</v>
      </c>
      <c r="AQ6" s="130" t="s">
        <v>19</v>
      </c>
      <c r="AR6" s="130" t="s">
        <v>20</v>
      </c>
      <c r="AS6" s="130" t="s">
        <v>19</v>
      </c>
      <c r="AT6" s="130" t="s">
        <v>20</v>
      </c>
      <c r="AU6" s="130" t="s">
        <v>19</v>
      </c>
      <c r="AV6" s="130" t="s">
        <v>20</v>
      </c>
      <c r="AW6" s="130" t="s">
        <v>19</v>
      </c>
      <c r="AX6" s="130" t="s">
        <v>20</v>
      </c>
      <c r="AY6" s="130" t="s">
        <v>19</v>
      </c>
      <c r="AZ6" s="130" t="s">
        <v>20</v>
      </c>
      <c r="BA6" s="130" t="s">
        <v>19</v>
      </c>
      <c r="BB6" s="130" t="s">
        <v>19</v>
      </c>
      <c r="BC6" s="250"/>
    </row>
    <row r="7" spans="1:55" ht="25.5" customHeight="1" x14ac:dyDescent="0.25">
      <c r="A7" s="242" t="s">
        <v>60</v>
      </c>
      <c r="B7" s="243"/>
      <c r="C7" s="243"/>
      <c r="D7" s="243"/>
      <c r="E7" s="243"/>
      <c r="F7" s="243"/>
      <c r="G7" s="243"/>
      <c r="H7" s="243"/>
      <c r="I7" s="243"/>
      <c r="J7" s="243"/>
      <c r="K7" s="243"/>
      <c r="L7" s="243"/>
      <c r="M7" s="243"/>
      <c r="N7" s="243"/>
      <c r="O7" s="243"/>
      <c r="P7" s="243"/>
      <c r="Q7" s="243"/>
      <c r="R7" s="243"/>
      <c r="S7" s="244"/>
      <c r="V7" s="229"/>
      <c r="W7" s="1" t="s">
        <v>59</v>
      </c>
      <c r="Y7" s="15">
        <v>1</v>
      </c>
      <c r="Z7" s="62">
        <f>COUNTIFS(E8:E248,"TG102",R8:R248,"PM")</f>
        <v>24</v>
      </c>
      <c r="AA7" s="62">
        <f>COUNTIFS(E8:E248,"TG102",R8:R248,"PC")</f>
        <v>11</v>
      </c>
      <c r="AB7" s="62">
        <f>COUNTIFS(E8:E248,"TG102V",R8:R248,"PM")</f>
        <v>27</v>
      </c>
      <c r="AC7" s="62">
        <f>COUNTIFS(E8:E248,"TG102V",R8:R248,"PC")</f>
        <v>36</v>
      </c>
      <c r="AD7" s="62">
        <f>COUNTIFS(E8:E248,"TG102SE",R8:R248,"PM")</f>
        <v>28</v>
      </c>
      <c r="AE7" s="62">
        <f>COUNTIFS(E8:E248,"TG102SE",R8:R248,"PC")</f>
        <v>19</v>
      </c>
      <c r="AF7" s="62">
        <f>COUNTIFS(E8:E248,"TG102LE",R8:R248,"PM")</f>
        <v>18</v>
      </c>
      <c r="AG7" s="62">
        <f>COUNTIFS(E8:E248,"TG102LE",R8:R248,"PC")</f>
        <v>31</v>
      </c>
      <c r="AH7" s="62">
        <f>COUNTIFS(E8:E248,"TG102E",R8:R248,"PM")</f>
        <v>2</v>
      </c>
      <c r="AI7" s="62">
        <f>COUNTIFS(E8:E248,"TG102E",R8:R248,"PC")</f>
        <v>1</v>
      </c>
      <c r="AJ7" s="62">
        <f>COUNTIFS(E8:E248,"TG102A",R8:R248,"PM")</f>
        <v>0</v>
      </c>
      <c r="AK7" s="62">
        <f>COUNTIFS(E8:E248,"TG102A",R8:R248,"PC")</f>
        <v>1</v>
      </c>
      <c r="AL7" s="62">
        <f>COUNTIFS(E8:E248,"GPS801",R8:R248,"PM")</f>
        <v>0</v>
      </c>
      <c r="AM7" s="62">
        <f>COUNTIFS(E8:E248,"GPS801",R8:R248,"PC")</f>
        <v>0</v>
      </c>
      <c r="AN7" s="62">
        <f>COUNTIFS(E8:E248,"TG007S",R8:R248,"PM")</f>
        <v>3</v>
      </c>
      <c r="AO7" s="62">
        <f>COUNTIFS(E8:E248,"TG007S",R8:R248,"PC")</f>
        <v>1</v>
      </c>
      <c r="AP7" s="62">
        <f>COUNTIFS(E8:E248,"TG007",R8:R248,"PM")</f>
        <v>6</v>
      </c>
      <c r="AQ7" s="62">
        <f>COUNTIFS(E8:E248,"TG007",$R$8:$R$248,"PC")</f>
        <v>8</v>
      </c>
      <c r="AR7" s="62">
        <f>COUNTIFS(E8:E248,"TG007X",R8:R248,"PM")</f>
        <v>6</v>
      </c>
      <c r="AS7" s="62">
        <f>COUNTIFS(E8:E248,"TG007X",R8:R248,"PC")</f>
        <v>12</v>
      </c>
      <c r="AT7" s="62">
        <f>COUNTIFS(E8:E248,"EC126",R8:R248,"PM")</f>
        <v>0</v>
      </c>
      <c r="AU7" s="62">
        <f>COUNTIFS(E8:E248,"EC126",R8:R248,"PC")</f>
        <v>0</v>
      </c>
      <c r="AV7" s="62">
        <f>COUNTIFS(E8:E248,"NQ899",R8:R248,"PM")</f>
        <v>2</v>
      </c>
      <c r="AW7" s="62">
        <f>COUNTIFS(E8:E248,"NQ899",R8:R248,"PC")</f>
        <v>1</v>
      </c>
      <c r="AX7" s="62">
        <f>COUNTIFS(E8:E248,"NSHD",R8:R248,"PM")</f>
        <v>0</v>
      </c>
      <c r="AY7" s="62">
        <f>COUNTIFS(E8:E248,"NSHD",R8:R248,"PC")</f>
        <v>0</v>
      </c>
      <c r="AZ7" s="62">
        <f>COUNTIFS(E8:E248,"Ireader",R8:R248,"PM")</f>
        <v>0</v>
      </c>
      <c r="BA7" s="62">
        <f>COUNTIFS(E8:E248,"Ireader",R8:R248,"PC")</f>
        <v>0</v>
      </c>
      <c r="BB7" s="62">
        <f>SUM(COUNT(A8:A248)-SUM(Z7:BA7))</f>
        <v>4</v>
      </c>
      <c r="BC7" s="3">
        <f>SUM(Z7:BB7)</f>
        <v>241</v>
      </c>
    </row>
    <row r="8" spans="1:55" ht="18.75" x14ac:dyDescent="0.25">
      <c r="A8" s="65">
        <v>1</v>
      </c>
      <c r="B8" s="224" t="s">
        <v>87</v>
      </c>
      <c r="C8" s="94">
        <v>43497</v>
      </c>
      <c r="D8" s="94">
        <v>43525</v>
      </c>
      <c r="E8" s="65" t="s">
        <v>56</v>
      </c>
      <c r="F8" s="75">
        <v>868183034654298</v>
      </c>
      <c r="G8" s="65"/>
      <c r="H8" s="65" t="s">
        <v>74</v>
      </c>
      <c r="I8" s="65"/>
      <c r="J8" s="31" t="s">
        <v>76</v>
      </c>
      <c r="K8" s="31" t="s">
        <v>75</v>
      </c>
      <c r="L8" s="167" t="s">
        <v>77</v>
      </c>
      <c r="M8" s="31" t="s">
        <v>78</v>
      </c>
      <c r="N8" s="31" t="s">
        <v>79</v>
      </c>
      <c r="O8" s="31"/>
      <c r="P8" s="31" t="s">
        <v>80</v>
      </c>
      <c r="Q8" s="31" t="s">
        <v>81</v>
      </c>
      <c r="R8" s="23" t="s">
        <v>37</v>
      </c>
      <c r="S8" s="65" t="s">
        <v>41</v>
      </c>
      <c r="V8" s="229"/>
      <c r="W8" s="1" t="s">
        <v>39</v>
      </c>
      <c r="Y8" s="62">
        <v>2</v>
      </c>
      <c r="Z8" s="62">
        <f>COUNTIFS(E250:E379,"TG102",R250:R379,"PM")</f>
        <v>10</v>
      </c>
      <c r="AA8" s="62">
        <f>COUNTIFS(E250:E379,"TG102",R250:R379,"PC")</f>
        <v>7</v>
      </c>
      <c r="AB8" s="62">
        <f>COUNTIFS(E250:E379,"TG102V",R250:R379,"PM")</f>
        <v>7</v>
      </c>
      <c r="AC8" s="62">
        <f>COUNTIFS(E250:E379,"TG102V",R250:R379,"PC")</f>
        <v>10</v>
      </c>
      <c r="AD8" s="62">
        <f>COUNTIFS(E250:E379,"TG102SE",R250:R379,"PM")</f>
        <v>20</v>
      </c>
      <c r="AE8" s="62">
        <f>COUNTIFS(E250:E379,"TG102SE",R250:R379,"PC")</f>
        <v>15</v>
      </c>
      <c r="AF8" s="62">
        <f>COUNTIFS(E250:E379,"TG102LE",R250:R379,"PM")</f>
        <v>13</v>
      </c>
      <c r="AG8" s="62">
        <f>COUNTIFS(E250:E379,"TG102LE",R250:R379,"PC")</f>
        <v>10</v>
      </c>
      <c r="AH8" s="62">
        <f>COUNTIFS(E250:E379,"TG102E",R250:R379,"PM")</f>
        <v>1</v>
      </c>
      <c r="AI8" s="62">
        <f>COUNTIFS(E250:E379,"TG102E",R250:R379,"PC")</f>
        <v>5</v>
      </c>
      <c r="AJ8" s="62">
        <f>COUNTIFS(E250:E379,"TG102A",R250:R379,"PM")</f>
        <v>0</v>
      </c>
      <c r="AK8" s="62">
        <f>COUNTIFS(E250:E379,"TG102A",R250:R379,"PC")</f>
        <v>0</v>
      </c>
      <c r="AL8" s="62">
        <f>COUNTIFS(E250:E379,"GPS801",R250:R379,"PM")</f>
        <v>0</v>
      </c>
      <c r="AM8" s="62">
        <f>COUNTIFS(E250:E379,"GPS801",R250:R379,"PC")</f>
        <v>0</v>
      </c>
      <c r="AN8" s="62">
        <f>COUNTIFS(E250:E379,"TG007S",R250:R379,"PM")</f>
        <v>0</v>
      </c>
      <c r="AO8" s="62">
        <f>COUNTIFS(E250:E379,"TG007S",R250:R379,"PC")</f>
        <v>0</v>
      </c>
      <c r="AP8" s="62">
        <f>COUNTIFS(E250:E379,"TG007",R250:R379,"PM")</f>
        <v>6</v>
      </c>
      <c r="AQ8" s="62">
        <f>COUNTIFS(E250:E379,"TG007",R250:R379,"PC")</f>
        <v>5</v>
      </c>
      <c r="AR8" s="62">
        <f>COUNTIFS(E250:E379,"TG007X",R250:R379,"PM")</f>
        <v>5</v>
      </c>
      <c r="AS8" s="62">
        <f>COUNTIFS(E250:E379,"TG007X",R250:R379,"PC")</f>
        <v>3</v>
      </c>
      <c r="AT8" s="62">
        <f>COUNTIFS(E250:E379,"EC126",R250:R379,"PM")</f>
        <v>0</v>
      </c>
      <c r="AU8" s="62">
        <f>COUNTIFS(E250:E379,"EC126",R250:R379,"PC")</f>
        <v>3</v>
      </c>
      <c r="AV8" s="62">
        <f>COUNTIFS(E250:E379,"NQ899",R250:R379,"PM")</f>
        <v>6</v>
      </c>
      <c r="AW8" s="62">
        <f>COUNTIFS(E250:E379,"NQ899",R250:R379,"PC")</f>
        <v>0</v>
      </c>
      <c r="AX8" s="62">
        <f>COUNTIFS(E250:E379,"NSHD",R250:R379,"PM")</f>
        <v>0</v>
      </c>
      <c r="AY8" s="62">
        <f>COUNTIFS(E250:E379,"NSHD",R250:R379,"PC")</f>
        <v>0</v>
      </c>
      <c r="AZ8" s="62">
        <f>COUNTIFS(E250:E379,"Ireader",R250:R379,"PM")</f>
        <v>0</v>
      </c>
      <c r="BA8" s="62">
        <f>COUNTIFS(E250:E379,"Ireader",R250:R379,"PC")</f>
        <v>0</v>
      </c>
      <c r="BB8" s="62">
        <f>SUM(COUNT(A250:A379)-SUM(Z8:BA8))</f>
        <v>4</v>
      </c>
      <c r="BC8" s="3">
        <f t="shared" ref="BC8:BC13" si="0">SUM(Z8:BB8)</f>
        <v>130</v>
      </c>
    </row>
    <row r="9" spans="1:55" ht="21" customHeight="1" x14ac:dyDescent="0.25">
      <c r="A9" s="65">
        <v>2</v>
      </c>
      <c r="B9" s="226"/>
      <c r="C9" s="94">
        <v>43497</v>
      </c>
      <c r="D9" s="94">
        <v>43525</v>
      </c>
      <c r="E9" s="65" t="s">
        <v>30</v>
      </c>
      <c r="F9" s="75">
        <v>866192037834320</v>
      </c>
      <c r="G9" s="65"/>
      <c r="H9" s="65" t="s">
        <v>74</v>
      </c>
      <c r="I9" s="31"/>
      <c r="J9" s="24" t="s">
        <v>82</v>
      </c>
      <c r="K9" s="31"/>
      <c r="L9" s="31" t="s">
        <v>83</v>
      </c>
      <c r="M9" s="31" t="s">
        <v>84</v>
      </c>
      <c r="N9" s="31" t="s">
        <v>85</v>
      </c>
      <c r="O9" s="82" t="s">
        <v>86</v>
      </c>
      <c r="P9" s="31" t="s">
        <v>80</v>
      </c>
      <c r="Q9" s="31" t="s">
        <v>81</v>
      </c>
      <c r="R9" s="26" t="s">
        <v>42</v>
      </c>
      <c r="S9" s="26" t="s">
        <v>44</v>
      </c>
      <c r="V9" s="229"/>
      <c r="W9" s="1" t="s">
        <v>40</v>
      </c>
      <c r="Y9" s="62">
        <v>3</v>
      </c>
      <c r="Z9" s="62">
        <f>COUNTIFS(E381:E630,"TG102",R381:R630,"PM")</f>
        <v>18</v>
      </c>
      <c r="AA9" s="62">
        <f>COUNTIFS(E381:E630,"TG102",R381:R630,"PC")</f>
        <v>14</v>
      </c>
      <c r="AB9" s="62">
        <f>COUNTIFS(E381:E630,"TG102V",R381:R630,"PM")</f>
        <v>24</v>
      </c>
      <c r="AC9" s="62">
        <f>COUNTIFS(E381:E630,"TG102V",R381:R630,"PC")</f>
        <v>22</v>
      </c>
      <c r="AD9" s="62">
        <f>COUNTIFS(E381:E630,"TG102SE",R381:R630,"PM")</f>
        <v>30</v>
      </c>
      <c r="AE9" s="62">
        <f>COUNTIFS(E381:E630,"TG102SE",R381:R630,"PC")</f>
        <v>30</v>
      </c>
      <c r="AF9" s="62">
        <f>COUNTIFS(E381:E630,"TG102LE",R381:R630,"PM")</f>
        <v>26</v>
      </c>
      <c r="AG9" s="62">
        <f>COUNTIFS(E381:E630,"TG102LE",R381:R630,"PC")</f>
        <v>25</v>
      </c>
      <c r="AH9" s="62">
        <f>COUNTIFS(E381:E630,"TG102E",R381:R630,"PM")</f>
        <v>0</v>
      </c>
      <c r="AI9" s="62">
        <f>COUNTIFS(E381:E630,"TG102E",R381:R630,"PC")</f>
        <v>14</v>
      </c>
      <c r="AJ9" s="62">
        <f>COUNTIFS(E381:E630,"TG102A",R381:R630,"PM")</f>
        <v>0</v>
      </c>
      <c r="AK9" s="62">
        <f>COUNTIFS(E381:E630,"TG102A",R381:R630,"PC")</f>
        <v>0</v>
      </c>
      <c r="AL9" s="62">
        <f>COUNTIFS(E381:E630,"GPS801",R381:R630,"PM")</f>
        <v>0</v>
      </c>
      <c r="AM9" s="62">
        <f>COUNTIFS(E381:E630,"GPS801",R381:R630,"PC")</f>
        <v>0</v>
      </c>
      <c r="AN9" s="62">
        <f>COUNTIFS(E381:E630,"TG007S",R381:R630,"PM")</f>
        <v>2</v>
      </c>
      <c r="AO9" s="62">
        <f>COUNTIFS(E381:E630,"TG007S",R381:R630,"PC")</f>
        <v>3</v>
      </c>
      <c r="AP9" s="62">
        <f>COUNTIFS(E381:E630,"TG007",R381:R630,"PM")</f>
        <v>6</v>
      </c>
      <c r="AQ9" s="62">
        <f>COUNTIFS(E381:E630,"TG007",R381:R630,"PC")</f>
        <v>7</v>
      </c>
      <c r="AR9" s="62">
        <f>COUNTIFS(E381:E630,"TG007X",R381:R630,"PM")</f>
        <v>0</v>
      </c>
      <c r="AS9" s="62">
        <f>COUNTIFS(E381:E630,"TG007X",R381:R630,"PC")</f>
        <v>3</v>
      </c>
      <c r="AT9" s="62">
        <f>COUNTIFS(E381:E630,"EC126",R381:R630,"PM")</f>
        <v>0</v>
      </c>
      <c r="AU9" s="62">
        <f>COUNTIFS(E381:E630,"EC126",R381:R630,"PM")</f>
        <v>0</v>
      </c>
      <c r="AV9" s="62">
        <f>COUNTIFS(E381:E630,"NQ899",R381:R630,"PM")</f>
        <v>2</v>
      </c>
      <c r="AW9" s="62">
        <f>COUNTIFS(E381:E630,"NQ899",R381:R630,"PC")</f>
        <v>0</v>
      </c>
      <c r="AX9" s="62">
        <f>COUNTIFS(E381:E630,"NSHD",R381:R630,"PM")</f>
        <v>2</v>
      </c>
      <c r="AY9" s="62">
        <f>COUNTIFS(E381:E630,"NSHD",R381:R630,"PC")</f>
        <v>18</v>
      </c>
      <c r="AZ9" s="62">
        <f>COUNTIFS(E381:E630,"Ireader",R381:R630,"PM")</f>
        <v>0</v>
      </c>
      <c r="BA9" s="62">
        <f>COUNTIFS(E381:E630,"Ireader",R381:R630,"PC")</f>
        <v>0</v>
      </c>
      <c r="BB9" s="62">
        <f>SUM(COUNT(A381:A630)-SUM(Z9:BA9))</f>
        <v>4</v>
      </c>
      <c r="BC9" s="3">
        <f t="shared" si="0"/>
        <v>250</v>
      </c>
    </row>
    <row r="10" spans="1:55" ht="18.75" x14ac:dyDescent="0.25">
      <c r="A10" s="65">
        <v>3</v>
      </c>
      <c r="B10" s="26" t="s">
        <v>94</v>
      </c>
      <c r="C10" s="168">
        <v>43647</v>
      </c>
      <c r="D10" s="168">
        <v>43647</v>
      </c>
      <c r="E10" s="26" t="s">
        <v>56</v>
      </c>
      <c r="F10" s="169" t="s">
        <v>93</v>
      </c>
      <c r="G10" s="26" t="s">
        <v>88</v>
      </c>
      <c r="H10" s="26" t="s">
        <v>74</v>
      </c>
      <c r="I10" s="26"/>
      <c r="J10" s="26" t="s">
        <v>89</v>
      </c>
      <c r="K10" s="26" t="s">
        <v>90</v>
      </c>
      <c r="L10" s="26" t="s">
        <v>78</v>
      </c>
      <c r="M10" s="26"/>
      <c r="N10" s="26" t="s">
        <v>91</v>
      </c>
      <c r="O10" s="26"/>
      <c r="P10" s="26" t="s">
        <v>80</v>
      </c>
      <c r="Q10" s="26" t="s">
        <v>92</v>
      </c>
      <c r="R10" s="26" t="s">
        <v>37</v>
      </c>
      <c r="S10" s="26" t="s">
        <v>41</v>
      </c>
      <c r="U10" s="14"/>
      <c r="V10" s="229"/>
      <c r="W10" s="1" t="s">
        <v>67</v>
      </c>
      <c r="Y10" s="16">
        <v>4</v>
      </c>
      <c r="Z10" s="62">
        <f>COUNTIFS(E632:E898,"TG102",R632:R898,"PM")</f>
        <v>21</v>
      </c>
      <c r="AA10" s="62">
        <f>COUNTIFS(E632:E898,"TG102",R632:R898,"PC")</f>
        <v>14</v>
      </c>
      <c r="AB10" s="62">
        <f>COUNTIFS(E632:E898,"TG102V",R632:R898,"PM")</f>
        <v>16</v>
      </c>
      <c r="AC10" s="62">
        <f>COUNTIFS(E632:E898,"TG102V",R632:R898,"PC")</f>
        <v>30</v>
      </c>
      <c r="AD10" s="62">
        <f>COUNTIFS(E632:E898,"TG102SE",R632:R898,"PM")</f>
        <v>16</v>
      </c>
      <c r="AE10" s="62">
        <f>COUNTIFS(E632:E898,"TG102SE",R632:R898,"PC")</f>
        <v>36</v>
      </c>
      <c r="AF10" s="62">
        <f>COUNTIFS(E632:E898,"TG102LE",R632:R898,"PM")</f>
        <v>53</v>
      </c>
      <c r="AG10" s="62">
        <f>COUNTIFS(E632:E898,"TG102LE",R632:R898,"PC")</f>
        <v>34</v>
      </c>
      <c r="AH10" s="62">
        <f>COUNTIFS(E632:E898,"TG102E",R632:R898,"PM")</f>
        <v>0</v>
      </c>
      <c r="AI10" s="62">
        <f>COUNTIFS(E632:E898,"TG102E",R632:R898,"PC")</f>
        <v>2</v>
      </c>
      <c r="AJ10" s="62">
        <f>COUNTIFS(E632:E898,"TG102A",R632:R898,"PM")</f>
        <v>0</v>
      </c>
      <c r="AK10" s="62">
        <f>COUNTIFS(E632:E898,"TG102A",R632:R898,"PC")</f>
        <v>1</v>
      </c>
      <c r="AL10" s="62">
        <f>COUNTIFS(E632:E898,"GPS801",R632:R898,"PM")</f>
        <v>0</v>
      </c>
      <c r="AM10" s="62">
        <f>COUNTIFS(E632:E898,"GPS801",R632:R898,"PC")</f>
        <v>0</v>
      </c>
      <c r="AN10" s="62">
        <f>COUNTIFS(E632:E898,"TG007S",R632:R898,"PM")</f>
        <v>0</v>
      </c>
      <c r="AO10" s="62">
        <f>COUNTIFS(E632:E898,"TG007S",R632:R898,"PC")</f>
        <v>6</v>
      </c>
      <c r="AP10" s="62">
        <f>COUNTIFS(E632:E898,"TG007",R632:R898,"PM")</f>
        <v>2</v>
      </c>
      <c r="AQ10" s="62">
        <f>COUNTIFS(E632:E898,"TG007",R632:R898,"PC")</f>
        <v>6</v>
      </c>
      <c r="AR10" s="62">
        <f>COUNTIFS(E632:E898,"TG007X",R632:R898,"PM")</f>
        <v>8</v>
      </c>
      <c r="AS10" s="62">
        <f>COUNTIFS(E632:E898,"TG007X",R632:R898,"PC")</f>
        <v>8</v>
      </c>
      <c r="AT10" s="62">
        <f>COUNTIFS(E632:E898,"EC126",R632:R898,"PM")</f>
        <v>0</v>
      </c>
      <c r="AU10" s="62">
        <f>COUNTIFS(E632:E898,"EC126",R632:R898,"PC")</f>
        <v>0</v>
      </c>
      <c r="AV10" s="62">
        <f>COUNTIFS(E632:E898,"NQ899",R632:R898,"PM")</f>
        <v>0</v>
      </c>
      <c r="AW10" s="62">
        <f>COUNTIFS(E632:E898,"NQ899",R632:R898,"PC")</f>
        <v>0</v>
      </c>
      <c r="AX10" s="62">
        <f>COUNTIFS(E632:E898,"NSHD",R632:R898,"PM")</f>
        <v>0</v>
      </c>
      <c r="AY10" s="62">
        <f>COUNTIFS(E632:E898,"NSHD",R632:R898,"PC")</f>
        <v>0</v>
      </c>
      <c r="AZ10" s="62">
        <f>COUNTIFS(E632:$E898,"Ireader",R632:R898,"PM")</f>
        <v>1</v>
      </c>
      <c r="BA10" s="62">
        <f>COUNTIFS(E632:E898,"Ireader",R632:R898,"PC")</f>
        <v>0</v>
      </c>
      <c r="BB10" s="62">
        <f>SUM(COUNT(A632:A898)-SUM(Z10:BA10))</f>
        <v>13</v>
      </c>
      <c r="BC10" s="3">
        <f t="shared" si="0"/>
        <v>267</v>
      </c>
    </row>
    <row r="11" spans="1:55" ht="18.75" x14ac:dyDescent="0.25">
      <c r="A11" s="65">
        <v>4</v>
      </c>
      <c r="B11" s="26" t="s">
        <v>101</v>
      </c>
      <c r="C11" s="94">
        <v>43472</v>
      </c>
      <c r="D11" s="94">
        <v>43472</v>
      </c>
      <c r="E11" s="65" t="s">
        <v>23</v>
      </c>
      <c r="F11" s="75">
        <v>863586032913604</v>
      </c>
      <c r="G11" s="65"/>
      <c r="H11" s="65" t="s">
        <v>95</v>
      </c>
      <c r="I11" s="31"/>
      <c r="J11" s="27" t="s">
        <v>96</v>
      </c>
      <c r="K11" s="31" t="s">
        <v>50</v>
      </c>
      <c r="L11" s="31" t="s">
        <v>97</v>
      </c>
      <c r="M11" s="31" t="s">
        <v>98</v>
      </c>
      <c r="N11" s="31" t="s">
        <v>99</v>
      </c>
      <c r="O11" s="72">
        <v>50000</v>
      </c>
      <c r="P11" s="31" t="s">
        <v>80</v>
      </c>
      <c r="Q11" s="31" t="s">
        <v>100</v>
      </c>
      <c r="R11" s="26" t="s">
        <v>37</v>
      </c>
      <c r="S11" s="26" t="s">
        <v>40</v>
      </c>
      <c r="V11" s="230"/>
      <c r="W11" s="1" t="s">
        <v>41</v>
      </c>
      <c r="Y11" s="16">
        <v>5</v>
      </c>
      <c r="Z11" s="16">
        <f>COUNTIFS(E900:E1160,"TG102",R900:R1160,"PM")</f>
        <v>14</v>
      </c>
      <c r="AA11" s="16">
        <f>COUNTIFS(E900:E1160,"TG102",R900:R1160,"PC")</f>
        <v>60</v>
      </c>
      <c r="AB11" s="16">
        <f>COUNTIFS(E900:E1160,"TG102V",R900:R1160,"PM")</f>
        <v>7</v>
      </c>
      <c r="AC11" s="16">
        <f>COUNTIFS(E900:E1160,"TG102V",R900:R1160,"PC")</f>
        <v>28</v>
      </c>
      <c r="AD11" s="16">
        <f>COUNTIFS(E900:E1160,"TG102SE",R900:R1160,"PM")</f>
        <v>34</v>
      </c>
      <c r="AE11" s="16">
        <f>COUNTIFS(E900:E1160,"TG102SE",R900:R1160,"PC")</f>
        <v>28</v>
      </c>
      <c r="AF11" s="16">
        <f>COUNTIFS(E900:E1160,"TG102LE",R900:R1160,"PM")</f>
        <v>38</v>
      </c>
      <c r="AG11" s="16">
        <f>COUNTIFS(E900:E1160,"TG102LE",R900:R1160,"PC")</f>
        <v>21</v>
      </c>
      <c r="AH11" s="16">
        <f>COUNTIFS(E900:E1160,"TG102E",R900:R1160,"PM")</f>
        <v>0</v>
      </c>
      <c r="AI11" s="16">
        <f>COUNTIFS(E900:E1160,"TG102E",R900:R1160,"PC")</f>
        <v>7</v>
      </c>
      <c r="AJ11" s="16">
        <f>COUNTIFS(E900:E1160,"TG102A",R900:R1160,"PM")</f>
        <v>0</v>
      </c>
      <c r="AK11" s="16">
        <f>COUNTIFS(E900:E1160,"TG102A",R900:R1160,"PC")</f>
        <v>4</v>
      </c>
      <c r="AL11" s="16">
        <f>COUNTIFS(E900:E1160,"GPS801",R900:R1160,"PM")</f>
        <v>0</v>
      </c>
      <c r="AM11" s="16">
        <f>COUNTIFS(E900:E1160,"GPS801",R900:R1160,"PC")</f>
        <v>0</v>
      </c>
      <c r="AN11" s="16">
        <f>COUNTIFS(E900:E1160,"TG007S",R900:R1160,"PM")</f>
        <v>2</v>
      </c>
      <c r="AO11" s="16">
        <f>COUNTIFS(E900:E1160,"TG007S",R900:R1160,"PC")</f>
        <v>1</v>
      </c>
      <c r="AP11" s="16">
        <f>COUNTIFS(E900:E1160,"TG007",R900:R1160,"PM")</f>
        <v>1</v>
      </c>
      <c r="AQ11" s="16">
        <f>COUNTIFS(E900:E1160,"TG007",R900:R1160,"PC")</f>
        <v>6</v>
      </c>
      <c r="AR11" s="16">
        <f>COUNTIFS(E900:E1160,"TG007X",R900:R1160,"PM")</f>
        <v>1</v>
      </c>
      <c r="AS11" s="16">
        <f>COUNTIFS(E900:E1160,"TG007X",R900:R1160,"PC")</f>
        <v>2</v>
      </c>
      <c r="AT11" s="16">
        <f>COUNTIFS(E900:E1160,"EC126",R900:R1160,"PM")</f>
        <v>0</v>
      </c>
      <c r="AU11" s="16">
        <f>COUNTIFS(E900:E1160,"EC126",R900:R1160,"PC")</f>
        <v>0</v>
      </c>
      <c r="AV11" s="16">
        <f>COUNTIFS(E900:E1160,"NQ899",R900:R1160,"PM")</f>
        <v>1</v>
      </c>
      <c r="AW11" s="16">
        <f>COUNTIFS(E900:E1160,"NQ899",R900:R1160,"PC")</f>
        <v>1</v>
      </c>
      <c r="AX11" s="16">
        <f>COUNTIFS(E900:E1160,"NSHD",R900:R1160,"PM")</f>
        <v>0</v>
      </c>
      <c r="AY11" s="16">
        <f>COUNTIFS(E900:E1160,"NSHD",R900:R1160,"PC")</f>
        <v>0</v>
      </c>
      <c r="AZ11" s="16">
        <f>COUNTIFS(E900:E1160,"Ireader",R900:R1160,"PM")</f>
        <v>1</v>
      </c>
      <c r="BA11" s="16">
        <f>COUNTIFS(E900:E1160,"Ireader",R900:R1160,"PC")</f>
        <v>0</v>
      </c>
      <c r="BB11" s="62">
        <f>SUM(COUNT(A900:A1160)-SUM(Z11:BA11))</f>
        <v>4</v>
      </c>
      <c r="BC11" s="6">
        <f t="shared" si="0"/>
        <v>261</v>
      </c>
    </row>
    <row r="12" spans="1:55" ht="18.75" x14ac:dyDescent="0.25">
      <c r="A12" s="65">
        <v>5</v>
      </c>
      <c r="B12" s="224" t="s">
        <v>117</v>
      </c>
      <c r="C12" s="94" t="s">
        <v>102</v>
      </c>
      <c r="D12" s="94" t="s">
        <v>103</v>
      </c>
      <c r="E12" s="65" t="s">
        <v>18</v>
      </c>
      <c r="F12" s="75">
        <v>864161020964677</v>
      </c>
      <c r="G12" s="65"/>
      <c r="H12" s="65" t="s">
        <v>95</v>
      </c>
      <c r="I12" s="31"/>
      <c r="J12" s="24" t="s">
        <v>104</v>
      </c>
      <c r="K12" s="31"/>
      <c r="L12" s="31" t="s">
        <v>105</v>
      </c>
      <c r="M12" s="31"/>
      <c r="N12" s="31" t="s">
        <v>106</v>
      </c>
      <c r="O12" s="31"/>
      <c r="P12" s="31" t="s">
        <v>80</v>
      </c>
      <c r="Q12" s="31" t="s">
        <v>92</v>
      </c>
      <c r="R12" s="26" t="s">
        <v>42</v>
      </c>
      <c r="S12" s="26" t="s">
        <v>44</v>
      </c>
      <c r="V12" s="228" t="s">
        <v>42</v>
      </c>
      <c r="W12" s="1" t="s">
        <v>43</v>
      </c>
      <c r="Y12" s="62">
        <v>6</v>
      </c>
      <c r="Z12" s="62">
        <f>COUNTIFS(E1162:E1377,"TG102",R1162:R1377,"PM")</f>
        <v>12</v>
      </c>
      <c r="AA12" s="62">
        <f>COUNTIFS(E1162:E1377,"TG102",R1162:R1377,"PC")</f>
        <v>34</v>
      </c>
      <c r="AB12" s="62">
        <f>COUNTIFS(E1162:E1377,"TG102V",R1162:R1377,"PM")</f>
        <v>14</v>
      </c>
      <c r="AC12" s="62">
        <f>COUNTIFS(E1162:E1377,"TG102V",R1162:R1377,"PC")</f>
        <v>35</v>
      </c>
      <c r="AD12" s="62">
        <f>COUNTIFS(E1162:E1377,"TG102SE",R1162:R1377,"PM")</f>
        <v>13</v>
      </c>
      <c r="AE12" s="62">
        <f>COUNTIFS(E1162:E1377,"TG102SE",R1162:R1377,"PC")</f>
        <v>31</v>
      </c>
      <c r="AF12" s="62">
        <f>COUNTIFS(E1162:E1377,"TG102LE",R1162:R1377,"PM")</f>
        <v>28</v>
      </c>
      <c r="AG12" s="62">
        <f>COUNTIFS(E1162:E1377,"TG102LE",R1162:R1377,"PC")</f>
        <v>37</v>
      </c>
      <c r="AH12" s="62">
        <f>COUNTIFS(E1162:E1377,"TG102E",R1162:R1377,"PM")</f>
        <v>0</v>
      </c>
      <c r="AI12" s="62">
        <f>COUNTIFS(E1162:E1377,"TG102E",R1162:R1377,"PC")</f>
        <v>2</v>
      </c>
      <c r="AJ12" s="62">
        <f>COUNTIFS(E1162:E1377,"TG102A",R1162:R1377,"PM")</f>
        <v>0</v>
      </c>
      <c r="AK12" s="62">
        <f>COUNTIFS(E1162:E1377,"TG102A",R1162:R1377,"PC")</f>
        <v>1</v>
      </c>
      <c r="AL12" s="62">
        <f>COUNTIFS(E1162:E1377,"GPS801",R1162:R1377,"PM")</f>
        <v>0</v>
      </c>
      <c r="AM12" s="62">
        <f>COUNTIFS(E1162:E1377,"GPS801",R1162:R1377,"PC")</f>
        <v>0</v>
      </c>
      <c r="AN12" s="62">
        <f>COUNTIFS(E1162:E1377,"TG007S",R1162:R1377,"PM")</f>
        <v>0</v>
      </c>
      <c r="AO12" s="62">
        <f>COUNTIFS(E1162:E1377,"TG007S",R1162:R1377,"PC")</f>
        <v>1</v>
      </c>
      <c r="AP12" s="62">
        <f>COUNTIFS(E1162:E1377,"TG007",R1162:R1377,"PM")</f>
        <v>0</v>
      </c>
      <c r="AQ12" s="62">
        <f>COUNTIFS(E1162:E1377,"TG007",R1162:R1377,"PC")</f>
        <v>3</v>
      </c>
      <c r="AR12" s="62">
        <f>COUNTIFS(E1162:E1377,"TG007X",R1162:R1377,"PM")</f>
        <v>0</v>
      </c>
      <c r="AS12" s="62">
        <f>COUNTIFS(E1162:E1377,"TG007X",R1162:R1377,"PC")</f>
        <v>2</v>
      </c>
      <c r="AT12" s="62">
        <f>COUNTIFS(E1162:E1377,"EC126",R1162:R1377,"PM")</f>
        <v>0</v>
      </c>
      <c r="AU12" s="62">
        <f>COUNTIFS(E1162:E1377,"EC126",R1162:R1377,"PC")</f>
        <v>0</v>
      </c>
      <c r="AV12" s="62">
        <f>COUNTIFS(E1162:E1377,"NQ899",R1162:R1377,"PM")</f>
        <v>1</v>
      </c>
      <c r="AW12" s="62">
        <f>COUNTIFS(E1162:E1377,"NQ899",R1162:R1377,"PC")</f>
        <v>0</v>
      </c>
      <c r="AX12" s="62">
        <f>COUNTIFS(E1162:E1377,"NSHD",R1162:R1377,"PM")</f>
        <v>0</v>
      </c>
      <c r="AY12" s="62">
        <f>COUNTIFS(E1162:E1377,"NSHD",R1162:R1377,"PC")</f>
        <v>0</v>
      </c>
      <c r="AZ12" s="62">
        <f>COUNTIFS(E1162:E1377,"Ireader",R1162:R1377,"PM")</f>
        <v>0</v>
      </c>
      <c r="BA12" s="62">
        <f>COUNTIFS(E1162:E1377,"Ireader",R1162:R1377,"PC")</f>
        <v>1</v>
      </c>
      <c r="BB12" s="62">
        <f>SUM(COUNT(A1161:A1377)-SUM(Z12:BA12))</f>
        <v>1</v>
      </c>
      <c r="BC12" s="3">
        <f t="shared" si="0"/>
        <v>216</v>
      </c>
    </row>
    <row r="13" spans="1:55" ht="33" x14ac:dyDescent="0.25">
      <c r="A13" s="65">
        <v>6</v>
      </c>
      <c r="B13" s="225"/>
      <c r="C13" s="94" t="s">
        <v>102</v>
      </c>
      <c r="D13" s="94" t="s">
        <v>103</v>
      </c>
      <c r="E13" s="65" t="s">
        <v>18</v>
      </c>
      <c r="F13" s="75">
        <v>862118020969785</v>
      </c>
      <c r="G13" s="65" t="s">
        <v>107</v>
      </c>
      <c r="H13" s="65" t="s">
        <v>95</v>
      </c>
      <c r="I13" s="31" t="s">
        <v>2120</v>
      </c>
      <c r="J13" s="24" t="s">
        <v>108</v>
      </c>
      <c r="K13" s="31"/>
      <c r="L13" s="31" t="s">
        <v>109</v>
      </c>
      <c r="M13" s="31" t="s">
        <v>110</v>
      </c>
      <c r="N13" s="31" t="s">
        <v>111</v>
      </c>
      <c r="O13" s="31"/>
      <c r="P13" s="31" t="s">
        <v>80</v>
      </c>
      <c r="Q13" s="31" t="s">
        <v>92</v>
      </c>
      <c r="R13" s="26" t="s">
        <v>42</v>
      </c>
      <c r="S13" s="26" t="s">
        <v>44</v>
      </c>
      <c r="V13" s="229"/>
      <c r="W13" s="1" t="s">
        <v>68</v>
      </c>
      <c r="Y13" s="62">
        <v>7</v>
      </c>
      <c r="Z13" s="62">
        <f>COUNTIFS($E$1379:$E$1571,"TG102",$R$1379:$R$1571,"PM")</f>
        <v>15</v>
      </c>
      <c r="AA13" s="62">
        <f>COUNTIFS($E$1379:$E$1571,"TG102",$R$1379:$R$1571,"PC")</f>
        <v>31</v>
      </c>
      <c r="AB13" s="62">
        <f>COUNTIFS($E$1379:$E$1571,"TG102V",$R$1379:$R$1571,"PM")</f>
        <v>17</v>
      </c>
      <c r="AC13" s="62">
        <f>COUNTIFS($E$1379:$E$1571,"TG102V",$R$1379:$R$1571,"PC")</f>
        <v>28</v>
      </c>
      <c r="AD13" s="62">
        <f>COUNTIFS($E$1379:$E$1571,"TG102SE",$R$1379:$R$1571,"PM")</f>
        <v>12</v>
      </c>
      <c r="AE13" s="62">
        <f>COUNTIFS($E$1379:$E$1571,"TG102SE",$R$1379:$R$1571,"PC")</f>
        <v>15</v>
      </c>
      <c r="AF13" s="62">
        <f>COUNTIFS($E$1379:$E$1571,"TG102LE",$R$1379:$R$1571,"PM")</f>
        <v>29</v>
      </c>
      <c r="AG13" s="62">
        <f>COUNTIFS($E$1379:$E$1571,"TG102LE",$R$1379:$R$1571,"PC")</f>
        <v>28</v>
      </c>
      <c r="AH13" s="62">
        <f>COUNTIFS($E$1379:$E$1571,"TG102E",$R$1379:$R$1571,"PM")</f>
        <v>0</v>
      </c>
      <c r="AI13" s="62">
        <f>COUNTIFS($E$1379:$E$1571,"TG102E",$R$1379:$R$1571,"PC")</f>
        <v>2</v>
      </c>
      <c r="AJ13" s="62">
        <f>COUNTIFS($E$1379:$E$1571,"TG102A",$R$1379:$R$1571,"PM")</f>
        <v>0</v>
      </c>
      <c r="AK13" s="62">
        <f>COUNTIFS($E$1379:$E$1571,"TG102A",$R$1379:$R$1571,"PC")</f>
        <v>0</v>
      </c>
      <c r="AL13" s="62">
        <f>COUNTIFS($E$1379:$E$1571,"GPS801",$R$1379:$R$1571,"PM")</f>
        <v>0</v>
      </c>
      <c r="AM13" s="62">
        <f>COUNTIFS($E$1379:$E$1571,"GPS801",$R$1379:$R$1571,"PC")</f>
        <v>0</v>
      </c>
      <c r="AN13" s="62">
        <f>COUNTIFS($E$1379:$E$1571,"TG007S",$R$1379:$R$1571,"PM")</f>
        <v>1</v>
      </c>
      <c r="AO13" s="62">
        <f>COUNTIFS($E$1379:$E$1571,"TG007S",$R$1379:$R$1571,"PC")</f>
        <v>3</v>
      </c>
      <c r="AP13" s="62">
        <f>COUNTIFS($E$1379:$E$1571,"TG007",$R$1379:$R$1571,"PM")</f>
        <v>1</v>
      </c>
      <c r="AQ13" s="62">
        <f>COUNTIFS($E$1379:$E$1571,"TG007",$R$1379:$R$1571,"PC")</f>
        <v>5</v>
      </c>
      <c r="AR13" s="62">
        <f>COUNTIFS($E$1379:$E$1571,"TG007X",$R$1379:$R$1571,"PM")</f>
        <v>1</v>
      </c>
      <c r="AS13" s="62">
        <f>COUNTIFS($E$1379:$E$1571,"TG007X",$R$1379:$R$1571,"PC")</f>
        <v>4</v>
      </c>
      <c r="AT13" s="62">
        <f>COUNTIFS($E$1379:$E$1571,"EC126",$R$1379:$R$1571,"PM")</f>
        <v>0</v>
      </c>
      <c r="AU13" s="62">
        <f>COUNTIFS($E$1379:$E$1571,"EC126",$R$1379:$R$1571,"PC")</f>
        <v>0</v>
      </c>
      <c r="AV13" s="62">
        <f>COUNTIFS($E$1379:$E$1571,"NQ899",$R$1379:$R$1571,"PM")</f>
        <v>0</v>
      </c>
      <c r="AW13" s="62">
        <f>COUNTIFS($E$1379:$E$1571,"NQ899",$R$1379:$R$1571,"PC")</f>
        <v>0</v>
      </c>
      <c r="AX13" s="62">
        <f>COUNTIFS($E$1379:$E$1571,"NSHD",$R$1379:$R$1571,"PM")</f>
        <v>0</v>
      </c>
      <c r="AY13" s="62">
        <f>COUNTIFS($E$1379:$E$1571,"NSHD",$R$1379:$R$1571,"PC")</f>
        <v>0</v>
      </c>
      <c r="AZ13" s="62">
        <f>COUNTIFS($E$1379:$E$1571,"Ireader",$R$1379:$R$1571,"PM")</f>
        <v>0</v>
      </c>
      <c r="BA13" s="62">
        <f>COUNTIFS($E$1379:$E$1571,"Ireader",$R$1379:$R$1571,"PC")</f>
        <v>0</v>
      </c>
      <c r="BB13" s="62">
        <f>SUM(COUNT(A1379:A1571)-SUM(Z13:BA13))</f>
        <v>1</v>
      </c>
      <c r="BC13" s="3">
        <f t="shared" si="0"/>
        <v>193</v>
      </c>
    </row>
    <row r="14" spans="1:55" ht="33" x14ac:dyDescent="0.25">
      <c r="A14" s="65">
        <v>7</v>
      </c>
      <c r="B14" s="226"/>
      <c r="C14" s="94" t="s">
        <v>102</v>
      </c>
      <c r="D14" s="94" t="s">
        <v>103</v>
      </c>
      <c r="E14" s="65" t="s">
        <v>18</v>
      </c>
      <c r="F14" s="95" t="s">
        <v>112</v>
      </c>
      <c r="G14" s="65" t="s">
        <v>113</v>
      </c>
      <c r="H14" s="65" t="s">
        <v>95</v>
      </c>
      <c r="I14" s="24" t="s">
        <v>2119</v>
      </c>
      <c r="J14" s="24" t="s">
        <v>108</v>
      </c>
      <c r="K14" s="31" t="s">
        <v>114</v>
      </c>
      <c r="L14" s="31" t="s">
        <v>115</v>
      </c>
      <c r="M14" s="31" t="s">
        <v>110</v>
      </c>
      <c r="N14" s="31" t="s">
        <v>116</v>
      </c>
      <c r="O14" s="72">
        <v>140000</v>
      </c>
      <c r="P14" s="31" t="s">
        <v>80</v>
      </c>
      <c r="Q14" s="31" t="s">
        <v>92</v>
      </c>
      <c r="R14" s="23" t="s">
        <v>37</v>
      </c>
      <c r="S14" s="65" t="s">
        <v>40</v>
      </c>
      <c r="V14" s="229"/>
      <c r="W14" s="1" t="s">
        <v>69</v>
      </c>
      <c r="Y14" s="16">
        <v>8</v>
      </c>
      <c r="Z14" s="62">
        <f>COUNTIFS($E1573:$E1781,"TG102",$R1573:$R1781,"PM")</f>
        <v>12</v>
      </c>
      <c r="AA14" s="62">
        <f>COUNTIFS($E1573:$E1781,"TG102",$R1573:$R1781,"PC")</f>
        <v>24</v>
      </c>
      <c r="AB14" s="62">
        <f>COUNTIFS($E1573:$E1781,"TG102V",$R1573:$R1781,"PM")</f>
        <v>14</v>
      </c>
      <c r="AC14" s="62">
        <f>COUNTIFS($E1573:$E1781,"TG102V",$R1573:$R1781,"PC")</f>
        <v>34</v>
      </c>
      <c r="AD14" s="62">
        <f>COUNTIFS($E1573:$E1781,"TG102SE",$R1573:$R1781,"PM")</f>
        <v>11</v>
      </c>
      <c r="AE14" s="62">
        <f>COUNTIFS($E1573:$E1781,"TG102SE",$R1573:$R1781,"PC")</f>
        <v>19</v>
      </c>
      <c r="AF14" s="62">
        <f>COUNTIFS($E1573:$E1781,"TG102LE",$R1573:$R1781,"PM")</f>
        <v>23</v>
      </c>
      <c r="AG14" s="62">
        <f>COUNTIFS($E1573:$E1781,"TG102LE",$R1573:$R1781,"PC")</f>
        <v>47</v>
      </c>
      <c r="AH14" s="62">
        <f>COUNTIFS($E1573:$E1781,"TG102E",$R1573:$R1781,"PM")</f>
        <v>1</v>
      </c>
      <c r="AI14" s="62">
        <f>COUNTIFS($E1573:$E1781,"TG102E",$R1573:$R1781,"PC")</f>
        <v>0</v>
      </c>
      <c r="AJ14" s="62">
        <f>COUNTIFS($E1573:$E1781,"TG102A",$R1573:$R1781,"PM")</f>
        <v>0</v>
      </c>
      <c r="AK14" s="62">
        <f>COUNTIFS($E1573:$E1781,"TG102A",$R1573:$R1781,"PC")</f>
        <v>2</v>
      </c>
      <c r="AL14" s="62">
        <f>COUNTIFS($E1573:$E1781,"GPS801",$R1573:$R1781,"PM")</f>
        <v>0</v>
      </c>
      <c r="AM14" s="62">
        <f>COUNTIFS($E1573:$E1781,"GPS801",$R1573:$R1781,"PC")</f>
        <v>0</v>
      </c>
      <c r="AN14" s="62">
        <f>COUNTIFS($E1573:$E1781,"TG007S",$R1573:$R1781,"PM")</f>
        <v>2</v>
      </c>
      <c r="AO14" s="62">
        <f>COUNTIFS($E1573:$E1781,"TG007S",$R1573:$R1781,"PC")</f>
        <v>4</v>
      </c>
      <c r="AP14" s="62">
        <f>COUNTIFS($E1573:$E1781,"TG007",$R1573:$R1781,"PM")</f>
        <v>1</v>
      </c>
      <c r="AQ14" s="62">
        <f>COUNTIFS($E1573:$E1781,"TG007",$R1573:$R1781,"PC")</f>
        <v>9</v>
      </c>
      <c r="AR14" s="62">
        <f>COUNTIFS($E1573:$E1781,"TG007X",$R1573:$R1781,"PM")</f>
        <v>1</v>
      </c>
      <c r="AS14" s="62">
        <f>COUNTIFS($E1573:$E1781,"TG007X",$R1573:$R1781,"PC")</f>
        <v>1</v>
      </c>
      <c r="AT14" s="62">
        <f>COUNTIFS($E1573:$E1781,"EC126",$R1573:$R1781,"PM")</f>
        <v>0</v>
      </c>
      <c r="AU14" s="62">
        <f>COUNTIFS($E1573:$E1781,"EC126",$R1573:$R1781,"PC")</f>
        <v>0</v>
      </c>
      <c r="AV14" s="62">
        <f>COUNTIFS($E1573:$E1781,"NQ899",$R1573:$R1781,"PM")</f>
        <v>0</v>
      </c>
      <c r="AW14" s="62">
        <f>COUNTIFS($E1573:$E1781,"NQ899",$R1573:$R1781,"PC")</f>
        <v>0</v>
      </c>
      <c r="AX14" s="62">
        <f>COUNTIFS($E1573:$E1781,"NSHD",$R1573:$R1781,"PM")</f>
        <v>0</v>
      </c>
      <c r="AY14" s="62">
        <f>COUNTIFS($E1573:$E1781,"NSHD",$R1573:$R1781,"PC")</f>
        <v>0</v>
      </c>
      <c r="AZ14" s="62">
        <f>COUNTIFS($E1573:$E1781,"Ireader",$R1573:$R1781,"PM")</f>
        <v>1</v>
      </c>
      <c r="BA14" s="62">
        <f>COUNTIFS($E1573:$E1781,"Ireader",$R1573:$R1781,"PC")</f>
        <v>0</v>
      </c>
      <c r="BB14" s="62">
        <f>SUM(COUNT(A1572:A1781)-SUM(Z14:BA14))</f>
        <v>3</v>
      </c>
      <c r="BC14" s="3">
        <f>SUM(Z14:BB14)</f>
        <v>209</v>
      </c>
    </row>
    <row r="15" spans="1:55" ht="18.75" x14ac:dyDescent="0.25">
      <c r="A15" s="65">
        <v>8</v>
      </c>
      <c r="B15" s="224" t="s">
        <v>129</v>
      </c>
      <c r="C15" s="168">
        <v>43556</v>
      </c>
      <c r="D15" s="168">
        <v>43556</v>
      </c>
      <c r="E15" s="26" t="s">
        <v>30</v>
      </c>
      <c r="F15" s="169" t="s">
        <v>180</v>
      </c>
      <c r="G15" s="26"/>
      <c r="H15" s="26" t="s">
        <v>74</v>
      </c>
      <c r="I15" s="26" t="s">
        <v>118</v>
      </c>
      <c r="J15" s="26" t="s">
        <v>82</v>
      </c>
      <c r="K15" s="26" t="s">
        <v>119</v>
      </c>
      <c r="L15" s="26" t="s">
        <v>120</v>
      </c>
      <c r="M15" s="26" t="s">
        <v>84</v>
      </c>
      <c r="N15" s="26" t="s">
        <v>121</v>
      </c>
      <c r="O15" s="26" t="s">
        <v>122</v>
      </c>
      <c r="P15" s="26" t="s">
        <v>80</v>
      </c>
      <c r="Q15" s="26" t="s">
        <v>92</v>
      </c>
      <c r="R15" s="26" t="s">
        <v>37</v>
      </c>
      <c r="S15" s="26" t="s">
        <v>40</v>
      </c>
      <c r="V15" s="229"/>
      <c r="W15" s="1" t="s">
        <v>44</v>
      </c>
      <c r="Y15" s="62">
        <v>9</v>
      </c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3"/>
    </row>
    <row r="16" spans="1:55" ht="18.75" x14ac:dyDescent="0.25">
      <c r="A16" s="65">
        <v>9</v>
      </c>
      <c r="B16" s="225"/>
      <c r="C16" s="168">
        <v>43556</v>
      </c>
      <c r="D16" s="168">
        <v>43556</v>
      </c>
      <c r="E16" s="26" t="s">
        <v>30</v>
      </c>
      <c r="F16" s="169" t="s">
        <v>181</v>
      </c>
      <c r="G16" s="26"/>
      <c r="H16" s="26" t="s">
        <v>74</v>
      </c>
      <c r="I16" s="26" t="s">
        <v>118</v>
      </c>
      <c r="J16" s="26" t="s">
        <v>123</v>
      </c>
      <c r="K16" s="26" t="s">
        <v>124</v>
      </c>
      <c r="L16" s="26" t="s">
        <v>83</v>
      </c>
      <c r="M16" s="26" t="s">
        <v>84</v>
      </c>
      <c r="N16" s="26" t="s">
        <v>125</v>
      </c>
      <c r="O16" s="26" t="s">
        <v>122</v>
      </c>
      <c r="P16" s="26" t="s">
        <v>80</v>
      </c>
      <c r="Q16" s="26" t="s">
        <v>92</v>
      </c>
      <c r="R16" s="26" t="s">
        <v>37</v>
      </c>
      <c r="S16" s="26" t="s">
        <v>41</v>
      </c>
      <c r="V16" s="230"/>
      <c r="W16" s="1" t="s">
        <v>45</v>
      </c>
      <c r="Y16" s="62">
        <v>10</v>
      </c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3"/>
    </row>
    <row r="17" spans="1:55" ht="18.75" x14ac:dyDescent="0.25">
      <c r="A17" s="65">
        <v>10</v>
      </c>
      <c r="B17" s="226"/>
      <c r="C17" s="168">
        <v>43556</v>
      </c>
      <c r="D17" s="168">
        <v>43556</v>
      </c>
      <c r="E17" s="26" t="s">
        <v>126</v>
      </c>
      <c r="F17" s="150" t="s">
        <v>127</v>
      </c>
      <c r="G17" s="26"/>
      <c r="H17" s="26" t="s">
        <v>74</v>
      </c>
      <c r="I17" s="26"/>
      <c r="J17" s="26"/>
      <c r="K17" s="26" t="s">
        <v>128</v>
      </c>
      <c r="L17" s="26"/>
      <c r="M17" s="26"/>
      <c r="N17" s="26"/>
      <c r="O17" s="26"/>
      <c r="P17" s="26" t="s">
        <v>80</v>
      </c>
      <c r="Q17" s="26" t="s">
        <v>92</v>
      </c>
      <c r="R17" s="26" t="s">
        <v>37</v>
      </c>
      <c r="S17" s="26" t="s">
        <v>41</v>
      </c>
      <c r="V17" s="8"/>
      <c r="W17" s="8"/>
      <c r="Y17" s="62">
        <v>11</v>
      </c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3"/>
    </row>
    <row r="18" spans="1:55" ht="18.75" x14ac:dyDescent="0.25">
      <c r="A18" s="65">
        <v>11</v>
      </c>
      <c r="B18" s="224" t="s">
        <v>151</v>
      </c>
      <c r="C18" s="94" t="s">
        <v>130</v>
      </c>
      <c r="D18" s="94" t="s">
        <v>131</v>
      </c>
      <c r="E18" s="65" t="s">
        <v>18</v>
      </c>
      <c r="F18" s="75">
        <v>866762029430756</v>
      </c>
      <c r="G18" s="65" t="s">
        <v>132</v>
      </c>
      <c r="H18" s="65" t="s">
        <v>95</v>
      </c>
      <c r="I18" s="65"/>
      <c r="J18" s="31" t="s">
        <v>133</v>
      </c>
      <c r="K18" s="31"/>
      <c r="L18" s="167" t="s">
        <v>110</v>
      </c>
      <c r="M18" s="31"/>
      <c r="N18" s="31" t="s">
        <v>134</v>
      </c>
      <c r="O18" s="31"/>
      <c r="P18" s="31" t="s">
        <v>80</v>
      </c>
      <c r="Q18" s="31" t="s">
        <v>92</v>
      </c>
      <c r="R18" s="23" t="s">
        <v>42</v>
      </c>
      <c r="S18" s="65" t="s">
        <v>45</v>
      </c>
      <c r="V18" s="13"/>
      <c r="W18" s="13"/>
      <c r="Y18" s="62">
        <v>12</v>
      </c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3"/>
    </row>
    <row r="19" spans="1:55" ht="18.75" x14ac:dyDescent="0.25">
      <c r="A19" s="65">
        <v>12</v>
      </c>
      <c r="B19" s="225"/>
      <c r="C19" s="94" t="s">
        <v>130</v>
      </c>
      <c r="D19" s="94" t="s">
        <v>131</v>
      </c>
      <c r="E19" s="65" t="s">
        <v>18</v>
      </c>
      <c r="F19" s="75">
        <v>865904027282778</v>
      </c>
      <c r="G19" s="65" t="s">
        <v>135</v>
      </c>
      <c r="H19" s="65" t="s">
        <v>95</v>
      </c>
      <c r="I19" s="31" t="s">
        <v>2121</v>
      </c>
      <c r="J19" s="31" t="s">
        <v>136</v>
      </c>
      <c r="K19" s="31" t="s">
        <v>137</v>
      </c>
      <c r="L19" s="31" t="s">
        <v>138</v>
      </c>
      <c r="M19" s="167" t="s">
        <v>110</v>
      </c>
      <c r="N19" s="31" t="s">
        <v>139</v>
      </c>
      <c r="O19" s="72">
        <v>30000</v>
      </c>
      <c r="P19" s="31" t="s">
        <v>80</v>
      </c>
      <c r="Q19" s="31" t="s">
        <v>92</v>
      </c>
      <c r="R19" s="23" t="s">
        <v>37</v>
      </c>
      <c r="S19" s="26" t="s">
        <v>41</v>
      </c>
      <c r="V19" s="5" t="s">
        <v>54</v>
      </c>
      <c r="W19" s="18" t="s">
        <v>35</v>
      </c>
      <c r="Y19" s="131"/>
      <c r="Z19" s="132">
        <f>SUM(Z7:Z18)</f>
        <v>126</v>
      </c>
      <c r="AA19" s="132">
        <f t="shared" ref="AA19:BA19" si="1">SUM(AA7:AA18)</f>
        <v>195</v>
      </c>
      <c r="AB19" s="132">
        <f t="shared" si="1"/>
        <v>126</v>
      </c>
      <c r="AC19" s="132">
        <f t="shared" si="1"/>
        <v>223</v>
      </c>
      <c r="AD19" s="132">
        <f t="shared" si="1"/>
        <v>164</v>
      </c>
      <c r="AE19" s="132">
        <f t="shared" si="1"/>
        <v>193</v>
      </c>
      <c r="AF19" s="132">
        <f t="shared" si="1"/>
        <v>228</v>
      </c>
      <c r="AG19" s="132">
        <f t="shared" si="1"/>
        <v>233</v>
      </c>
      <c r="AH19" s="132">
        <f t="shared" si="1"/>
        <v>4</v>
      </c>
      <c r="AI19" s="132">
        <f t="shared" si="1"/>
        <v>33</v>
      </c>
      <c r="AJ19" s="132">
        <f t="shared" si="1"/>
        <v>0</v>
      </c>
      <c r="AK19" s="132">
        <f t="shared" si="1"/>
        <v>9</v>
      </c>
      <c r="AL19" s="132">
        <f t="shared" si="1"/>
        <v>0</v>
      </c>
      <c r="AM19" s="132">
        <f t="shared" si="1"/>
        <v>0</v>
      </c>
      <c r="AN19" s="132">
        <f t="shared" si="1"/>
        <v>10</v>
      </c>
      <c r="AO19" s="132">
        <f t="shared" si="1"/>
        <v>19</v>
      </c>
      <c r="AP19" s="132">
        <f t="shared" si="1"/>
        <v>23</v>
      </c>
      <c r="AQ19" s="132">
        <f t="shared" si="1"/>
        <v>49</v>
      </c>
      <c r="AR19" s="132">
        <f t="shared" si="1"/>
        <v>22</v>
      </c>
      <c r="AS19" s="132">
        <f t="shared" si="1"/>
        <v>35</v>
      </c>
      <c r="AT19" s="132">
        <f t="shared" si="1"/>
        <v>0</v>
      </c>
      <c r="AU19" s="132">
        <f t="shared" si="1"/>
        <v>3</v>
      </c>
      <c r="AV19" s="132">
        <f t="shared" si="1"/>
        <v>12</v>
      </c>
      <c r="AW19" s="132">
        <f t="shared" si="1"/>
        <v>2</v>
      </c>
      <c r="AX19" s="132">
        <f t="shared" si="1"/>
        <v>2</v>
      </c>
      <c r="AY19" s="132">
        <f t="shared" si="1"/>
        <v>18</v>
      </c>
      <c r="AZ19" s="132">
        <f t="shared" si="1"/>
        <v>3</v>
      </c>
      <c r="BA19" s="132">
        <f t="shared" si="1"/>
        <v>1</v>
      </c>
      <c r="BB19" s="132">
        <f>SUM(BB7:BB18)</f>
        <v>34</v>
      </c>
      <c r="BC19" s="134">
        <f>SUM(BC7:BC18)</f>
        <v>1767</v>
      </c>
    </row>
    <row r="20" spans="1:55" ht="18.75" x14ac:dyDescent="0.25">
      <c r="A20" s="65">
        <v>13</v>
      </c>
      <c r="B20" s="225"/>
      <c r="C20" s="94" t="s">
        <v>130</v>
      </c>
      <c r="D20" s="94" t="s">
        <v>131</v>
      </c>
      <c r="E20" s="65" t="s">
        <v>18</v>
      </c>
      <c r="F20" s="75">
        <v>866762024102335</v>
      </c>
      <c r="G20" s="65" t="s">
        <v>132</v>
      </c>
      <c r="H20" s="65" t="s">
        <v>95</v>
      </c>
      <c r="I20" s="24"/>
      <c r="J20" s="24" t="s">
        <v>140</v>
      </c>
      <c r="K20" s="31" t="s">
        <v>141</v>
      </c>
      <c r="L20" s="31" t="s">
        <v>142</v>
      </c>
      <c r="M20" s="167" t="s">
        <v>110</v>
      </c>
      <c r="N20" s="31" t="s">
        <v>143</v>
      </c>
      <c r="O20" s="72">
        <v>310000</v>
      </c>
      <c r="P20" s="31" t="s">
        <v>144</v>
      </c>
      <c r="Q20" s="31" t="s">
        <v>92</v>
      </c>
      <c r="R20" s="23" t="s">
        <v>37</v>
      </c>
      <c r="S20" s="65" t="s">
        <v>39</v>
      </c>
      <c r="V20" s="18" t="s">
        <v>46</v>
      </c>
      <c r="W20" s="18">
        <f>COUNTIF($R$8:$R$3500,"PM")</f>
        <v>723</v>
      </c>
      <c r="Y20" s="12" t="s">
        <v>2114</v>
      </c>
      <c r="Z20" s="234">
        <f>SUM(Z19:AA19)</f>
        <v>321</v>
      </c>
      <c r="AA20" s="235"/>
      <c r="AB20" s="234">
        <f>SUM(AB19:AC19)</f>
        <v>349</v>
      </c>
      <c r="AC20" s="235"/>
      <c r="AD20" s="234">
        <f>SUM(AD19:AE19)</f>
        <v>357</v>
      </c>
      <c r="AE20" s="235"/>
      <c r="AF20" s="234">
        <f>SUM(AF19:AG19)</f>
        <v>461</v>
      </c>
      <c r="AG20" s="235"/>
      <c r="AH20" s="234">
        <f>SUM(AH19:AI19)</f>
        <v>37</v>
      </c>
      <c r="AI20" s="235"/>
      <c r="AJ20" s="234">
        <f>SUM(AJ19:AK19)</f>
        <v>9</v>
      </c>
      <c r="AK20" s="235"/>
      <c r="AL20" s="234">
        <f>SUM(AL19:AM19)</f>
        <v>0</v>
      </c>
      <c r="AM20" s="235"/>
      <c r="AN20" s="234">
        <f>SUM(AN19:AO19)</f>
        <v>29</v>
      </c>
      <c r="AO20" s="235"/>
      <c r="AP20" s="234">
        <f>SUM(AP19:AQ19)</f>
        <v>72</v>
      </c>
      <c r="AQ20" s="235"/>
      <c r="AR20" s="234">
        <f>SUM(AR19:AS19)</f>
        <v>57</v>
      </c>
      <c r="AS20" s="235"/>
      <c r="AT20" s="234">
        <f>SUM(AT19:AU19)</f>
        <v>3</v>
      </c>
      <c r="AU20" s="235"/>
      <c r="AV20" s="234">
        <f>SUM(AV19:AW19)</f>
        <v>14</v>
      </c>
      <c r="AW20" s="235"/>
      <c r="AX20" s="234">
        <f>SUM(AX19:AY19)</f>
        <v>20</v>
      </c>
      <c r="AY20" s="235"/>
      <c r="AZ20" s="234">
        <f>SUM(AZ19:BA19)</f>
        <v>4</v>
      </c>
      <c r="BA20" s="235"/>
      <c r="BB20" s="133">
        <f>SUM(BB7:BB18)</f>
        <v>34</v>
      </c>
      <c r="BC20" s="135">
        <f>SUM(BC7:BC18)</f>
        <v>1767</v>
      </c>
    </row>
    <row r="21" spans="1:55" ht="16.5" customHeight="1" x14ac:dyDescent="0.25">
      <c r="A21" s="65">
        <v>14</v>
      </c>
      <c r="B21" s="225"/>
      <c r="C21" s="94" t="s">
        <v>130</v>
      </c>
      <c r="D21" s="94" t="s">
        <v>131</v>
      </c>
      <c r="E21" s="65" t="s">
        <v>18</v>
      </c>
      <c r="F21" s="75">
        <v>865904020110885</v>
      </c>
      <c r="G21" s="65"/>
      <c r="H21" s="65" t="s">
        <v>95</v>
      </c>
      <c r="I21" s="24"/>
      <c r="J21" s="24" t="s">
        <v>140</v>
      </c>
      <c r="K21" s="31"/>
      <c r="L21" s="167" t="s">
        <v>110</v>
      </c>
      <c r="M21" s="31"/>
      <c r="N21" s="31"/>
      <c r="O21" s="31"/>
      <c r="P21" s="31" t="s">
        <v>80</v>
      </c>
      <c r="Q21" s="31" t="s">
        <v>92</v>
      </c>
      <c r="R21" s="23" t="s">
        <v>37</v>
      </c>
      <c r="S21" s="65" t="s">
        <v>41</v>
      </c>
      <c r="V21" s="18" t="s">
        <v>47</v>
      </c>
      <c r="W21" s="18">
        <f>COUNTIF($R$8:$R$3500,"PC")</f>
        <v>1044</v>
      </c>
    </row>
    <row r="22" spans="1:55" ht="16.5" customHeight="1" x14ac:dyDescent="0.25">
      <c r="A22" s="65">
        <v>15</v>
      </c>
      <c r="B22" s="225"/>
      <c r="C22" s="94" t="s">
        <v>130</v>
      </c>
      <c r="D22" s="94" t="s">
        <v>131</v>
      </c>
      <c r="E22" s="65" t="s">
        <v>18</v>
      </c>
      <c r="F22" s="95" t="s">
        <v>145</v>
      </c>
      <c r="G22" s="65"/>
      <c r="H22" s="65" t="s">
        <v>95</v>
      </c>
      <c r="I22" s="24"/>
      <c r="J22" s="24" t="s">
        <v>146</v>
      </c>
      <c r="K22" s="31"/>
      <c r="L22" s="31" t="s">
        <v>105</v>
      </c>
      <c r="M22" s="167" t="s">
        <v>110</v>
      </c>
      <c r="N22" s="31" t="s">
        <v>58</v>
      </c>
      <c r="O22" s="31"/>
      <c r="P22" s="31" t="s">
        <v>80</v>
      </c>
      <c r="Q22" s="31" t="s">
        <v>92</v>
      </c>
      <c r="R22" s="26" t="s">
        <v>42</v>
      </c>
      <c r="S22" s="65" t="s">
        <v>44</v>
      </c>
      <c r="V22" s="5" t="s">
        <v>55</v>
      </c>
      <c r="W22" s="18">
        <f>SUM(W20:W21)</f>
        <v>1767</v>
      </c>
    </row>
    <row r="23" spans="1:55" ht="16.5" customHeight="1" x14ac:dyDescent="0.25">
      <c r="A23" s="65">
        <v>16</v>
      </c>
      <c r="B23" s="226"/>
      <c r="C23" s="94" t="s">
        <v>130</v>
      </c>
      <c r="D23" s="94" t="s">
        <v>131</v>
      </c>
      <c r="E23" s="65" t="s">
        <v>18</v>
      </c>
      <c r="F23" s="95" t="s">
        <v>147</v>
      </c>
      <c r="G23" s="65" t="s">
        <v>132</v>
      </c>
      <c r="H23" s="65" t="s">
        <v>95</v>
      </c>
      <c r="I23" s="31" t="s">
        <v>148</v>
      </c>
      <c r="J23" s="24" t="s">
        <v>140</v>
      </c>
      <c r="K23" s="31" t="s">
        <v>149</v>
      </c>
      <c r="L23" s="167" t="s">
        <v>110</v>
      </c>
      <c r="M23" s="31"/>
      <c r="N23" s="31" t="s">
        <v>150</v>
      </c>
      <c r="O23" s="31"/>
      <c r="P23" s="31" t="s">
        <v>80</v>
      </c>
      <c r="Q23" s="31" t="s">
        <v>92</v>
      </c>
      <c r="R23" s="26" t="s">
        <v>42</v>
      </c>
      <c r="S23" s="65" t="s">
        <v>45</v>
      </c>
      <c r="V23" s="13"/>
      <c r="W23" s="13"/>
    </row>
    <row r="24" spans="1:55" ht="16.5" customHeight="1" x14ac:dyDescent="0.25">
      <c r="A24" s="65">
        <v>17</v>
      </c>
      <c r="B24" s="26" t="s">
        <v>157</v>
      </c>
      <c r="C24" s="94" t="s">
        <v>103</v>
      </c>
      <c r="D24" s="94" t="s">
        <v>152</v>
      </c>
      <c r="E24" s="65" t="s">
        <v>30</v>
      </c>
      <c r="F24" s="75">
        <v>864811036990831</v>
      </c>
      <c r="G24" s="65"/>
      <c r="H24" s="65" t="s">
        <v>74</v>
      </c>
      <c r="I24" s="31" t="s">
        <v>2122</v>
      </c>
      <c r="J24" s="24" t="s">
        <v>153</v>
      </c>
      <c r="K24" s="31" t="s">
        <v>154</v>
      </c>
      <c r="L24" s="31"/>
      <c r="M24" s="31" t="s">
        <v>155</v>
      </c>
      <c r="N24" s="31" t="s">
        <v>156</v>
      </c>
      <c r="O24" s="31"/>
      <c r="P24" s="31" t="s">
        <v>80</v>
      </c>
      <c r="Q24" s="31" t="s">
        <v>92</v>
      </c>
      <c r="R24" s="26" t="s">
        <v>37</v>
      </c>
      <c r="S24" s="26" t="s">
        <v>40</v>
      </c>
      <c r="V24" s="13"/>
      <c r="W24" s="13"/>
      <c r="Z24" s="127" t="s">
        <v>3</v>
      </c>
      <c r="AA24" s="127" t="s">
        <v>66</v>
      </c>
      <c r="AB24" s="127" t="s">
        <v>65</v>
      </c>
      <c r="AC24" s="17"/>
      <c r="AD24" s="17"/>
      <c r="AE24" s="17"/>
      <c r="AF24" s="17"/>
      <c r="AG24" s="17"/>
      <c r="AH24" s="17"/>
    </row>
    <row r="25" spans="1:55" ht="16.5" customHeight="1" x14ac:dyDescent="0.25">
      <c r="A25" s="65">
        <v>18</v>
      </c>
      <c r="B25" s="224" t="s">
        <v>161</v>
      </c>
      <c r="C25" s="168">
        <v>43374</v>
      </c>
      <c r="D25" s="168">
        <v>43405</v>
      </c>
      <c r="E25" s="26" t="s">
        <v>23</v>
      </c>
      <c r="F25" s="169" t="s">
        <v>172</v>
      </c>
      <c r="G25" s="26"/>
      <c r="H25" s="26" t="s">
        <v>95</v>
      </c>
      <c r="I25" s="26"/>
      <c r="J25" s="26" t="s">
        <v>158</v>
      </c>
      <c r="K25" s="26" t="s">
        <v>119</v>
      </c>
      <c r="L25" s="26" t="s">
        <v>97</v>
      </c>
      <c r="M25" s="26" t="s">
        <v>98</v>
      </c>
      <c r="N25" s="26" t="s">
        <v>121</v>
      </c>
      <c r="O25" s="23">
        <v>10000</v>
      </c>
      <c r="P25" s="26" t="s">
        <v>80</v>
      </c>
      <c r="Q25" s="26" t="s">
        <v>92</v>
      </c>
      <c r="R25" s="26" t="s">
        <v>37</v>
      </c>
      <c r="S25" s="26" t="s">
        <v>40</v>
      </c>
      <c r="V25" s="5" t="s">
        <v>33</v>
      </c>
      <c r="W25" s="18" t="s">
        <v>35</v>
      </c>
      <c r="Z25" s="149" t="s">
        <v>18</v>
      </c>
      <c r="AA25" s="3">
        <f>Z19</f>
        <v>126</v>
      </c>
      <c r="AB25" s="3">
        <f>AA19</f>
        <v>195</v>
      </c>
      <c r="AC25" s="17"/>
      <c r="AD25" s="17"/>
      <c r="AE25" s="17"/>
      <c r="AF25" s="17"/>
      <c r="AG25" s="17"/>
      <c r="AH25" s="17"/>
      <c r="AI25" s="17"/>
      <c r="AJ25" s="17"/>
      <c r="AK25" s="17"/>
    </row>
    <row r="26" spans="1:55" ht="16.5" customHeight="1" x14ac:dyDescent="0.25">
      <c r="A26" s="65">
        <v>19</v>
      </c>
      <c r="B26" s="226"/>
      <c r="C26" s="168">
        <v>43374</v>
      </c>
      <c r="D26" s="168">
        <v>43405</v>
      </c>
      <c r="E26" s="26" t="s">
        <v>30</v>
      </c>
      <c r="F26" s="169" t="s">
        <v>173</v>
      </c>
      <c r="G26" s="26"/>
      <c r="H26" s="26" t="s">
        <v>74</v>
      </c>
      <c r="I26" s="26"/>
      <c r="J26" s="26" t="s">
        <v>82</v>
      </c>
      <c r="K26" s="26" t="s">
        <v>159</v>
      </c>
      <c r="L26" s="26"/>
      <c r="M26" s="26" t="s">
        <v>84</v>
      </c>
      <c r="N26" s="26" t="s">
        <v>160</v>
      </c>
      <c r="O26" s="26" t="s">
        <v>122</v>
      </c>
      <c r="P26" s="26" t="s">
        <v>80</v>
      </c>
      <c r="Q26" s="26" t="s">
        <v>92</v>
      </c>
      <c r="R26" s="26" t="s">
        <v>37</v>
      </c>
      <c r="S26" s="26" t="s">
        <v>40</v>
      </c>
      <c r="V26" s="1" t="s">
        <v>48</v>
      </c>
      <c r="W26" s="18">
        <f>COUNTIF($S$8:$S$3500,"MCU")</f>
        <v>9</v>
      </c>
      <c r="Z26" s="149" t="s">
        <v>30</v>
      </c>
      <c r="AA26" s="3">
        <f>AB19</f>
        <v>126</v>
      </c>
      <c r="AB26" s="3">
        <f>AC19</f>
        <v>223</v>
      </c>
      <c r="AC26" s="17"/>
      <c r="AD26" s="17"/>
      <c r="AE26" s="17"/>
      <c r="AF26" s="17"/>
      <c r="AG26" s="17"/>
      <c r="AH26" s="17"/>
    </row>
    <row r="27" spans="1:55" ht="16.5" customHeight="1" x14ac:dyDescent="0.25">
      <c r="A27" s="65">
        <v>20</v>
      </c>
      <c r="B27" s="224" t="s">
        <v>169</v>
      </c>
      <c r="C27" s="26" t="s">
        <v>162</v>
      </c>
      <c r="D27" s="26" t="s">
        <v>163</v>
      </c>
      <c r="E27" s="26" t="s">
        <v>30</v>
      </c>
      <c r="F27" s="169" t="s">
        <v>174</v>
      </c>
      <c r="G27" s="26"/>
      <c r="H27" s="26" t="s">
        <v>74</v>
      </c>
      <c r="I27" s="26"/>
      <c r="J27" s="26" t="s">
        <v>164</v>
      </c>
      <c r="K27" s="26"/>
      <c r="L27" s="26" t="s">
        <v>84</v>
      </c>
      <c r="M27" s="26"/>
      <c r="N27" s="26" t="s">
        <v>165</v>
      </c>
      <c r="O27" s="26"/>
      <c r="P27" s="26" t="s">
        <v>80</v>
      </c>
      <c r="Q27" s="26" t="s">
        <v>92</v>
      </c>
      <c r="R27" s="26" t="s">
        <v>42</v>
      </c>
      <c r="S27" s="26" t="s">
        <v>45</v>
      </c>
      <c r="V27" s="1" t="s">
        <v>61</v>
      </c>
      <c r="W27" s="18">
        <f>COUNTIF($S$8:$S$3500,"GSM")</f>
        <v>192</v>
      </c>
      <c r="Z27" s="149" t="s">
        <v>23</v>
      </c>
      <c r="AA27" s="3">
        <f>AD19</f>
        <v>164</v>
      </c>
      <c r="AB27" s="3">
        <f>AE19</f>
        <v>193</v>
      </c>
    </row>
    <row r="28" spans="1:55" ht="16.5" customHeight="1" x14ac:dyDescent="0.25">
      <c r="A28" s="65">
        <v>21</v>
      </c>
      <c r="B28" s="225"/>
      <c r="C28" s="26" t="s">
        <v>162</v>
      </c>
      <c r="D28" s="26" t="s">
        <v>163</v>
      </c>
      <c r="E28" s="26" t="s">
        <v>30</v>
      </c>
      <c r="F28" s="169" t="s">
        <v>175</v>
      </c>
      <c r="G28" s="26"/>
      <c r="H28" s="26" t="s">
        <v>74</v>
      </c>
      <c r="I28" s="26"/>
      <c r="J28" s="26"/>
      <c r="K28" s="26"/>
      <c r="L28" s="26"/>
      <c r="M28" s="26"/>
      <c r="N28" s="26" t="s">
        <v>166</v>
      </c>
      <c r="O28" s="26"/>
      <c r="P28" s="26" t="s">
        <v>80</v>
      </c>
      <c r="Q28" s="26" t="s">
        <v>92</v>
      </c>
      <c r="R28" s="26" t="s">
        <v>37</v>
      </c>
      <c r="S28" s="26" t="s">
        <v>40</v>
      </c>
      <c r="V28" s="1" t="s">
        <v>49</v>
      </c>
      <c r="W28" s="18">
        <f>COUNTIF($S$8:$S$3500,"GPS")</f>
        <v>132</v>
      </c>
      <c r="Z28" s="149" t="s">
        <v>56</v>
      </c>
      <c r="AA28" s="3">
        <f>AF19</f>
        <v>228</v>
      </c>
      <c r="AB28" s="3">
        <f>AG19</f>
        <v>233</v>
      </c>
    </row>
    <row r="29" spans="1:55" ht="16.5" customHeight="1" x14ac:dyDescent="0.25">
      <c r="A29" s="65">
        <v>22</v>
      </c>
      <c r="B29" s="226"/>
      <c r="C29" s="26" t="s">
        <v>163</v>
      </c>
      <c r="D29" s="26" t="s">
        <v>163</v>
      </c>
      <c r="E29" s="26" t="s">
        <v>56</v>
      </c>
      <c r="F29" s="169" t="s">
        <v>176</v>
      </c>
      <c r="G29" s="26"/>
      <c r="H29" s="26" t="s">
        <v>74</v>
      </c>
      <c r="I29" s="26"/>
      <c r="J29" s="26" t="s">
        <v>164</v>
      </c>
      <c r="K29" s="26" t="s">
        <v>167</v>
      </c>
      <c r="L29" s="26" t="s">
        <v>78</v>
      </c>
      <c r="M29" s="26"/>
      <c r="N29" s="26" t="s">
        <v>168</v>
      </c>
      <c r="O29" s="26"/>
      <c r="P29" s="26" t="s">
        <v>80</v>
      </c>
      <c r="Q29" s="26" t="s">
        <v>92</v>
      </c>
      <c r="R29" s="26" t="s">
        <v>37</v>
      </c>
      <c r="S29" s="26" t="s">
        <v>41</v>
      </c>
      <c r="V29" s="1" t="s">
        <v>50</v>
      </c>
      <c r="W29" s="18">
        <f>COUNTIF($S$8:$S$3500,"NG")</f>
        <v>322</v>
      </c>
      <c r="Z29" s="149" t="s">
        <v>57</v>
      </c>
      <c r="AA29" s="3">
        <f>AH19</f>
        <v>4</v>
      </c>
      <c r="AB29" s="3">
        <f>AI19</f>
        <v>33</v>
      </c>
    </row>
    <row r="30" spans="1:55" ht="16.5" customHeight="1" x14ac:dyDescent="0.25">
      <c r="A30" s="65">
        <v>23</v>
      </c>
      <c r="B30" s="224" t="s">
        <v>182</v>
      </c>
      <c r="C30" s="168">
        <v>43770</v>
      </c>
      <c r="D30" s="168">
        <v>43770</v>
      </c>
      <c r="E30" s="26" t="s">
        <v>30</v>
      </c>
      <c r="F30" s="169" t="s">
        <v>177</v>
      </c>
      <c r="G30" s="26" t="s">
        <v>88</v>
      </c>
      <c r="H30" s="26" t="s">
        <v>74</v>
      </c>
      <c r="I30" s="26" t="s">
        <v>118</v>
      </c>
      <c r="J30" s="26" t="s">
        <v>82</v>
      </c>
      <c r="K30" s="26"/>
      <c r="L30" s="26" t="s">
        <v>120</v>
      </c>
      <c r="M30" s="26" t="s">
        <v>84</v>
      </c>
      <c r="N30" s="26" t="s">
        <v>85</v>
      </c>
      <c r="O30" s="26" t="s">
        <v>86</v>
      </c>
      <c r="P30" s="26" t="s">
        <v>80</v>
      </c>
      <c r="Q30" s="26" t="s">
        <v>92</v>
      </c>
      <c r="R30" s="26" t="s">
        <v>42</v>
      </c>
      <c r="S30" s="26" t="s">
        <v>44</v>
      </c>
      <c r="V30" s="1" t="s">
        <v>62</v>
      </c>
      <c r="W30" s="18">
        <f>COUNTIF($S$8:$S$3500,"ACC")</f>
        <v>14</v>
      </c>
      <c r="Z30" s="149" t="s">
        <v>22</v>
      </c>
      <c r="AA30" s="3">
        <f>AJ19</f>
        <v>0</v>
      </c>
      <c r="AB30" s="3">
        <f>AK19</f>
        <v>9</v>
      </c>
    </row>
    <row r="31" spans="1:55" ht="16.5" customHeight="1" x14ac:dyDescent="0.25">
      <c r="A31" s="65">
        <v>24</v>
      </c>
      <c r="B31" s="225"/>
      <c r="C31" s="26" t="s">
        <v>163</v>
      </c>
      <c r="D31" s="26" t="s">
        <v>163</v>
      </c>
      <c r="E31" s="26" t="s">
        <v>30</v>
      </c>
      <c r="F31" s="169" t="s">
        <v>178</v>
      </c>
      <c r="G31" s="26"/>
      <c r="H31" s="26" t="s">
        <v>74</v>
      </c>
      <c r="I31" s="26"/>
      <c r="J31" s="26" t="s">
        <v>82</v>
      </c>
      <c r="K31" s="26" t="s">
        <v>170</v>
      </c>
      <c r="L31" s="26"/>
      <c r="M31" s="26" t="s">
        <v>84</v>
      </c>
      <c r="N31" s="26" t="s">
        <v>171</v>
      </c>
      <c r="O31" s="26" t="s">
        <v>86</v>
      </c>
      <c r="P31" s="26" t="s">
        <v>80</v>
      </c>
      <c r="Q31" s="26" t="s">
        <v>92</v>
      </c>
      <c r="R31" s="26" t="s">
        <v>37</v>
      </c>
      <c r="S31" s="26" t="s">
        <v>40</v>
      </c>
      <c r="V31" s="1" t="s">
        <v>51</v>
      </c>
      <c r="W31" s="18">
        <f>COUNTIF($S$8:$S$3500,"LK")</f>
        <v>375</v>
      </c>
      <c r="Z31" s="149" t="s">
        <v>21</v>
      </c>
      <c r="AA31" s="3">
        <f>AL19</f>
        <v>0</v>
      </c>
      <c r="AB31" s="3">
        <f>AM19</f>
        <v>0</v>
      </c>
    </row>
    <row r="32" spans="1:55" ht="16.5" customHeight="1" x14ac:dyDescent="0.25">
      <c r="A32" s="65">
        <v>25</v>
      </c>
      <c r="B32" s="226"/>
      <c r="C32" s="168">
        <v>43497</v>
      </c>
      <c r="D32" s="168">
        <v>43497</v>
      </c>
      <c r="E32" s="26" t="s">
        <v>56</v>
      </c>
      <c r="F32" s="169" t="s">
        <v>179</v>
      </c>
      <c r="G32" s="26"/>
      <c r="H32" s="26" t="s">
        <v>74</v>
      </c>
      <c r="I32" s="26"/>
      <c r="J32" s="26" t="s">
        <v>75</v>
      </c>
      <c r="K32" s="26" t="s">
        <v>76</v>
      </c>
      <c r="L32" s="26" t="s">
        <v>77</v>
      </c>
      <c r="M32" s="26" t="s">
        <v>78</v>
      </c>
      <c r="N32" s="26" t="s">
        <v>79</v>
      </c>
      <c r="O32" s="26"/>
      <c r="P32" s="26" t="s">
        <v>80</v>
      </c>
      <c r="Q32" s="26" t="s">
        <v>81</v>
      </c>
      <c r="R32" s="26" t="s">
        <v>37</v>
      </c>
      <c r="S32" s="26" t="s">
        <v>41</v>
      </c>
      <c r="V32" s="1" t="s">
        <v>52</v>
      </c>
      <c r="W32" s="18">
        <f>COUNTIF($S$8:$S$3500,"MCH")</f>
        <v>33</v>
      </c>
      <c r="Z32" s="149" t="s">
        <v>31</v>
      </c>
      <c r="AA32" s="3">
        <f>AN19</f>
        <v>10</v>
      </c>
      <c r="AB32" s="3">
        <f>AO19</f>
        <v>19</v>
      </c>
    </row>
    <row r="33" spans="1:55" ht="16.5" customHeight="1" x14ac:dyDescent="0.25">
      <c r="A33" s="65">
        <v>26</v>
      </c>
      <c r="B33" s="224" t="s">
        <v>222</v>
      </c>
      <c r="C33" s="94" t="s">
        <v>183</v>
      </c>
      <c r="D33" s="94" t="s">
        <v>163</v>
      </c>
      <c r="E33" s="65" t="s">
        <v>30</v>
      </c>
      <c r="F33" s="75">
        <v>864811037201188</v>
      </c>
      <c r="G33" s="65"/>
      <c r="H33" s="65" t="s">
        <v>74</v>
      </c>
      <c r="I33" s="31" t="s">
        <v>184</v>
      </c>
      <c r="J33" s="24" t="s">
        <v>164</v>
      </c>
      <c r="K33" s="31" t="s">
        <v>185</v>
      </c>
      <c r="L33" s="31" t="s">
        <v>84</v>
      </c>
      <c r="M33" s="31"/>
      <c r="N33" s="31" t="s">
        <v>171</v>
      </c>
      <c r="O33" s="82" t="s">
        <v>122</v>
      </c>
      <c r="P33" s="31" t="s">
        <v>80</v>
      </c>
      <c r="Q33" s="31" t="s">
        <v>92</v>
      </c>
      <c r="R33" s="26" t="s">
        <v>37</v>
      </c>
      <c r="S33" s="26" t="s">
        <v>40</v>
      </c>
      <c r="V33" s="1" t="s">
        <v>70</v>
      </c>
      <c r="W33" s="18">
        <f>COUNTIF($S$8:$S$3500,"SF")</f>
        <v>46</v>
      </c>
      <c r="Z33" s="149" t="s">
        <v>25</v>
      </c>
      <c r="AA33" s="3">
        <f>AP19</f>
        <v>23</v>
      </c>
      <c r="AB33" s="3">
        <f>AQ19</f>
        <v>49</v>
      </c>
    </row>
    <row r="34" spans="1:55" ht="16.5" customHeight="1" x14ac:dyDescent="0.25">
      <c r="A34" s="65">
        <v>27</v>
      </c>
      <c r="B34" s="225"/>
      <c r="C34" s="94" t="s">
        <v>183</v>
      </c>
      <c r="D34" s="94" t="s">
        <v>163</v>
      </c>
      <c r="E34" s="65" t="s">
        <v>30</v>
      </c>
      <c r="F34" s="75">
        <v>864811037182537</v>
      </c>
      <c r="G34" s="65"/>
      <c r="H34" s="65" t="s">
        <v>74</v>
      </c>
      <c r="I34" s="31"/>
      <c r="J34" s="24" t="s">
        <v>186</v>
      </c>
      <c r="K34" s="31" t="s">
        <v>185</v>
      </c>
      <c r="L34" s="31" t="s">
        <v>83</v>
      </c>
      <c r="M34" s="31" t="s">
        <v>84</v>
      </c>
      <c r="N34" s="31" t="s">
        <v>171</v>
      </c>
      <c r="O34" s="82" t="s">
        <v>122</v>
      </c>
      <c r="P34" s="31" t="s">
        <v>80</v>
      </c>
      <c r="Q34" s="31" t="s">
        <v>92</v>
      </c>
      <c r="R34" s="26" t="s">
        <v>37</v>
      </c>
      <c r="S34" s="26" t="s">
        <v>40</v>
      </c>
      <c r="V34" s="1" t="s">
        <v>71</v>
      </c>
      <c r="W34" s="18">
        <f>COUNTIF($S$8:$S$3500,"RTB")</f>
        <v>1</v>
      </c>
      <c r="Z34" s="149" t="s">
        <v>64</v>
      </c>
      <c r="AA34" s="3">
        <f>AR19</f>
        <v>22</v>
      </c>
      <c r="AB34" s="3">
        <f>AS19</f>
        <v>35</v>
      </c>
    </row>
    <row r="35" spans="1:55" ht="16.5" customHeight="1" x14ac:dyDescent="0.25">
      <c r="A35" s="65">
        <v>28</v>
      </c>
      <c r="B35" s="225"/>
      <c r="C35" s="94" t="s">
        <v>183</v>
      </c>
      <c r="D35" s="94" t="s">
        <v>163</v>
      </c>
      <c r="E35" s="65" t="s">
        <v>30</v>
      </c>
      <c r="F35" s="75">
        <v>864811037159659</v>
      </c>
      <c r="G35" s="65"/>
      <c r="H35" s="65" t="s">
        <v>74</v>
      </c>
      <c r="I35" s="24"/>
      <c r="J35" s="24"/>
      <c r="K35" s="31" t="s">
        <v>187</v>
      </c>
      <c r="L35" s="31"/>
      <c r="M35" s="31"/>
      <c r="N35" s="31" t="s">
        <v>165</v>
      </c>
      <c r="O35" s="31"/>
      <c r="P35" s="31" t="s">
        <v>80</v>
      </c>
      <c r="Q35" s="31" t="s">
        <v>92</v>
      </c>
      <c r="R35" s="23" t="s">
        <v>37</v>
      </c>
      <c r="S35" s="65" t="s">
        <v>41</v>
      </c>
      <c r="V35" s="1" t="s">
        <v>58</v>
      </c>
      <c r="W35" s="18">
        <f>COUNTIF($S$8:$S$3500,"NCFW")</f>
        <v>587</v>
      </c>
      <c r="Z35" s="149" t="s">
        <v>27</v>
      </c>
      <c r="AA35" s="3">
        <f>AT19</f>
        <v>0</v>
      </c>
      <c r="AB35" s="3">
        <f>AU19</f>
        <v>3</v>
      </c>
    </row>
    <row r="36" spans="1:55" x14ac:dyDescent="0.25">
      <c r="A36" s="65">
        <v>29</v>
      </c>
      <c r="B36" s="225"/>
      <c r="C36" s="94" t="s">
        <v>183</v>
      </c>
      <c r="D36" s="94" t="s">
        <v>163</v>
      </c>
      <c r="E36" s="65" t="s">
        <v>30</v>
      </c>
      <c r="F36" s="75">
        <v>866192037781075</v>
      </c>
      <c r="G36" s="65"/>
      <c r="H36" s="65" t="s">
        <v>74</v>
      </c>
      <c r="I36" s="24"/>
      <c r="J36" s="24" t="s">
        <v>82</v>
      </c>
      <c r="K36" s="31" t="s">
        <v>188</v>
      </c>
      <c r="L36" s="31" t="s">
        <v>120</v>
      </c>
      <c r="M36" s="31" t="s">
        <v>84</v>
      </c>
      <c r="N36" s="31" t="s">
        <v>189</v>
      </c>
      <c r="O36" s="82" t="s">
        <v>122</v>
      </c>
      <c r="P36" s="31" t="s">
        <v>80</v>
      </c>
      <c r="Q36" s="31" t="s">
        <v>92</v>
      </c>
      <c r="R36" s="23" t="s">
        <v>37</v>
      </c>
      <c r="S36" s="65" t="s">
        <v>41</v>
      </c>
      <c r="V36" s="1" t="s">
        <v>53</v>
      </c>
      <c r="W36" s="18">
        <f>COUNTIF($S$8:$S$3500,"KL")</f>
        <v>56</v>
      </c>
      <c r="Z36" s="149" t="s">
        <v>24</v>
      </c>
      <c r="AA36" s="3">
        <f>AV19</f>
        <v>12</v>
      </c>
      <c r="AB36" s="3">
        <f>AW19</f>
        <v>2</v>
      </c>
    </row>
    <row r="37" spans="1:55" ht="16.5" customHeight="1" x14ac:dyDescent="0.25">
      <c r="A37" s="65">
        <v>30</v>
      </c>
      <c r="B37" s="225"/>
      <c r="C37" s="94" t="s">
        <v>183</v>
      </c>
      <c r="D37" s="94" t="s">
        <v>163</v>
      </c>
      <c r="E37" s="65" t="s">
        <v>23</v>
      </c>
      <c r="F37" s="75">
        <v>863586034543839</v>
      </c>
      <c r="G37" s="65"/>
      <c r="H37" s="65" t="s">
        <v>95</v>
      </c>
      <c r="I37" s="65"/>
      <c r="J37" s="31" t="s">
        <v>190</v>
      </c>
      <c r="K37" s="31"/>
      <c r="L37" s="167" t="s">
        <v>191</v>
      </c>
      <c r="M37" s="31" t="s">
        <v>98</v>
      </c>
      <c r="N37" s="31" t="s">
        <v>192</v>
      </c>
      <c r="O37" s="72"/>
      <c r="P37" s="31" t="s">
        <v>80</v>
      </c>
      <c r="Q37" s="31" t="s">
        <v>92</v>
      </c>
      <c r="R37" s="23" t="s">
        <v>42</v>
      </c>
      <c r="S37" s="65" t="s">
        <v>45</v>
      </c>
      <c r="V37" s="5" t="s">
        <v>55</v>
      </c>
      <c r="W37" s="18">
        <f>SUM(W26:W36)</f>
        <v>1767</v>
      </c>
      <c r="Z37" s="149" t="s">
        <v>32</v>
      </c>
      <c r="AA37" s="3">
        <f>AX19</f>
        <v>2</v>
      </c>
      <c r="AB37" s="3">
        <f>AY19</f>
        <v>18</v>
      </c>
    </row>
    <row r="38" spans="1:55" ht="16.5" customHeight="1" x14ac:dyDescent="0.25">
      <c r="A38" s="65">
        <v>31</v>
      </c>
      <c r="B38" s="225"/>
      <c r="C38" s="94" t="s">
        <v>183</v>
      </c>
      <c r="D38" s="94" t="s">
        <v>163</v>
      </c>
      <c r="E38" s="65" t="s">
        <v>23</v>
      </c>
      <c r="F38" s="75">
        <v>863586034527907</v>
      </c>
      <c r="G38" s="65"/>
      <c r="H38" s="65" t="s">
        <v>95</v>
      </c>
      <c r="I38" s="31"/>
      <c r="J38" s="31" t="s">
        <v>190</v>
      </c>
      <c r="K38" s="31"/>
      <c r="L38" s="31" t="s">
        <v>191</v>
      </c>
      <c r="M38" s="31" t="s">
        <v>98</v>
      </c>
      <c r="N38" s="31" t="s">
        <v>193</v>
      </c>
      <c r="O38" s="31"/>
      <c r="P38" s="31" t="s">
        <v>80</v>
      </c>
      <c r="Q38" s="31" t="s">
        <v>92</v>
      </c>
      <c r="R38" s="23" t="s">
        <v>42</v>
      </c>
      <c r="S38" s="26" t="s">
        <v>45</v>
      </c>
      <c r="V38" s="17"/>
      <c r="Z38" s="149" t="s">
        <v>26</v>
      </c>
      <c r="AA38" s="3">
        <f>AZ19</f>
        <v>3</v>
      </c>
      <c r="AB38" s="3">
        <f>BA19</f>
        <v>1</v>
      </c>
    </row>
    <row r="39" spans="1:55" ht="18.75" customHeight="1" x14ac:dyDescent="0.25">
      <c r="A39" s="65">
        <v>32</v>
      </c>
      <c r="B39" s="225"/>
      <c r="C39" s="94" t="s">
        <v>183</v>
      </c>
      <c r="D39" s="94" t="s">
        <v>163</v>
      </c>
      <c r="E39" s="65" t="s">
        <v>23</v>
      </c>
      <c r="F39" s="75">
        <v>861694031761156</v>
      </c>
      <c r="G39" s="65"/>
      <c r="H39" s="65" t="s">
        <v>95</v>
      </c>
      <c r="I39" s="24"/>
      <c r="J39" s="24" t="s">
        <v>194</v>
      </c>
      <c r="K39" s="31"/>
      <c r="L39" s="31" t="s">
        <v>98</v>
      </c>
      <c r="M39" s="31" t="s">
        <v>98</v>
      </c>
      <c r="N39" s="31" t="s">
        <v>195</v>
      </c>
      <c r="O39" s="31"/>
      <c r="P39" s="31" t="s">
        <v>80</v>
      </c>
      <c r="Q39" s="31" t="s">
        <v>92</v>
      </c>
      <c r="R39" s="23" t="s">
        <v>42</v>
      </c>
      <c r="S39" s="65" t="s">
        <v>45</v>
      </c>
      <c r="V39" s="63"/>
      <c r="Z39" s="219" t="s">
        <v>2116</v>
      </c>
      <c r="AA39" s="220"/>
      <c r="AB39" s="220">
        <f>BB19</f>
        <v>34</v>
      </c>
    </row>
    <row r="40" spans="1:55" ht="16.5" customHeight="1" x14ac:dyDescent="0.25">
      <c r="A40" s="65">
        <v>33</v>
      </c>
      <c r="B40" s="225"/>
      <c r="C40" s="94" t="s">
        <v>183</v>
      </c>
      <c r="D40" s="94" t="s">
        <v>163</v>
      </c>
      <c r="E40" s="65" t="s">
        <v>23</v>
      </c>
      <c r="F40" s="75">
        <v>863586034544720</v>
      </c>
      <c r="G40" s="65"/>
      <c r="H40" s="65" t="s">
        <v>95</v>
      </c>
      <c r="I40" s="24"/>
      <c r="J40" s="24" t="s">
        <v>196</v>
      </c>
      <c r="K40" s="31"/>
      <c r="L40" s="31" t="s">
        <v>191</v>
      </c>
      <c r="M40" s="31" t="s">
        <v>98</v>
      </c>
      <c r="N40" s="31" t="s">
        <v>193</v>
      </c>
      <c r="O40" s="31"/>
      <c r="P40" s="31" t="s">
        <v>80</v>
      </c>
      <c r="Q40" s="31" t="s">
        <v>92</v>
      </c>
      <c r="R40" s="23" t="s">
        <v>42</v>
      </c>
      <c r="S40" s="65" t="s">
        <v>45</v>
      </c>
      <c r="V40" s="17"/>
      <c r="Z40" s="219"/>
      <c r="AA40" s="220"/>
      <c r="AB40" s="220"/>
    </row>
    <row r="41" spans="1:55" ht="16.5" customHeight="1" x14ac:dyDescent="0.25">
      <c r="A41" s="65">
        <v>34</v>
      </c>
      <c r="B41" s="225"/>
      <c r="C41" s="94" t="s">
        <v>183</v>
      </c>
      <c r="D41" s="94" t="s">
        <v>163</v>
      </c>
      <c r="E41" s="65" t="s">
        <v>23</v>
      </c>
      <c r="F41" s="75">
        <v>861694037957634</v>
      </c>
      <c r="G41" s="65"/>
      <c r="H41" s="65" t="s">
        <v>95</v>
      </c>
      <c r="I41" s="24"/>
      <c r="J41" s="24" t="s">
        <v>197</v>
      </c>
      <c r="K41" s="31" t="s">
        <v>198</v>
      </c>
      <c r="L41" s="31" t="s">
        <v>97</v>
      </c>
      <c r="M41" s="31" t="s">
        <v>98</v>
      </c>
      <c r="N41" s="31" t="s">
        <v>199</v>
      </c>
      <c r="O41" s="31"/>
      <c r="P41" s="31" t="s">
        <v>80</v>
      </c>
      <c r="Q41" s="31" t="s">
        <v>92</v>
      </c>
      <c r="R41" s="26" t="s">
        <v>37</v>
      </c>
      <c r="S41" s="65" t="s">
        <v>41</v>
      </c>
      <c r="V41" s="17"/>
      <c r="Z41" s="219"/>
      <c r="AA41" s="220"/>
      <c r="AB41" s="220"/>
    </row>
    <row r="42" spans="1:55" ht="18.75" x14ac:dyDescent="0.25">
      <c r="A42" s="65">
        <v>35</v>
      </c>
      <c r="B42" s="225"/>
      <c r="C42" s="94" t="s">
        <v>183</v>
      </c>
      <c r="D42" s="94" t="s">
        <v>163</v>
      </c>
      <c r="E42" s="65" t="s">
        <v>23</v>
      </c>
      <c r="F42" s="75">
        <v>861694031758194</v>
      </c>
      <c r="G42" s="65"/>
      <c r="H42" s="65" t="s">
        <v>95</v>
      </c>
      <c r="I42" s="31"/>
      <c r="J42" s="31" t="s">
        <v>200</v>
      </c>
      <c r="K42" s="31"/>
      <c r="L42" s="31" t="s">
        <v>97</v>
      </c>
      <c r="M42" s="31" t="s">
        <v>98</v>
      </c>
      <c r="N42" s="31" t="s">
        <v>192</v>
      </c>
      <c r="O42" s="31"/>
      <c r="P42" s="31" t="s">
        <v>80</v>
      </c>
      <c r="Q42" s="31" t="s">
        <v>92</v>
      </c>
      <c r="R42" s="26" t="s">
        <v>42</v>
      </c>
      <c r="S42" s="65" t="s">
        <v>45</v>
      </c>
      <c r="V42" s="63"/>
      <c r="Z42" s="219"/>
      <c r="AA42" s="220"/>
      <c r="AB42" s="220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</row>
    <row r="43" spans="1:55" ht="16.5" customHeight="1" x14ac:dyDescent="0.25">
      <c r="A43" s="65">
        <v>36</v>
      </c>
      <c r="B43" s="225"/>
      <c r="C43" s="94" t="s">
        <v>183</v>
      </c>
      <c r="D43" s="94" t="s">
        <v>163</v>
      </c>
      <c r="E43" s="65" t="s">
        <v>23</v>
      </c>
      <c r="F43" s="75">
        <v>862631039275226</v>
      </c>
      <c r="G43" s="65"/>
      <c r="H43" s="65" t="s">
        <v>95</v>
      </c>
      <c r="I43" s="31"/>
      <c r="J43" s="31" t="s">
        <v>201</v>
      </c>
      <c r="K43" s="31" t="s">
        <v>167</v>
      </c>
      <c r="L43" s="31" t="s">
        <v>98</v>
      </c>
      <c r="M43" s="31"/>
      <c r="N43" s="31" t="s">
        <v>202</v>
      </c>
      <c r="O43" s="31"/>
      <c r="P43" s="31" t="s">
        <v>80</v>
      </c>
      <c r="Q43" s="31" t="s">
        <v>92</v>
      </c>
      <c r="R43" s="26" t="s">
        <v>42</v>
      </c>
      <c r="S43" s="65" t="s">
        <v>43</v>
      </c>
      <c r="Z43" s="149" t="s">
        <v>55</v>
      </c>
      <c r="AA43" s="217">
        <f>SUM(AA25:AB42)</f>
        <v>1767</v>
      </c>
      <c r="AB43" s="218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</row>
    <row r="44" spans="1:55" ht="16.5" customHeight="1" x14ac:dyDescent="0.25">
      <c r="A44" s="65">
        <v>37</v>
      </c>
      <c r="B44" s="225"/>
      <c r="C44" s="94" t="s">
        <v>183</v>
      </c>
      <c r="D44" s="94" t="s">
        <v>163</v>
      </c>
      <c r="E44" s="65" t="s">
        <v>23</v>
      </c>
      <c r="F44" s="75">
        <v>862631034792738</v>
      </c>
      <c r="G44" s="65"/>
      <c r="H44" s="65" t="s">
        <v>95</v>
      </c>
      <c r="I44" s="96"/>
      <c r="J44" s="31" t="s">
        <v>203</v>
      </c>
      <c r="K44" s="96" t="s">
        <v>204</v>
      </c>
      <c r="L44" s="96" t="s">
        <v>205</v>
      </c>
      <c r="M44" s="31" t="s">
        <v>98</v>
      </c>
      <c r="N44" s="31" t="s">
        <v>58</v>
      </c>
      <c r="O44" s="96"/>
      <c r="P44" s="31" t="s">
        <v>80</v>
      </c>
      <c r="Q44" s="31" t="s">
        <v>92</v>
      </c>
      <c r="R44" s="26" t="s">
        <v>42</v>
      </c>
      <c r="S44" s="65" t="s">
        <v>44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</row>
    <row r="45" spans="1:55" ht="16.5" customHeight="1" x14ac:dyDescent="0.25">
      <c r="A45" s="65">
        <v>38</v>
      </c>
      <c r="B45" s="225"/>
      <c r="C45" s="94" t="s">
        <v>183</v>
      </c>
      <c r="D45" s="94" t="s">
        <v>163</v>
      </c>
      <c r="E45" s="65" t="s">
        <v>56</v>
      </c>
      <c r="F45" s="75">
        <v>868183034559406</v>
      </c>
      <c r="G45" s="65"/>
      <c r="H45" s="65" t="s">
        <v>74</v>
      </c>
      <c r="I45" s="31"/>
      <c r="J45" s="24" t="s">
        <v>76</v>
      </c>
      <c r="K45" s="31" t="s">
        <v>149</v>
      </c>
      <c r="L45" s="31" t="s">
        <v>206</v>
      </c>
      <c r="M45" s="31" t="s">
        <v>78</v>
      </c>
      <c r="N45" s="31" t="s">
        <v>207</v>
      </c>
      <c r="O45" s="31"/>
      <c r="P45" s="31" t="s">
        <v>80</v>
      </c>
      <c r="Q45" s="31" t="s">
        <v>81</v>
      </c>
      <c r="R45" s="26" t="s">
        <v>37</v>
      </c>
      <c r="S45" s="26" t="s">
        <v>41</v>
      </c>
      <c r="V45" s="17"/>
      <c r="W45" s="17"/>
      <c r="Y45" s="100"/>
      <c r="Z45" s="100"/>
      <c r="AA45" s="101"/>
      <c r="AB45" s="101"/>
      <c r="AC45" s="102"/>
      <c r="AD45" s="102"/>
      <c r="AE45" s="102"/>
      <c r="AF45" s="102"/>
      <c r="AG45" s="102"/>
      <c r="AH45" s="102"/>
      <c r="AI45" s="102"/>
      <c r="AJ45" s="102"/>
      <c r="AK45" s="102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</row>
    <row r="46" spans="1:55" ht="16.5" customHeight="1" x14ac:dyDescent="0.25">
      <c r="A46" s="65">
        <v>39</v>
      </c>
      <c r="B46" s="225"/>
      <c r="C46" s="94" t="s">
        <v>183</v>
      </c>
      <c r="D46" s="94" t="s">
        <v>163</v>
      </c>
      <c r="E46" s="65" t="s">
        <v>56</v>
      </c>
      <c r="F46" s="75">
        <v>868183034548813</v>
      </c>
      <c r="G46" s="65" t="s">
        <v>208</v>
      </c>
      <c r="H46" s="65" t="s">
        <v>74</v>
      </c>
      <c r="I46" s="31"/>
      <c r="J46" s="24" t="s">
        <v>209</v>
      </c>
      <c r="K46" s="31" t="s">
        <v>210</v>
      </c>
      <c r="L46" s="31" t="s">
        <v>206</v>
      </c>
      <c r="M46" s="31" t="s">
        <v>78</v>
      </c>
      <c r="N46" s="31" t="s">
        <v>211</v>
      </c>
      <c r="O46" s="31"/>
      <c r="P46" s="31" t="s">
        <v>80</v>
      </c>
      <c r="Q46" s="31" t="s">
        <v>81</v>
      </c>
      <c r="R46" s="26" t="s">
        <v>42</v>
      </c>
      <c r="S46" s="26" t="s">
        <v>68</v>
      </c>
      <c r="Y46" s="100"/>
      <c r="Z46" s="100"/>
      <c r="AA46" s="101"/>
      <c r="AB46" s="101"/>
      <c r="AC46" s="102"/>
      <c r="AD46" s="102"/>
      <c r="AE46" s="102"/>
      <c r="AF46" s="102"/>
      <c r="AG46" s="102"/>
      <c r="AH46" s="102"/>
      <c r="AI46" s="102"/>
      <c r="AJ46" s="102"/>
      <c r="AK46" s="102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</row>
    <row r="47" spans="1:55" ht="16.5" customHeight="1" x14ac:dyDescent="0.25">
      <c r="A47" s="65">
        <v>40</v>
      </c>
      <c r="B47" s="225"/>
      <c r="C47" s="94" t="s">
        <v>183</v>
      </c>
      <c r="D47" s="94" t="s">
        <v>163</v>
      </c>
      <c r="E47" s="65" t="s">
        <v>56</v>
      </c>
      <c r="F47" s="75">
        <v>868183033823035</v>
      </c>
      <c r="G47" s="65"/>
      <c r="H47" s="65" t="s">
        <v>74</v>
      </c>
      <c r="I47" s="24"/>
      <c r="J47" s="24" t="s">
        <v>186</v>
      </c>
      <c r="K47" s="31"/>
      <c r="L47" s="31" t="s">
        <v>206</v>
      </c>
      <c r="M47" s="31" t="s">
        <v>78</v>
      </c>
      <c r="N47" s="31" t="s">
        <v>212</v>
      </c>
      <c r="O47" s="31"/>
      <c r="P47" s="31" t="s">
        <v>80</v>
      </c>
      <c r="Q47" s="31" t="s">
        <v>81</v>
      </c>
      <c r="R47" s="26" t="s">
        <v>42</v>
      </c>
      <c r="S47" s="65" t="s">
        <v>44</v>
      </c>
      <c r="Y47" s="100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</row>
    <row r="48" spans="1:55" ht="16.5" customHeight="1" x14ac:dyDescent="0.25">
      <c r="A48" s="65">
        <v>41</v>
      </c>
      <c r="B48" s="225"/>
      <c r="C48" s="94" t="s">
        <v>183</v>
      </c>
      <c r="D48" s="94" t="s">
        <v>163</v>
      </c>
      <c r="E48" s="65" t="s">
        <v>56</v>
      </c>
      <c r="F48" s="75">
        <v>868183034596549</v>
      </c>
      <c r="G48" s="65" t="s">
        <v>208</v>
      </c>
      <c r="H48" s="65" t="s">
        <v>74</v>
      </c>
      <c r="I48" s="24"/>
      <c r="J48" s="24" t="s">
        <v>76</v>
      </c>
      <c r="K48" s="31" t="s">
        <v>210</v>
      </c>
      <c r="L48" s="31" t="s">
        <v>206</v>
      </c>
      <c r="M48" s="31" t="s">
        <v>78</v>
      </c>
      <c r="N48" s="31" t="s">
        <v>213</v>
      </c>
      <c r="O48" s="31"/>
      <c r="P48" s="31" t="s">
        <v>80</v>
      </c>
      <c r="Q48" s="31" t="s">
        <v>81</v>
      </c>
      <c r="R48" s="26" t="s">
        <v>37</v>
      </c>
      <c r="S48" s="26" t="s">
        <v>41</v>
      </c>
      <c r="Y48" s="100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</row>
    <row r="49" spans="1:55" ht="16.5" customHeight="1" x14ac:dyDescent="0.25">
      <c r="A49" s="65">
        <v>42</v>
      </c>
      <c r="B49" s="225"/>
      <c r="C49" s="94" t="s">
        <v>183</v>
      </c>
      <c r="D49" s="94" t="s">
        <v>163</v>
      </c>
      <c r="E49" s="65" t="s">
        <v>56</v>
      </c>
      <c r="F49" s="75">
        <v>868183033848263</v>
      </c>
      <c r="G49" s="65" t="s">
        <v>88</v>
      </c>
      <c r="H49" s="65" t="s">
        <v>74</v>
      </c>
      <c r="I49" s="24"/>
      <c r="J49" s="24" t="s">
        <v>214</v>
      </c>
      <c r="K49" s="31" t="s">
        <v>215</v>
      </c>
      <c r="L49" s="96" t="s">
        <v>78</v>
      </c>
      <c r="M49" s="31"/>
      <c r="N49" s="31" t="s">
        <v>216</v>
      </c>
      <c r="O49" s="31"/>
      <c r="P49" s="31" t="s">
        <v>80</v>
      </c>
      <c r="Q49" s="31" t="s">
        <v>81</v>
      </c>
      <c r="R49" s="26" t="s">
        <v>42</v>
      </c>
      <c r="S49" s="65" t="s">
        <v>45</v>
      </c>
      <c r="Y49" s="100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</row>
    <row r="50" spans="1:55" ht="16.5" customHeight="1" x14ac:dyDescent="0.25">
      <c r="A50" s="65">
        <v>43</v>
      </c>
      <c r="B50" s="225"/>
      <c r="C50" s="94" t="s">
        <v>183</v>
      </c>
      <c r="D50" s="94" t="s">
        <v>163</v>
      </c>
      <c r="E50" s="65" t="s">
        <v>56</v>
      </c>
      <c r="F50" s="75">
        <v>868183034514880</v>
      </c>
      <c r="G50" s="65"/>
      <c r="H50" s="65" t="s">
        <v>74</v>
      </c>
      <c r="I50" s="31"/>
      <c r="J50" s="31" t="s">
        <v>76</v>
      </c>
      <c r="K50" s="31" t="s">
        <v>210</v>
      </c>
      <c r="L50" s="31" t="s">
        <v>206</v>
      </c>
      <c r="M50" s="31" t="s">
        <v>78</v>
      </c>
      <c r="N50" s="31" t="s">
        <v>211</v>
      </c>
      <c r="O50" s="31"/>
      <c r="P50" s="31" t="s">
        <v>80</v>
      </c>
      <c r="Q50" s="31" t="s">
        <v>81</v>
      </c>
      <c r="R50" s="26" t="s">
        <v>42</v>
      </c>
      <c r="S50" s="26" t="s">
        <v>68</v>
      </c>
      <c r="Y50" s="100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</row>
    <row r="51" spans="1:55" ht="16.5" customHeight="1" x14ac:dyDescent="0.25">
      <c r="A51" s="65">
        <v>44</v>
      </c>
      <c r="B51" s="225"/>
      <c r="C51" s="94" t="s">
        <v>183</v>
      </c>
      <c r="D51" s="94" t="s">
        <v>163</v>
      </c>
      <c r="E51" s="65" t="s">
        <v>56</v>
      </c>
      <c r="F51" s="75">
        <v>867717030420237</v>
      </c>
      <c r="G51" s="65" t="s">
        <v>217</v>
      </c>
      <c r="H51" s="65" t="s">
        <v>74</v>
      </c>
      <c r="I51" s="31" t="s">
        <v>2123</v>
      </c>
      <c r="J51" s="31" t="s">
        <v>218</v>
      </c>
      <c r="K51" s="31" t="s">
        <v>61</v>
      </c>
      <c r="L51" s="31" t="s">
        <v>219</v>
      </c>
      <c r="M51" s="31" t="s">
        <v>78</v>
      </c>
      <c r="N51" s="31" t="s">
        <v>220</v>
      </c>
      <c r="O51" s="31"/>
      <c r="P51" s="31" t="s">
        <v>80</v>
      </c>
      <c r="Q51" s="31" t="s">
        <v>81</v>
      </c>
      <c r="R51" s="26" t="s">
        <v>37</v>
      </c>
      <c r="S51" s="65" t="s">
        <v>59</v>
      </c>
      <c r="Y51" s="100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</row>
    <row r="52" spans="1:55" ht="16.5" customHeight="1" x14ac:dyDescent="0.25">
      <c r="A52" s="65">
        <v>45</v>
      </c>
      <c r="B52" s="226"/>
      <c r="C52" s="94" t="s">
        <v>183</v>
      </c>
      <c r="D52" s="94" t="s">
        <v>163</v>
      </c>
      <c r="E52" s="65" t="s">
        <v>56</v>
      </c>
      <c r="F52" s="75">
        <v>867857039911479</v>
      </c>
      <c r="G52" s="65"/>
      <c r="H52" s="65" t="s">
        <v>74</v>
      </c>
      <c r="I52" s="96"/>
      <c r="J52" s="96" t="s">
        <v>82</v>
      </c>
      <c r="K52" s="96"/>
      <c r="L52" s="96" t="s">
        <v>78</v>
      </c>
      <c r="M52" s="31"/>
      <c r="N52" s="31" t="s">
        <v>221</v>
      </c>
      <c r="O52" s="96"/>
      <c r="P52" s="31" t="s">
        <v>80</v>
      </c>
      <c r="Q52" s="31" t="s">
        <v>81</v>
      </c>
      <c r="R52" s="26" t="s">
        <v>42</v>
      </c>
      <c r="S52" s="65" t="s">
        <v>44</v>
      </c>
      <c r="Y52" s="100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</row>
    <row r="53" spans="1:55" ht="16.5" customHeight="1" x14ac:dyDescent="0.25">
      <c r="A53" s="65">
        <v>46</v>
      </c>
      <c r="B53" s="224" t="s">
        <v>232</v>
      </c>
      <c r="C53" s="26" t="s">
        <v>163</v>
      </c>
      <c r="D53" s="26" t="s">
        <v>223</v>
      </c>
      <c r="E53" s="26" t="s">
        <v>56</v>
      </c>
      <c r="F53" s="150">
        <v>867857039897967</v>
      </c>
      <c r="G53" s="26"/>
      <c r="H53" s="26" t="s">
        <v>74</v>
      </c>
      <c r="I53" s="26"/>
      <c r="J53" s="26" t="s">
        <v>224</v>
      </c>
      <c r="K53" s="26" t="s">
        <v>225</v>
      </c>
      <c r="L53" s="26" t="s">
        <v>226</v>
      </c>
      <c r="M53" s="26" t="s">
        <v>78</v>
      </c>
      <c r="N53" s="26" t="s">
        <v>227</v>
      </c>
      <c r="O53" s="26"/>
      <c r="P53" s="26" t="s">
        <v>80</v>
      </c>
      <c r="Q53" s="26" t="s">
        <v>92</v>
      </c>
      <c r="R53" s="26" t="s">
        <v>37</v>
      </c>
      <c r="S53" s="26" t="s">
        <v>59</v>
      </c>
      <c r="Y53" s="100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</row>
    <row r="54" spans="1:55" ht="16.5" customHeight="1" x14ac:dyDescent="0.25">
      <c r="A54" s="65">
        <v>47</v>
      </c>
      <c r="B54" s="225"/>
      <c r="C54" s="26" t="s">
        <v>163</v>
      </c>
      <c r="D54" s="26" t="s">
        <v>223</v>
      </c>
      <c r="E54" s="26" t="s">
        <v>30</v>
      </c>
      <c r="F54" s="150">
        <v>868345031047673</v>
      </c>
      <c r="G54" s="26" t="s">
        <v>88</v>
      </c>
      <c r="H54" s="26" t="s">
        <v>74</v>
      </c>
      <c r="I54" s="26"/>
      <c r="J54" s="26" t="s">
        <v>228</v>
      </c>
      <c r="K54" s="26" t="s">
        <v>119</v>
      </c>
      <c r="L54" s="26" t="s">
        <v>229</v>
      </c>
      <c r="M54" s="26" t="s">
        <v>155</v>
      </c>
      <c r="N54" s="26" t="s">
        <v>121</v>
      </c>
      <c r="O54" s="26" t="s">
        <v>122</v>
      </c>
      <c r="P54" s="26" t="s">
        <v>80</v>
      </c>
      <c r="Q54" s="26" t="s">
        <v>92</v>
      </c>
      <c r="R54" s="26" t="s">
        <v>37</v>
      </c>
      <c r="S54" s="26" t="s">
        <v>40</v>
      </c>
      <c r="Y54" s="100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</row>
    <row r="55" spans="1:55" ht="16.5" customHeight="1" x14ac:dyDescent="0.25">
      <c r="A55" s="65">
        <v>48</v>
      </c>
      <c r="B55" s="226"/>
      <c r="C55" s="26" t="s">
        <v>163</v>
      </c>
      <c r="D55" s="26" t="s">
        <v>223</v>
      </c>
      <c r="E55" s="26" t="s">
        <v>30</v>
      </c>
      <c r="F55" s="150">
        <v>864811037159451</v>
      </c>
      <c r="G55" s="26"/>
      <c r="H55" s="26" t="s">
        <v>95</v>
      </c>
      <c r="I55" s="26" t="s">
        <v>184</v>
      </c>
      <c r="J55" s="26" t="s">
        <v>203</v>
      </c>
      <c r="K55" s="26" t="s">
        <v>230</v>
      </c>
      <c r="L55" s="26" t="s">
        <v>120</v>
      </c>
      <c r="M55" s="26"/>
      <c r="N55" s="26" t="s">
        <v>231</v>
      </c>
      <c r="O55" s="26" t="s">
        <v>122</v>
      </c>
      <c r="P55" s="26" t="s">
        <v>80</v>
      </c>
      <c r="Q55" s="26" t="s">
        <v>92</v>
      </c>
      <c r="R55" s="26" t="s">
        <v>37</v>
      </c>
      <c r="S55" s="26" t="s">
        <v>40</v>
      </c>
      <c r="Y55" s="100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</row>
    <row r="56" spans="1:55" ht="16.5" customHeight="1" x14ac:dyDescent="0.25">
      <c r="A56" s="65">
        <v>49</v>
      </c>
      <c r="B56" s="224" t="s">
        <v>238</v>
      </c>
      <c r="C56" s="168">
        <v>43739</v>
      </c>
      <c r="D56" s="168">
        <v>43800</v>
      </c>
      <c r="E56" s="26" t="s">
        <v>30</v>
      </c>
      <c r="F56" s="150">
        <v>864811037178618</v>
      </c>
      <c r="G56" s="26"/>
      <c r="H56" s="26" t="s">
        <v>74</v>
      </c>
      <c r="I56" s="26" t="s">
        <v>233</v>
      </c>
      <c r="J56" s="26" t="s">
        <v>203</v>
      </c>
      <c r="K56" s="26" t="s">
        <v>225</v>
      </c>
      <c r="L56" s="26" t="s">
        <v>120</v>
      </c>
      <c r="M56" s="26" t="s">
        <v>84</v>
      </c>
      <c r="N56" s="26" t="s">
        <v>234</v>
      </c>
      <c r="O56" s="26"/>
      <c r="P56" s="26" t="s">
        <v>80</v>
      </c>
      <c r="Q56" s="26" t="s">
        <v>81</v>
      </c>
      <c r="R56" s="26" t="s">
        <v>37</v>
      </c>
      <c r="S56" s="26" t="s">
        <v>59</v>
      </c>
      <c r="Y56" s="100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</row>
    <row r="57" spans="1:55" ht="16.5" customHeight="1" x14ac:dyDescent="0.25">
      <c r="A57" s="65">
        <v>50</v>
      </c>
      <c r="B57" s="226"/>
      <c r="C57" s="26" t="s">
        <v>223</v>
      </c>
      <c r="D57" s="26" t="s">
        <v>235</v>
      </c>
      <c r="E57" s="26" t="s">
        <v>30</v>
      </c>
      <c r="F57" s="150">
        <v>869627031845019</v>
      </c>
      <c r="G57" s="26"/>
      <c r="H57" s="26" t="s">
        <v>95</v>
      </c>
      <c r="I57" s="26" t="s">
        <v>236</v>
      </c>
      <c r="J57" s="26" t="s">
        <v>203</v>
      </c>
      <c r="K57" s="26" t="s">
        <v>225</v>
      </c>
      <c r="L57" s="26" t="s">
        <v>84</v>
      </c>
      <c r="M57" s="26"/>
      <c r="N57" s="26" t="s">
        <v>237</v>
      </c>
      <c r="O57" s="26"/>
      <c r="P57" s="26" t="s">
        <v>80</v>
      </c>
      <c r="Q57" s="26" t="s">
        <v>100</v>
      </c>
      <c r="R57" s="26" t="s">
        <v>37</v>
      </c>
      <c r="S57" s="26" t="s">
        <v>59</v>
      </c>
      <c r="Y57" s="100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</row>
    <row r="58" spans="1:55" ht="16.5" customHeight="1" x14ac:dyDescent="0.25">
      <c r="A58" s="65">
        <v>51</v>
      </c>
      <c r="B58" s="224" t="s">
        <v>249</v>
      </c>
      <c r="C58" s="168">
        <v>43556</v>
      </c>
      <c r="D58" s="168">
        <v>43647</v>
      </c>
      <c r="E58" s="26" t="s">
        <v>56</v>
      </c>
      <c r="F58" s="150">
        <v>867717030434485</v>
      </c>
      <c r="G58" s="26"/>
      <c r="H58" s="26" t="s">
        <v>74</v>
      </c>
      <c r="I58" s="26"/>
      <c r="J58" s="26" t="s">
        <v>82</v>
      </c>
      <c r="K58" s="26" t="s">
        <v>210</v>
      </c>
      <c r="L58" s="26" t="s">
        <v>219</v>
      </c>
      <c r="M58" s="26" t="s">
        <v>78</v>
      </c>
      <c r="N58" s="26" t="s">
        <v>239</v>
      </c>
      <c r="O58" s="26"/>
      <c r="P58" s="26" t="s">
        <v>80</v>
      </c>
      <c r="Q58" s="26" t="s">
        <v>81</v>
      </c>
      <c r="R58" s="26" t="s">
        <v>42</v>
      </c>
      <c r="S58" s="26" t="s">
        <v>68</v>
      </c>
      <c r="Y58" s="100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</row>
    <row r="59" spans="1:55" x14ac:dyDescent="0.25">
      <c r="A59" s="65">
        <v>52</v>
      </c>
      <c r="B59" s="225"/>
      <c r="C59" s="168">
        <v>43556</v>
      </c>
      <c r="D59" s="168">
        <v>43647</v>
      </c>
      <c r="E59" s="26" t="s">
        <v>56</v>
      </c>
      <c r="F59" s="150">
        <v>867857039919571</v>
      </c>
      <c r="G59" s="26"/>
      <c r="H59" s="26" t="s">
        <v>74</v>
      </c>
      <c r="I59" s="26"/>
      <c r="J59" s="26" t="s">
        <v>76</v>
      </c>
      <c r="K59" s="26" t="s">
        <v>210</v>
      </c>
      <c r="L59" s="26" t="s">
        <v>219</v>
      </c>
      <c r="M59" s="26" t="s">
        <v>78</v>
      </c>
      <c r="N59" s="26" t="s">
        <v>240</v>
      </c>
      <c r="O59" s="26"/>
      <c r="P59" s="26" t="s">
        <v>80</v>
      </c>
      <c r="Q59" s="26" t="s">
        <v>81</v>
      </c>
      <c r="R59" s="26" t="s">
        <v>37</v>
      </c>
      <c r="S59" s="26" t="s">
        <v>41</v>
      </c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7"/>
    </row>
    <row r="60" spans="1:55" ht="18.75" customHeight="1" x14ac:dyDescent="0.25">
      <c r="A60" s="65">
        <v>53</v>
      </c>
      <c r="B60" s="225"/>
      <c r="C60" s="168">
        <v>43556</v>
      </c>
      <c r="D60" s="168">
        <v>43647</v>
      </c>
      <c r="E60" s="26" t="s">
        <v>56</v>
      </c>
      <c r="F60" s="150">
        <v>867857039893735</v>
      </c>
      <c r="G60" s="26"/>
      <c r="H60" s="26" t="s">
        <v>74</v>
      </c>
      <c r="I60" s="26"/>
      <c r="J60" s="26" t="s">
        <v>76</v>
      </c>
      <c r="K60" s="26" t="s">
        <v>210</v>
      </c>
      <c r="L60" s="26" t="s">
        <v>77</v>
      </c>
      <c r="M60" s="26" t="s">
        <v>78</v>
      </c>
      <c r="N60" s="26" t="s">
        <v>240</v>
      </c>
      <c r="O60" s="26"/>
      <c r="P60" s="26" t="s">
        <v>80</v>
      </c>
      <c r="Q60" s="26" t="s">
        <v>81</v>
      </c>
      <c r="R60" s="26" t="s">
        <v>37</v>
      </c>
      <c r="S60" s="26" t="s">
        <v>41</v>
      </c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7"/>
    </row>
    <row r="61" spans="1:55" ht="18.75" customHeight="1" x14ac:dyDescent="0.25">
      <c r="A61" s="65">
        <v>54</v>
      </c>
      <c r="B61" s="225"/>
      <c r="C61" s="26" t="s">
        <v>235</v>
      </c>
      <c r="D61" s="26" t="s">
        <v>241</v>
      </c>
      <c r="E61" s="26" t="s">
        <v>56</v>
      </c>
      <c r="F61" s="150">
        <v>868183034655782</v>
      </c>
      <c r="G61" s="26"/>
      <c r="H61" s="26" t="s">
        <v>74</v>
      </c>
      <c r="I61" s="26"/>
      <c r="J61" s="26" t="s">
        <v>82</v>
      </c>
      <c r="K61" s="26" t="s">
        <v>242</v>
      </c>
      <c r="L61" s="26" t="s">
        <v>78</v>
      </c>
      <c r="M61" s="26"/>
      <c r="N61" s="26" t="s">
        <v>237</v>
      </c>
      <c r="O61" s="26"/>
      <c r="P61" s="26" t="s">
        <v>80</v>
      </c>
      <c r="Q61" s="26" t="s">
        <v>100</v>
      </c>
      <c r="R61" s="26" t="s">
        <v>37</v>
      </c>
      <c r="S61" s="26" t="s">
        <v>39</v>
      </c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7"/>
    </row>
    <row r="62" spans="1:55" ht="18.75" customHeight="1" x14ac:dyDescent="0.25">
      <c r="A62" s="65">
        <v>55</v>
      </c>
      <c r="B62" s="225"/>
      <c r="C62" s="168">
        <v>43556</v>
      </c>
      <c r="D62" s="168">
        <v>43647</v>
      </c>
      <c r="E62" s="26" t="s">
        <v>30</v>
      </c>
      <c r="F62" s="150">
        <v>864811036929854</v>
      </c>
      <c r="G62" s="26"/>
      <c r="H62" s="26" t="s">
        <v>74</v>
      </c>
      <c r="I62" s="26"/>
      <c r="J62" s="26" t="s">
        <v>82</v>
      </c>
      <c r="K62" s="26" t="s">
        <v>62</v>
      </c>
      <c r="L62" s="26" t="s">
        <v>243</v>
      </c>
      <c r="M62" s="26" t="s">
        <v>155</v>
      </c>
      <c r="N62" s="26" t="s">
        <v>244</v>
      </c>
      <c r="O62" s="26"/>
      <c r="P62" s="26" t="s">
        <v>80</v>
      </c>
      <c r="Q62" s="26" t="s">
        <v>81</v>
      </c>
      <c r="R62" s="26" t="s">
        <v>37</v>
      </c>
      <c r="S62" s="26" t="s">
        <v>40</v>
      </c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7"/>
    </row>
    <row r="63" spans="1:55" ht="18.75" customHeight="1" x14ac:dyDescent="0.25">
      <c r="A63" s="65">
        <v>56</v>
      </c>
      <c r="B63" s="225"/>
      <c r="C63" s="168">
        <v>43556</v>
      </c>
      <c r="D63" s="168">
        <v>43647</v>
      </c>
      <c r="E63" s="26" t="s">
        <v>30</v>
      </c>
      <c r="F63" s="150">
        <v>868926033976298</v>
      </c>
      <c r="G63" s="26"/>
      <c r="H63" s="26" t="s">
        <v>74</v>
      </c>
      <c r="I63" s="26"/>
      <c r="J63" s="26" t="s">
        <v>82</v>
      </c>
      <c r="K63" s="26" t="s">
        <v>245</v>
      </c>
      <c r="L63" s="26" t="s">
        <v>243</v>
      </c>
      <c r="M63" s="26" t="s">
        <v>155</v>
      </c>
      <c r="N63" s="26" t="s">
        <v>246</v>
      </c>
      <c r="O63" s="26"/>
      <c r="P63" s="26" t="s">
        <v>80</v>
      </c>
      <c r="Q63" s="26" t="s">
        <v>81</v>
      </c>
      <c r="R63" s="26" t="s">
        <v>37</v>
      </c>
      <c r="S63" s="26" t="s">
        <v>67</v>
      </c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7"/>
    </row>
    <row r="64" spans="1:55" ht="18.75" customHeight="1" x14ac:dyDescent="0.25">
      <c r="A64" s="65">
        <v>57</v>
      </c>
      <c r="B64" s="226"/>
      <c r="C64" s="168">
        <v>43556</v>
      </c>
      <c r="D64" s="168">
        <v>43647</v>
      </c>
      <c r="E64" s="26" t="s">
        <v>23</v>
      </c>
      <c r="F64" s="150">
        <v>866192037826359</v>
      </c>
      <c r="G64" s="26"/>
      <c r="H64" s="26" t="s">
        <v>95</v>
      </c>
      <c r="I64" s="26"/>
      <c r="J64" s="26" t="s">
        <v>247</v>
      </c>
      <c r="K64" s="26" t="s">
        <v>248</v>
      </c>
      <c r="L64" s="26" t="s">
        <v>98</v>
      </c>
      <c r="M64" s="26"/>
      <c r="N64" s="26" t="s">
        <v>106</v>
      </c>
      <c r="O64" s="26"/>
      <c r="P64" s="26" t="s">
        <v>80</v>
      </c>
      <c r="Q64" s="26" t="s">
        <v>81</v>
      </c>
      <c r="R64" s="26" t="s">
        <v>42</v>
      </c>
      <c r="S64" s="26" t="s">
        <v>44</v>
      </c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7"/>
    </row>
    <row r="65" spans="1:38" ht="18.75" customHeight="1" x14ac:dyDescent="0.25">
      <c r="A65" s="65">
        <v>58</v>
      </c>
      <c r="B65" s="26" t="s">
        <v>254</v>
      </c>
      <c r="C65" s="26" t="s">
        <v>235</v>
      </c>
      <c r="D65" s="26" t="s">
        <v>241</v>
      </c>
      <c r="E65" s="26" t="s">
        <v>56</v>
      </c>
      <c r="F65" s="150">
        <v>867857039902593</v>
      </c>
      <c r="G65" s="26"/>
      <c r="H65" s="26" t="s">
        <v>74</v>
      </c>
      <c r="I65" s="26" t="s">
        <v>250</v>
      </c>
      <c r="J65" s="26" t="s">
        <v>251</v>
      </c>
      <c r="K65" s="26" t="s">
        <v>252</v>
      </c>
      <c r="L65" s="26" t="s">
        <v>78</v>
      </c>
      <c r="M65" s="26"/>
      <c r="N65" s="26" t="s">
        <v>253</v>
      </c>
      <c r="O65" s="26"/>
      <c r="P65" s="26" t="s">
        <v>80</v>
      </c>
      <c r="Q65" s="26" t="s">
        <v>100</v>
      </c>
      <c r="R65" s="26" t="s">
        <v>37</v>
      </c>
      <c r="S65" s="26" t="s">
        <v>41</v>
      </c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7"/>
    </row>
    <row r="66" spans="1:38" ht="18.75" customHeight="1" x14ac:dyDescent="0.25">
      <c r="A66" s="65">
        <v>59</v>
      </c>
      <c r="B66" s="26" t="s">
        <v>257</v>
      </c>
      <c r="C66" s="26" t="s">
        <v>255</v>
      </c>
      <c r="D66" s="26" t="s">
        <v>256</v>
      </c>
      <c r="E66" s="26" t="s">
        <v>56</v>
      </c>
      <c r="F66" s="150">
        <v>867857039895391</v>
      </c>
      <c r="G66" s="26" t="s">
        <v>88</v>
      </c>
      <c r="H66" s="26" t="s">
        <v>74</v>
      </c>
      <c r="I66" s="26"/>
      <c r="J66" s="26" t="s">
        <v>76</v>
      </c>
      <c r="K66" s="26"/>
      <c r="L66" s="26" t="s">
        <v>78</v>
      </c>
      <c r="M66" s="26"/>
      <c r="N66" s="26" t="s">
        <v>106</v>
      </c>
      <c r="O66" s="26"/>
      <c r="P66" s="26" t="s">
        <v>80</v>
      </c>
      <c r="Q66" s="26" t="s">
        <v>92</v>
      </c>
      <c r="R66" s="26" t="s">
        <v>42</v>
      </c>
      <c r="S66" s="26" t="s">
        <v>44</v>
      </c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7"/>
    </row>
    <row r="67" spans="1:38" ht="18.75" customHeight="1" x14ac:dyDescent="0.25">
      <c r="A67" s="65">
        <v>60</v>
      </c>
      <c r="B67" s="224" t="s">
        <v>268</v>
      </c>
      <c r="C67" s="94" t="s">
        <v>241</v>
      </c>
      <c r="D67" s="94" t="s">
        <v>255</v>
      </c>
      <c r="E67" s="65" t="s">
        <v>18</v>
      </c>
      <c r="F67" s="75">
        <v>867330022273208</v>
      </c>
      <c r="G67" s="65" t="s">
        <v>258</v>
      </c>
      <c r="H67" s="65" t="s">
        <v>95</v>
      </c>
      <c r="I67" s="31"/>
      <c r="J67" s="24" t="s">
        <v>96</v>
      </c>
      <c r="K67" s="31" t="s">
        <v>259</v>
      </c>
      <c r="L67" s="31" t="s">
        <v>110</v>
      </c>
      <c r="M67" s="31"/>
      <c r="N67" s="31" t="s">
        <v>260</v>
      </c>
      <c r="O67" s="72">
        <v>6000</v>
      </c>
      <c r="P67" s="31" t="s">
        <v>80</v>
      </c>
      <c r="Q67" s="31" t="s">
        <v>100</v>
      </c>
      <c r="R67" s="26" t="s">
        <v>37</v>
      </c>
      <c r="S67" s="65" t="s">
        <v>41</v>
      </c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7"/>
    </row>
    <row r="68" spans="1:38" ht="18.75" customHeight="1" x14ac:dyDescent="0.25">
      <c r="A68" s="65">
        <v>61</v>
      </c>
      <c r="B68" s="225"/>
      <c r="C68" s="94">
        <v>43556</v>
      </c>
      <c r="D68" s="94" t="s">
        <v>261</v>
      </c>
      <c r="E68" s="65" t="s">
        <v>23</v>
      </c>
      <c r="F68" s="75">
        <v>861694031779554</v>
      </c>
      <c r="G68" s="65" t="s">
        <v>262</v>
      </c>
      <c r="H68" s="65" t="s">
        <v>95</v>
      </c>
      <c r="I68" s="31"/>
      <c r="J68" s="24" t="s">
        <v>214</v>
      </c>
      <c r="K68" s="31" t="s">
        <v>263</v>
      </c>
      <c r="L68" s="31"/>
      <c r="M68" s="31" t="s">
        <v>98</v>
      </c>
      <c r="N68" s="31" t="s">
        <v>264</v>
      </c>
      <c r="O68" s="31"/>
      <c r="P68" s="31" t="s">
        <v>80</v>
      </c>
      <c r="Q68" s="31" t="s">
        <v>100</v>
      </c>
      <c r="R68" s="26" t="s">
        <v>37</v>
      </c>
      <c r="S68" s="65" t="s">
        <v>59</v>
      </c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7"/>
    </row>
    <row r="69" spans="1:38" ht="18" customHeight="1" x14ac:dyDescent="0.25">
      <c r="A69" s="65">
        <v>62</v>
      </c>
      <c r="B69" s="226"/>
      <c r="C69" s="94" t="s">
        <v>241</v>
      </c>
      <c r="D69" s="94" t="s">
        <v>255</v>
      </c>
      <c r="E69" s="65" t="s">
        <v>23</v>
      </c>
      <c r="F69" s="75">
        <v>866192037770359</v>
      </c>
      <c r="G69" s="65" t="s">
        <v>262</v>
      </c>
      <c r="H69" s="65" t="s">
        <v>74</v>
      </c>
      <c r="I69" s="31"/>
      <c r="J69" s="24" t="s">
        <v>96</v>
      </c>
      <c r="K69" s="31" t="s">
        <v>265</v>
      </c>
      <c r="L69" s="31" t="s">
        <v>266</v>
      </c>
      <c r="M69" s="31" t="s">
        <v>98</v>
      </c>
      <c r="N69" s="31" t="s">
        <v>267</v>
      </c>
      <c r="O69" s="31"/>
      <c r="P69" s="31" t="s">
        <v>80</v>
      </c>
      <c r="Q69" s="31" t="s">
        <v>100</v>
      </c>
      <c r="R69" s="26" t="s">
        <v>37</v>
      </c>
      <c r="S69" s="65" t="s">
        <v>40</v>
      </c>
      <c r="Z69" s="148"/>
      <c r="AA69" s="148"/>
      <c r="AB69" s="148"/>
      <c r="AC69" s="148"/>
      <c r="AD69" s="148"/>
      <c r="AE69" s="148"/>
      <c r="AF69" s="148"/>
      <c r="AG69" s="148"/>
      <c r="AH69" s="148"/>
      <c r="AI69" s="148"/>
      <c r="AJ69" s="148"/>
      <c r="AK69" s="148"/>
      <c r="AL69" s="17"/>
    </row>
    <row r="70" spans="1:38" s="7" customFormat="1" ht="18.75" customHeight="1" x14ac:dyDescent="0.25">
      <c r="A70" s="65">
        <v>63</v>
      </c>
      <c r="B70" s="26" t="s">
        <v>2443</v>
      </c>
      <c r="C70" s="170">
        <v>43647</v>
      </c>
      <c r="D70" s="31" t="s">
        <v>728</v>
      </c>
      <c r="E70" s="31" t="s">
        <v>57</v>
      </c>
      <c r="F70" s="80">
        <v>861359036777546</v>
      </c>
      <c r="G70" s="31" t="s">
        <v>262</v>
      </c>
      <c r="H70" s="31" t="s">
        <v>74</v>
      </c>
      <c r="I70" s="31"/>
      <c r="J70" s="31" t="s">
        <v>247</v>
      </c>
      <c r="K70" s="31" t="s">
        <v>269</v>
      </c>
      <c r="L70" s="31"/>
      <c r="M70" s="31" t="s">
        <v>729</v>
      </c>
      <c r="N70" s="31" t="s">
        <v>730</v>
      </c>
      <c r="O70" s="31"/>
      <c r="P70" s="31" t="s">
        <v>80</v>
      </c>
      <c r="Q70" s="31" t="s">
        <v>100</v>
      </c>
      <c r="R70" s="31" t="s">
        <v>37</v>
      </c>
      <c r="S70" s="31" t="s">
        <v>41</v>
      </c>
      <c r="Z70" s="148"/>
      <c r="AA70" s="148"/>
      <c r="AB70" s="148"/>
      <c r="AC70" s="148"/>
      <c r="AD70" s="148"/>
      <c r="AE70" s="148"/>
      <c r="AF70" s="148"/>
      <c r="AG70" s="148"/>
      <c r="AH70" s="148"/>
      <c r="AI70" s="148"/>
      <c r="AJ70" s="148"/>
      <c r="AK70" s="148"/>
      <c r="AL70" s="19"/>
    </row>
    <row r="71" spans="1:38" ht="18.75" customHeight="1" x14ac:dyDescent="0.25">
      <c r="A71" s="65">
        <v>64</v>
      </c>
      <c r="B71" s="224" t="s">
        <v>278</v>
      </c>
      <c r="C71" s="26" t="s">
        <v>271</v>
      </c>
      <c r="D71" s="26" t="s">
        <v>272</v>
      </c>
      <c r="E71" s="26" t="s">
        <v>56</v>
      </c>
      <c r="F71" s="150">
        <v>868183034616909</v>
      </c>
      <c r="G71" s="26"/>
      <c r="H71" s="26" t="s">
        <v>74</v>
      </c>
      <c r="I71" s="26"/>
      <c r="J71" s="26" t="s">
        <v>76</v>
      </c>
      <c r="K71" s="26" t="s">
        <v>50</v>
      </c>
      <c r="L71" s="26" t="s">
        <v>78</v>
      </c>
      <c r="M71" s="26"/>
      <c r="N71" s="26" t="s">
        <v>273</v>
      </c>
      <c r="O71" s="26"/>
      <c r="P71" s="26" t="s">
        <v>80</v>
      </c>
      <c r="Q71" s="26" t="s">
        <v>92</v>
      </c>
      <c r="R71" s="26" t="s">
        <v>37</v>
      </c>
      <c r="S71" s="26" t="s">
        <v>40</v>
      </c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7"/>
    </row>
    <row r="72" spans="1:38" ht="18.75" customHeight="1" x14ac:dyDescent="0.25">
      <c r="A72" s="65">
        <v>65</v>
      </c>
      <c r="B72" s="225"/>
      <c r="C72" s="26" t="s">
        <v>271</v>
      </c>
      <c r="D72" s="26" t="s">
        <v>272</v>
      </c>
      <c r="E72" s="26" t="s">
        <v>56</v>
      </c>
      <c r="F72" s="150">
        <v>868183033847711</v>
      </c>
      <c r="G72" s="26"/>
      <c r="H72" s="26" t="s">
        <v>74</v>
      </c>
      <c r="I72" s="26"/>
      <c r="J72" s="26" t="s">
        <v>224</v>
      </c>
      <c r="K72" s="26" t="s">
        <v>274</v>
      </c>
      <c r="L72" s="26" t="s">
        <v>206</v>
      </c>
      <c r="M72" s="26" t="s">
        <v>78</v>
      </c>
      <c r="N72" s="26" t="s">
        <v>275</v>
      </c>
      <c r="O72" s="26"/>
      <c r="P72" s="26" t="s">
        <v>80</v>
      </c>
      <c r="Q72" s="26" t="s">
        <v>92</v>
      </c>
      <c r="R72" s="26" t="s">
        <v>37</v>
      </c>
      <c r="S72" s="26" t="s">
        <v>40</v>
      </c>
      <c r="Z72" s="148"/>
      <c r="AA72" s="148"/>
      <c r="AB72" s="148"/>
      <c r="AC72" s="148"/>
      <c r="AD72" s="148"/>
      <c r="AE72" s="148"/>
      <c r="AF72" s="148"/>
      <c r="AG72" s="148"/>
      <c r="AH72" s="148"/>
      <c r="AI72" s="148"/>
      <c r="AJ72" s="148"/>
      <c r="AK72" s="148"/>
      <c r="AL72" s="17"/>
    </row>
    <row r="73" spans="1:38" ht="16.5" customHeight="1" x14ac:dyDescent="0.25">
      <c r="A73" s="65">
        <v>66</v>
      </c>
      <c r="B73" s="226"/>
      <c r="C73" s="26" t="s">
        <v>271</v>
      </c>
      <c r="D73" s="26" t="s">
        <v>272</v>
      </c>
      <c r="E73" s="26" t="s">
        <v>30</v>
      </c>
      <c r="F73" s="150">
        <v>864811031264547</v>
      </c>
      <c r="G73" s="26"/>
      <c r="H73" s="26" t="s">
        <v>74</v>
      </c>
      <c r="I73" s="26"/>
      <c r="J73" s="26" t="s">
        <v>82</v>
      </c>
      <c r="K73" s="26" t="s">
        <v>225</v>
      </c>
      <c r="L73" s="26" t="s">
        <v>243</v>
      </c>
      <c r="M73" s="26" t="s">
        <v>276</v>
      </c>
      <c r="N73" s="26" t="s">
        <v>277</v>
      </c>
      <c r="O73" s="26" t="s">
        <v>122</v>
      </c>
      <c r="P73" s="26" t="s">
        <v>80</v>
      </c>
      <c r="Q73" s="26" t="s">
        <v>92</v>
      </c>
      <c r="R73" s="26" t="s">
        <v>42</v>
      </c>
      <c r="S73" s="26" t="s">
        <v>68</v>
      </c>
      <c r="Z73" s="148"/>
      <c r="AA73" s="148"/>
      <c r="AB73" s="148"/>
      <c r="AC73" s="148"/>
      <c r="AD73" s="148"/>
      <c r="AE73" s="148"/>
      <c r="AF73" s="148"/>
      <c r="AG73" s="148"/>
      <c r="AH73" s="148"/>
      <c r="AI73" s="148"/>
      <c r="AJ73" s="148"/>
      <c r="AK73" s="148"/>
      <c r="AL73" s="17"/>
    </row>
    <row r="74" spans="1:38" ht="16.5" customHeight="1" x14ac:dyDescent="0.25">
      <c r="A74" s="65">
        <v>67</v>
      </c>
      <c r="B74" s="224" t="s">
        <v>285</v>
      </c>
      <c r="C74" s="26" t="s">
        <v>271</v>
      </c>
      <c r="D74" s="26" t="s">
        <v>279</v>
      </c>
      <c r="E74" s="26" t="s">
        <v>56</v>
      </c>
      <c r="F74" s="150">
        <v>868183034734421</v>
      </c>
      <c r="G74" s="26"/>
      <c r="H74" s="26" t="s">
        <v>74</v>
      </c>
      <c r="I74" s="26"/>
      <c r="J74" s="26" t="s">
        <v>280</v>
      </c>
      <c r="K74" s="26" t="s">
        <v>50</v>
      </c>
      <c r="L74" s="26" t="s">
        <v>78</v>
      </c>
      <c r="M74" s="26"/>
      <c r="N74" s="26" t="s">
        <v>281</v>
      </c>
      <c r="O74" s="26"/>
      <c r="P74" s="26" t="s">
        <v>80</v>
      </c>
      <c r="Q74" s="26" t="s">
        <v>92</v>
      </c>
      <c r="R74" s="26" t="s">
        <v>42</v>
      </c>
      <c r="S74" s="26" t="s">
        <v>44</v>
      </c>
      <c r="Z74" s="148"/>
      <c r="AA74" s="148"/>
      <c r="AB74" s="148"/>
      <c r="AC74" s="148"/>
      <c r="AD74" s="148"/>
      <c r="AE74" s="148"/>
      <c r="AF74" s="148"/>
      <c r="AG74" s="148"/>
      <c r="AH74" s="148"/>
      <c r="AI74" s="148"/>
      <c r="AJ74" s="148"/>
      <c r="AK74" s="148"/>
      <c r="AL74" s="17"/>
    </row>
    <row r="75" spans="1:38" ht="18.75" customHeight="1" x14ac:dyDescent="0.25">
      <c r="A75" s="65">
        <v>68</v>
      </c>
      <c r="B75" s="225"/>
      <c r="C75" s="26" t="s">
        <v>271</v>
      </c>
      <c r="D75" s="26" t="s">
        <v>279</v>
      </c>
      <c r="E75" s="26" t="s">
        <v>56</v>
      </c>
      <c r="F75" s="150">
        <v>867857039925073</v>
      </c>
      <c r="G75" s="26"/>
      <c r="H75" s="26" t="s">
        <v>74</v>
      </c>
      <c r="I75" s="26"/>
      <c r="J75" s="26" t="s">
        <v>280</v>
      </c>
      <c r="K75" s="26" t="s">
        <v>167</v>
      </c>
      <c r="L75" s="26" t="s">
        <v>226</v>
      </c>
      <c r="M75" s="26" t="s">
        <v>78</v>
      </c>
      <c r="N75" s="26" t="s">
        <v>282</v>
      </c>
      <c r="O75" s="26"/>
      <c r="P75" s="26" t="s">
        <v>80</v>
      </c>
      <c r="Q75" s="26" t="s">
        <v>92</v>
      </c>
      <c r="R75" s="26" t="s">
        <v>37</v>
      </c>
      <c r="S75" s="26" t="s">
        <v>41</v>
      </c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7"/>
    </row>
    <row r="76" spans="1:38" ht="16.5" customHeight="1" x14ac:dyDescent="0.25">
      <c r="A76" s="65">
        <v>69</v>
      </c>
      <c r="B76" s="225"/>
      <c r="C76" s="26" t="s">
        <v>271</v>
      </c>
      <c r="D76" s="26" t="s">
        <v>279</v>
      </c>
      <c r="E76" s="26" t="s">
        <v>56</v>
      </c>
      <c r="F76" s="150">
        <v>868183034531827</v>
      </c>
      <c r="G76" s="26"/>
      <c r="H76" s="26" t="s">
        <v>74</v>
      </c>
      <c r="I76" s="26" t="s">
        <v>283</v>
      </c>
      <c r="J76" s="26" t="s">
        <v>280</v>
      </c>
      <c r="K76" s="26" t="s">
        <v>284</v>
      </c>
      <c r="L76" s="26" t="s">
        <v>78</v>
      </c>
      <c r="M76" s="26"/>
      <c r="N76" s="26"/>
      <c r="O76" s="26"/>
      <c r="P76" s="26" t="s">
        <v>80</v>
      </c>
      <c r="Q76" s="26" t="s">
        <v>92</v>
      </c>
      <c r="R76" s="26" t="s">
        <v>42</v>
      </c>
      <c r="S76" s="26" t="s">
        <v>44</v>
      </c>
      <c r="Z76" s="148"/>
      <c r="AA76" s="148"/>
      <c r="AB76" s="148"/>
      <c r="AC76" s="148"/>
      <c r="AD76" s="148"/>
      <c r="AE76" s="148"/>
      <c r="AF76" s="148"/>
      <c r="AG76" s="148"/>
      <c r="AH76" s="148"/>
      <c r="AI76" s="148"/>
      <c r="AJ76" s="148"/>
      <c r="AK76" s="148"/>
      <c r="AL76" s="17"/>
    </row>
    <row r="77" spans="1:38" ht="16.5" customHeight="1" x14ac:dyDescent="0.25">
      <c r="A77" s="65">
        <v>70</v>
      </c>
      <c r="B77" s="225"/>
      <c r="C77" s="26" t="s">
        <v>271</v>
      </c>
      <c r="D77" s="26" t="s">
        <v>279</v>
      </c>
      <c r="E77" s="26" t="s">
        <v>56</v>
      </c>
      <c r="F77" s="150">
        <v>867857039896670</v>
      </c>
      <c r="G77" s="26"/>
      <c r="H77" s="26" t="s">
        <v>74</v>
      </c>
      <c r="I77" s="26"/>
      <c r="J77" s="26" t="s">
        <v>280</v>
      </c>
      <c r="K77" s="26"/>
      <c r="L77" s="26" t="s">
        <v>219</v>
      </c>
      <c r="M77" s="26" t="s">
        <v>78</v>
      </c>
      <c r="N77" s="26" t="s">
        <v>58</v>
      </c>
      <c r="O77" s="26"/>
      <c r="P77" s="26" t="s">
        <v>80</v>
      </c>
      <c r="Q77" s="26" t="s">
        <v>92</v>
      </c>
      <c r="R77" s="26" t="s">
        <v>42</v>
      </c>
      <c r="S77" s="26" t="s">
        <v>44</v>
      </c>
      <c r="Z77" s="148"/>
      <c r="AA77" s="148"/>
      <c r="AB77" s="148"/>
      <c r="AC77" s="148"/>
      <c r="AD77" s="148"/>
      <c r="AE77" s="148"/>
      <c r="AF77" s="148"/>
      <c r="AG77" s="148"/>
      <c r="AH77" s="148"/>
      <c r="AI77" s="148"/>
      <c r="AJ77" s="148"/>
      <c r="AK77" s="148"/>
      <c r="AL77" s="17"/>
    </row>
    <row r="78" spans="1:38" x14ac:dyDescent="0.25">
      <c r="A78" s="65">
        <v>71</v>
      </c>
      <c r="B78" s="226"/>
      <c r="C78" s="26" t="s">
        <v>271</v>
      </c>
      <c r="D78" s="26" t="s">
        <v>279</v>
      </c>
      <c r="E78" s="26" t="s">
        <v>56</v>
      </c>
      <c r="F78" s="150">
        <v>868183033833265</v>
      </c>
      <c r="G78" s="26"/>
      <c r="H78" s="26" t="s">
        <v>74</v>
      </c>
      <c r="I78" s="26"/>
      <c r="J78" s="26" t="s">
        <v>280</v>
      </c>
      <c r="K78" s="26" t="s">
        <v>119</v>
      </c>
      <c r="L78" s="26" t="s">
        <v>206</v>
      </c>
      <c r="M78" s="26" t="s">
        <v>78</v>
      </c>
      <c r="N78" s="26" t="s">
        <v>121</v>
      </c>
      <c r="O78" s="26"/>
      <c r="P78" s="26" t="s">
        <v>80</v>
      </c>
      <c r="Q78" s="26" t="s">
        <v>92</v>
      </c>
      <c r="R78" s="26" t="s">
        <v>37</v>
      </c>
      <c r="S78" s="26" t="s">
        <v>40</v>
      </c>
      <c r="Z78" s="148"/>
      <c r="AA78" s="148"/>
      <c r="AB78" s="148"/>
      <c r="AC78" s="148"/>
      <c r="AD78" s="148"/>
      <c r="AE78" s="148"/>
      <c r="AF78" s="148"/>
      <c r="AG78" s="148"/>
      <c r="AH78" s="148"/>
      <c r="AI78" s="148"/>
      <c r="AJ78" s="148"/>
      <c r="AK78" s="148"/>
      <c r="AL78" s="17"/>
    </row>
    <row r="79" spans="1:38" ht="18.75" customHeight="1" x14ac:dyDescent="0.25">
      <c r="A79" s="65">
        <v>72</v>
      </c>
      <c r="B79" s="224" t="s">
        <v>299</v>
      </c>
      <c r="C79" s="26" t="s">
        <v>241</v>
      </c>
      <c r="D79" s="26" t="s">
        <v>256</v>
      </c>
      <c r="E79" s="26" t="s">
        <v>23</v>
      </c>
      <c r="F79" s="150" t="s">
        <v>286</v>
      </c>
      <c r="G79" s="26" t="s">
        <v>287</v>
      </c>
      <c r="H79" s="26" t="s">
        <v>95</v>
      </c>
      <c r="I79" s="26" t="s">
        <v>2125</v>
      </c>
      <c r="J79" s="26" t="s">
        <v>288</v>
      </c>
      <c r="K79" s="26" t="s">
        <v>289</v>
      </c>
      <c r="L79" s="26" t="s">
        <v>98</v>
      </c>
      <c r="M79" s="26"/>
      <c r="N79" s="26" t="s">
        <v>220</v>
      </c>
      <c r="O79" s="23">
        <v>220000</v>
      </c>
      <c r="P79" s="26" t="s">
        <v>80</v>
      </c>
      <c r="Q79" s="26" t="s">
        <v>92</v>
      </c>
      <c r="R79" s="26" t="s">
        <v>37</v>
      </c>
      <c r="S79" s="26" t="s">
        <v>59</v>
      </c>
      <c r="Z79" s="148"/>
      <c r="AA79" s="148"/>
      <c r="AB79" s="148"/>
      <c r="AC79" s="148"/>
      <c r="AD79" s="148"/>
      <c r="AE79" s="148"/>
      <c r="AF79" s="148"/>
      <c r="AG79" s="148"/>
      <c r="AH79" s="148"/>
      <c r="AI79" s="148"/>
      <c r="AJ79" s="148"/>
      <c r="AK79" s="148"/>
      <c r="AL79" s="17"/>
    </row>
    <row r="80" spans="1:38" ht="18.75" customHeight="1" x14ac:dyDescent="0.25">
      <c r="A80" s="65">
        <v>73</v>
      </c>
      <c r="B80" s="225"/>
      <c r="C80" s="26" t="s">
        <v>241</v>
      </c>
      <c r="D80" s="26" t="s">
        <v>256</v>
      </c>
      <c r="E80" s="26" t="s">
        <v>23</v>
      </c>
      <c r="F80" s="150">
        <v>866104022229499</v>
      </c>
      <c r="G80" s="26" t="s">
        <v>287</v>
      </c>
      <c r="H80" s="26" t="s">
        <v>95</v>
      </c>
      <c r="I80" s="26" t="s">
        <v>2124</v>
      </c>
      <c r="J80" s="26" t="s">
        <v>290</v>
      </c>
      <c r="K80" s="26" t="s">
        <v>291</v>
      </c>
      <c r="L80" s="26" t="s">
        <v>98</v>
      </c>
      <c r="M80" s="26"/>
      <c r="N80" s="26" t="s">
        <v>58</v>
      </c>
      <c r="O80" s="26"/>
      <c r="P80" s="26" t="s">
        <v>80</v>
      </c>
      <c r="Q80" s="26" t="s">
        <v>92</v>
      </c>
      <c r="R80" s="26" t="s">
        <v>42</v>
      </c>
      <c r="S80" s="26" t="s">
        <v>44</v>
      </c>
      <c r="Z80" s="148"/>
      <c r="AA80" s="148"/>
      <c r="AB80" s="148"/>
      <c r="AC80" s="148"/>
      <c r="AD80" s="148"/>
      <c r="AE80" s="148"/>
      <c r="AF80" s="148"/>
      <c r="AG80" s="148"/>
      <c r="AH80" s="148"/>
      <c r="AI80" s="148"/>
      <c r="AJ80" s="148"/>
      <c r="AK80" s="148"/>
      <c r="AL80" s="17"/>
    </row>
    <row r="81" spans="1:38" ht="18.75" customHeight="1" x14ac:dyDescent="0.25">
      <c r="A81" s="65">
        <v>74</v>
      </c>
      <c r="B81" s="225"/>
      <c r="C81" s="26" t="s">
        <v>241</v>
      </c>
      <c r="D81" s="26" t="s">
        <v>256</v>
      </c>
      <c r="E81" s="26" t="s">
        <v>23</v>
      </c>
      <c r="F81" s="150" t="s">
        <v>292</v>
      </c>
      <c r="G81" s="26" t="s">
        <v>287</v>
      </c>
      <c r="H81" s="26" t="s">
        <v>95</v>
      </c>
      <c r="I81" s="26" t="s">
        <v>293</v>
      </c>
      <c r="J81" s="26" t="s">
        <v>164</v>
      </c>
      <c r="K81" s="26" t="s">
        <v>294</v>
      </c>
      <c r="L81" s="26" t="s">
        <v>98</v>
      </c>
      <c r="M81" s="26"/>
      <c r="N81" s="26" t="s">
        <v>295</v>
      </c>
      <c r="O81" s="23">
        <v>370000</v>
      </c>
      <c r="P81" s="26" t="s">
        <v>80</v>
      </c>
      <c r="Q81" s="26" t="s">
        <v>92</v>
      </c>
      <c r="R81" s="26" t="s">
        <v>37</v>
      </c>
      <c r="S81" s="26" t="s">
        <v>59</v>
      </c>
      <c r="Z81" s="148"/>
      <c r="AA81" s="148"/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7"/>
    </row>
    <row r="82" spans="1:38" ht="18.75" customHeight="1" x14ac:dyDescent="0.25">
      <c r="A82" s="65">
        <v>75</v>
      </c>
      <c r="B82" s="225"/>
      <c r="C82" s="26" t="s">
        <v>241</v>
      </c>
      <c r="D82" s="26" t="s">
        <v>256</v>
      </c>
      <c r="E82" s="26" t="s">
        <v>23</v>
      </c>
      <c r="F82" s="150">
        <v>866104022203833</v>
      </c>
      <c r="G82" s="26" t="s">
        <v>287</v>
      </c>
      <c r="H82" s="26" t="s">
        <v>95</v>
      </c>
      <c r="I82" s="26" t="s">
        <v>296</v>
      </c>
      <c r="J82" s="26" t="s">
        <v>297</v>
      </c>
      <c r="K82" s="26" t="s">
        <v>289</v>
      </c>
      <c r="L82" s="26" t="s">
        <v>98</v>
      </c>
      <c r="M82" s="26"/>
      <c r="N82" s="26" t="s">
        <v>220</v>
      </c>
      <c r="O82" s="23">
        <v>220000</v>
      </c>
      <c r="P82" s="26" t="s">
        <v>80</v>
      </c>
      <c r="Q82" s="26" t="s">
        <v>92</v>
      </c>
      <c r="R82" s="26" t="s">
        <v>37</v>
      </c>
      <c r="S82" s="26" t="s">
        <v>59</v>
      </c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148"/>
      <c r="AL82" s="17"/>
    </row>
    <row r="83" spans="1:38" ht="18.75" customHeight="1" x14ac:dyDescent="0.25">
      <c r="A83" s="65">
        <v>76</v>
      </c>
      <c r="B83" s="225"/>
      <c r="C83" s="26" t="s">
        <v>241</v>
      </c>
      <c r="D83" s="26" t="s">
        <v>256</v>
      </c>
      <c r="E83" s="26" t="s">
        <v>56</v>
      </c>
      <c r="F83" s="150">
        <v>868183034782099</v>
      </c>
      <c r="G83" s="26" t="s">
        <v>287</v>
      </c>
      <c r="H83" s="26" t="s">
        <v>74</v>
      </c>
      <c r="I83" s="26"/>
      <c r="J83" s="26" t="s">
        <v>290</v>
      </c>
      <c r="K83" s="26" t="s">
        <v>298</v>
      </c>
      <c r="L83" s="26" t="s">
        <v>206</v>
      </c>
      <c r="M83" s="26" t="s">
        <v>78</v>
      </c>
      <c r="N83" s="26" t="s">
        <v>125</v>
      </c>
      <c r="O83" s="26"/>
      <c r="P83" s="26" t="s">
        <v>80</v>
      </c>
      <c r="Q83" s="26" t="s">
        <v>92</v>
      </c>
      <c r="R83" s="26" t="s">
        <v>37</v>
      </c>
      <c r="S83" s="26" t="s">
        <v>40</v>
      </c>
      <c r="Z83" s="148"/>
      <c r="AA83" s="148"/>
      <c r="AB83" s="148"/>
      <c r="AC83" s="148"/>
      <c r="AD83" s="148"/>
      <c r="AE83" s="148"/>
      <c r="AF83" s="148"/>
      <c r="AG83" s="148"/>
      <c r="AH83" s="148"/>
      <c r="AI83" s="148"/>
      <c r="AJ83" s="148"/>
      <c r="AK83" s="148"/>
      <c r="AL83" s="17"/>
    </row>
    <row r="84" spans="1:38" ht="18.75" customHeight="1" x14ac:dyDescent="0.25">
      <c r="A84" s="65">
        <v>77</v>
      </c>
      <c r="B84" s="226"/>
      <c r="C84" s="26" t="s">
        <v>241</v>
      </c>
      <c r="D84" s="26" t="s">
        <v>256</v>
      </c>
      <c r="E84" s="26" t="s">
        <v>64</v>
      </c>
      <c r="F84" s="150">
        <v>868183033856837</v>
      </c>
      <c r="G84" s="26" t="s">
        <v>287</v>
      </c>
      <c r="H84" s="26" t="s">
        <v>74</v>
      </c>
      <c r="I84" s="26"/>
      <c r="J84" s="26" t="s">
        <v>89</v>
      </c>
      <c r="K84" s="26" t="s">
        <v>298</v>
      </c>
      <c r="L84" s="26" t="s">
        <v>206</v>
      </c>
      <c r="M84" s="26" t="s">
        <v>78</v>
      </c>
      <c r="N84" s="26" t="s">
        <v>125</v>
      </c>
      <c r="O84" s="26"/>
      <c r="P84" s="26" t="s">
        <v>80</v>
      </c>
      <c r="Q84" s="26" t="s">
        <v>92</v>
      </c>
      <c r="R84" s="26" t="s">
        <v>37</v>
      </c>
      <c r="S84" s="26" t="s">
        <v>40</v>
      </c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7"/>
    </row>
    <row r="85" spans="1:38" ht="18.75" customHeight="1" x14ac:dyDescent="0.25">
      <c r="A85" s="65">
        <v>78</v>
      </c>
      <c r="B85" s="224" t="s">
        <v>312</v>
      </c>
      <c r="C85" s="26" t="s">
        <v>271</v>
      </c>
      <c r="D85" s="26" t="s">
        <v>279</v>
      </c>
      <c r="E85" s="26" t="s">
        <v>64</v>
      </c>
      <c r="F85" s="150">
        <v>868183034632815</v>
      </c>
      <c r="G85" s="26"/>
      <c r="H85" s="26" t="s">
        <v>74</v>
      </c>
      <c r="I85" s="26"/>
      <c r="J85" s="26" t="s">
        <v>76</v>
      </c>
      <c r="K85" s="26"/>
      <c r="L85" s="26" t="s">
        <v>206</v>
      </c>
      <c r="M85" s="26" t="s">
        <v>78</v>
      </c>
      <c r="N85" s="26" t="s">
        <v>58</v>
      </c>
      <c r="O85" s="26"/>
      <c r="P85" s="26" t="s">
        <v>80</v>
      </c>
      <c r="Q85" s="26" t="s">
        <v>92</v>
      </c>
      <c r="R85" s="26" t="s">
        <v>42</v>
      </c>
      <c r="S85" s="26" t="s">
        <v>44</v>
      </c>
      <c r="Z85" s="148"/>
      <c r="AA85" s="148"/>
      <c r="AB85" s="148"/>
      <c r="AC85" s="148"/>
      <c r="AD85" s="148"/>
      <c r="AE85" s="148"/>
      <c r="AF85" s="148"/>
      <c r="AG85" s="148"/>
      <c r="AH85" s="148"/>
      <c r="AI85" s="148"/>
      <c r="AJ85" s="148"/>
      <c r="AK85" s="148"/>
      <c r="AL85" s="17"/>
    </row>
    <row r="86" spans="1:38" ht="18.75" customHeight="1" x14ac:dyDescent="0.25">
      <c r="A86" s="65">
        <v>79</v>
      </c>
      <c r="B86" s="225"/>
      <c r="C86" s="26" t="s">
        <v>271</v>
      </c>
      <c r="D86" s="26" t="s">
        <v>279</v>
      </c>
      <c r="E86" s="26" t="s">
        <v>18</v>
      </c>
      <c r="F86" s="150">
        <v>13227001272339</v>
      </c>
      <c r="G86" s="26" t="s">
        <v>113</v>
      </c>
      <c r="H86" s="26" t="s">
        <v>95</v>
      </c>
      <c r="I86" s="26"/>
      <c r="J86" s="26" t="s">
        <v>300</v>
      </c>
      <c r="K86" s="26" t="s">
        <v>301</v>
      </c>
      <c r="L86" s="26" t="s">
        <v>142</v>
      </c>
      <c r="M86" s="26" t="s">
        <v>105</v>
      </c>
      <c r="N86" s="26" t="s">
        <v>125</v>
      </c>
      <c r="O86" s="26"/>
      <c r="P86" s="26" t="s">
        <v>80</v>
      </c>
      <c r="Q86" s="26" t="s">
        <v>92</v>
      </c>
      <c r="R86" s="26" t="s">
        <v>42</v>
      </c>
      <c r="S86" s="26" t="s">
        <v>44</v>
      </c>
      <c r="Z86" s="148"/>
      <c r="AA86" s="148"/>
      <c r="AB86" s="148"/>
      <c r="AC86" s="148"/>
      <c r="AD86" s="148"/>
      <c r="AE86" s="148"/>
      <c r="AF86" s="148"/>
      <c r="AG86" s="148"/>
      <c r="AH86" s="148"/>
      <c r="AI86" s="148"/>
      <c r="AJ86" s="148"/>
      <c r="AK86" s="148"/>
      <c r="AL86" s="17"/>
    </row>
    <row r="87" spans="1:38" ht="18.75" customHeight="1" x14ac:dyDescent="0.25">
      <c r="A87" s="65">
        <v>80</v>
      </c>
      <c r="B87" s="225"/>
      <c r="C87" s="26" t="s">
        <v>271</v>
      </c>
      <c r="D87" s="26" t="s">
        <v>279</v>
      </c>
      <c r="E87" s="26" t="s">
        <v>18</v>
      </c>
      <c r="F87" s="150">
        <v>13226007777069</v>
      </c>
      <c r="G87" s="26" t="s">
        <v>113</v>
      </c>
      <c r="H87" s="26" t="s">
        <v>95</v>
      </c>
      <c r="I87" s="26" t="s">
        <v>2126</v>
      </c>
      <c r="J87" s="26" t="s">
        <v>302</v>
      </c>
      <c r="K87" s="26" t="s">
        <v>303</v>
      </c>
      <c r="L87" s="26" t="s">
        <v>304</v>
      </c>
      <c r="M87" s="26" t="s">
        <v>110</v>
      </c>
      <c r="N87" s="26" t="s">
        <v>305</v>
      </c>
      <c r="O87" s="23">
        <v>30000</v>
      </c>
      <c r="P87" s="26" t="s">
        <v>80</v>
      </c>
      <c r="Q87" s="26" t="s">
        <v>92</v>
      </c>
      <c r="R87" s="26" t="s">
        <v>37</v>
      </c>
      <c r="S87" s="26" t="s">
        <v>41</v>
      </c>
      <c r="Z87" s="148"/>
      <c r="AA87" s="148"/>
      <c r="AB87" s="148"/>
      <c r="AC87" s="148"/>
      <c r="AD87" s="148"/>
      <c r="AE87" s="148"/>
      <c r="AF87" s="148"/>
      <c r="AG87" s="148"/>
      <c r="AH87" s="148"/>
      <c r="AI87" s="148"/>
      <c r="AJ87" s="148"/>
      <c r="AK87" s="148"/>
      <c r="AL87" s="17"/>
    </row>
    <row r="88" spans="1:38" ht="18.75" customHeight="1" x14ac:dyDescent="0.25">
      <c r="A88" s="65">
        <v>81</v>
      </c>
      <c r="B88" s="225"/>
      <c r="C88" s="26" t="s">
        <v>271</v>
      </c>
      <c r="D88" s="26" t="s">
        <v>279</v>
      </c>
      <c r="E88" s="26" t="s">
        <v>18</v>
      </c>
      <c r="F88" s="150">
        <v>13226001693197</v>
      </c>
      <c r="G88" s="26"/>
      <c r="H88" s="26" t="s">
        <v>95</v>
      </c>
      <c r="I88" s="26" t="s">
        <v>306</v>
      </c>
      <c r="J88" s="26" t="s">
        <v>302</v>
      </c>
      <c r="K88" s="26"/>
      <c r="L88" s="26" t="s">
        <v>307</v>
      </c>
      <c r="M88" s="26" t="s">
        <v>110</v>
      </c>
      <c r="N88" s="26" t="s">
        <v>58</v>
      </c>
      <c r="O88" s="26"/>
      <c r="P88" s="26" t="s">
        <v>80</v>
      </c>
      <c r="Q88" s="26" t="s">
        <v>92</v>
      </c>
      <c r="R88" s="26" t="s">
        <v>42</v>
      </c>
      <c r="S88" s="26" t="s">
        <v>44</v>
      </c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7"/>
    </row>
    <row r="89" spans="1:38" ht="18.75" customHeight="1" x14ac:dyDescent="0.25">
      <c r="A89" s="65">
        <v>82</v>
      </c>
      <c r="B89" s="225"/>
      <c r="C89" s="26" t="s">
        <v>271</v>
      </c>
      <c r="D89" s="26" t="s">
        <v>279</v>
      </c>
      <c r="E89" s="26" t="s">
        <v>18</v>
      </c>
      <c r="F89" s="150">
        <v>13226008712131</v>
      </c>
      <c r="G89" s="26" t="s">
        <v>107</v>
      </c>
      <c r="H89" s="26" t="s">
        <v>95</v>
      </c>
      <c r="I89" s="26" t="s">
        <v>2127</v>
      </c>
      <c r="J89" s="26" t="s">
        <v>302</v>
      </c>
      <c r="K89" s="26"/>
      <c r="L89" s="26" t="s">
        <v>308</v>
      </c>
      <c r="M89" s="26" t="s">
        <v>105</v>
      </c>
      <c r="N89" s="26" t="s">
        <v>58</v>
      </c>
      <c r="O89" s="26"/>
      <c r="P89" s="26" t="s">
        <v>80</v>
      </c>
      <c r="Q89" s="26" t="s">
        <v>92</v>
      </c>
      <c r="R89" s="26" t="s">
        <v>42</v>
      </c>
      <c r="S89" s="26" t="s">
        <v>44</v>
      </c>
      <c r="Z89" s="148"/>
      <c r="AA89" s="148"/>
      <c r="AB89" s="148"/>
      <c r="AC89" s="148"/>
      <c r="AD89" s="148"/>
      <c r="AE89" s="148"/>
      <c r="AF89" s="148"/>
      <c r="AG89" s="148"/>
      <c r="AH89" s="148"/>
      <c r="AI89" s="148"/>
      <c r="AJ89" s="148"/>
      <c r="AK89" s="148"/>
      <c r="AL89" s="17"/>
    </row>
    <row r="90" spans="1:38" ht="18.75" customHeight="1" x14ac:dyDescent="0.25">
      <c r="A90" s="65">
        <v>83</v>
      </c>
      <c r="B90" s="225"/>
      <c r="C90" s="26" t="s">
        <v>271</v>
      </c>
      <c r="D90" s="26" t="s">
        <v>279</v>
      </c>
      <c r="E90" s="26" t="s">
        <v>23</v>
      </c>
      <c r="F90" s="150">
        <v>861694031099227</v>
      </c>
      <c r="G90" s="26"/>
      <c r="H90" s="26" t="s">
        <v>95</v>
      </c>
      <c r="I90" s="26"/>
      <c r="J90" s="26" t="s">
        <v>203</v>
      </c>
      <c r="K90" s="26"/>
      <c r="L90" s="26" t="s">
        <v>98</v>
      </c>
      <c r="M90" s="26"/>
      <c r="N90" s="26" t="s">
        <v>106</v>
      </c>
      <c r="O90" s="26"/>
      <c r="P90" s="26" t="s">
        <v>80</v>
      </c>
      <c r="Q90" s="26" t="s">
        <v>92</v>
      </c>
      <c r="R90" s="26" t="s">
        <v>42</v>
      </c>
      <c r="S90" s="26" t="s">
        <v>44</v>
      </c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7"/>
    </row>
    <row r="91" spans="1:38" ht="18.75" customHeight="1" x14ac:dyDescent="0.25">
      <c r="A91" s="65">
        <v>84</v>
      </c>
      <c r="B91" s="225"/>
      <c r="C91" s="26" t="s">
        <v>271</v>
      </c>
      <c r="D91" s="26" t="s">
        <v>279</v>
      </c>
      <c r="E91" s="26" t="s">
        <v>56</v>
      </c>
      <c r="F91" s="150">
        <v>867717030486659</v>
      </c>
      <c r="G91" s="26"/>
      <c r="H91" s="26" t="s">
        <v>74</v>
      </c>
      <c r="I91" s="26"/>
      <c r="J91" s="26" t="s">
        <v>309</v>
      </c>
      <c r="K91" s="26"/>
      <c r="L91" s="26" t="s">
        <v>226</v>
      </c>
      <c r="M91" s="26" t="s">
        <v>78</v>
      </c>
      <c r="N91" s="26" t="s">
        <v>58</v>
      </c>
      <c r="O91" s="26"/>
      <c r="P91" s="26" t="s">
        <v>80</v>
      </c>
      <c r="Q91" s="26" t="s">
        <v>92</v>
      </c>
      <c r="R91" s="26" t="s">
        <v>42</v>
      </c>
      <c r="S91" s="26" t="s">
        <v>44</v>
      </c>
      <c r="Z91" s="148"/>
      <c r="AA91" s="148"/>
      <c r="AB91" s="148"/>
      <c r="AC91" s="148"/>
      <c r="AD91" s="148"/>
      <c r="AE91" s="148"/>
      <c r="AF91" s="148"/>
      <c r="AG91" s="148"/>
      <c r="AH91" s="148"/>
      <c r="AI91" s="148"/>
      <c r="AJ91" s="148"/>
      <c r="AK91" s="148"/>
      <c r="AL91" s="17"/>
    </row>
    <row r="92" spans="1:38" ht="16.5" customHeight="1" x14ac:dyDescent="0.25">
      <c r="A92" s="65">
        <v>85</v>
      </c>
      <c r="B92" s="225"/>
      <c r="C92" s="26" t="s">
        <v>271</v>
      </c>
      <c r="D92" s="26" t="s">
        <v>279</v>
      </c>
      <c r="E92" s="26" t="s">
        <v>56</v>
      </c>
      <c r="F92" s="150">
        <v>868183034769013</v>
      </c>
      <c r="G92" s="26"/>
      <c r="H92" s="26" t="s">
        <v>74</v>
      </c>
      <c r="I92" s="26"/>
      <c r="J92" s="26" t="s">
        <v>76</v>
      </c>
      <c r="K92" s="26"/>
      <c r="L92" s="26" t="s">
        <v>206</v>
      </c>
      <c r="M92" s="26" t="s">
        <v>78</v>
      </c>
      <c r="N92" s="26" t="s">
        <v>58</v>
      </c>
      <c r="O92" s="26"/>
      <c r="P92" s="26" t="s">
        <v>80</v>
      </c>
      <c r="Q92" s="26" t="s">
        <v>92</v>
      </c>
      <c r="R92" s="26" t="s">
        <v>42</v>
      </c>
      <c r="S92" s="26" t="s">
        <v>44</v>
      </c>
      <c r="Z92" s="148"/>
      <c r="AA92" s="148"/>
      <c r="AB92" s="148"/>
      <c r="AC92" s="148"/>
      <c r="AD92" s="148"/>
      <c r="AE92" s="148"/>
      <c r="AF92" s="148"/>
      <c r="AG92" s="148"/>
      <c r="AH92" s="148"/>
      <c r="AI92" s="148"/>
      <c r="AJ92" s="148"/>
      <c r="AK92" s="148"/>
      <c r="AL92" s="17"/>
    </row>
    <row r="93" spans="1:38" ht="16.5" customHeight="1" x14ac:dyDescent="0.25">
      <c r="A93" s="65">
        <v>86</v>
      </c>
      <c r="B93" s="226"/>
      <c r="C93" s="26" t="s">
        <v>271</v>
      </c>
      <c r="D93" s="26" t="s">
        <v>279</v>
      </c>
      <c r="E93" s="26" t="s">
        <v>30</v>
      </c>
      <c r="F93" s="150">
        <v>864811036951965</v>
      </c>
      <c r="G93" s="26"/>
      <c r="H93" s="26" t="s">
        <v>74</v>
      </c>
      <c r="I93" s="26"/>
      <c r="J93" s="26" t="s">
        <v>310</v>
      </c>
      <c r="K93" s="26"/>
      <c r="L93" s="26" t="s">
        <v>311</v>
      </c>
      <c r="M93" s="26" t="s">
        <v>276</v>
      </c>
      <c r="N93" s="26" t="s">
        <v>58</v>
      </c>
      <c r="O93" s="26" t="s">
        <v>122</v>
      </c>
      <c r="P93" s="26" t="s">
        <v>80</v>
      </c>
      <c r="Q93" s="26" t="s">
        <v>92</v>
      </c>
      <c r="R93" s="26" t="s">
        <v>42</v>
      </c>
      <c r="S93" s="26" t="s">
        <v>44</v>
      </c>
      <c r="Z93" s="148"/>
      <c r="AA93" s="148"/>
      <c r="AB93" s="148"/>
      <c r="AC93" s="148"/>
      <c r="AD93" s="148"/>
      <c r="AE93" s="148"/>
      <c r="AF93" s="148"/>
      <c r="AG93" s="148"/>
      <c r="AH93" s="148"/>
      <c r="AI93" s="148"/>
      <c r="AJ93" s="148"/>
      <c r="AK93" s="148"/>
      <c r="AL93" s="17"/>
    </row>
    <row r="94" spans="1:38" ht="16.5" customHeight="1" x14ac:dyDescent="0.25">
      <c r="A94" s="65">
        <v>87</v>
      </c>
      <c r="B94" s="224" t="s">
        <v>391</v>
      </c>
      <c r="C94" s="26" t="s">
        <v>223</v>
      </c>
      <c r="D94" s="26" t="s">
        <v>313</v>
      </c>
      <c r="E94" s="26" t="s">
        <v>31</v>
      </c>
      <c r="F94" s="150">
        <v>864811037280570</v>
      </c>
      <c r="G94" s="26"/>
      <c r="H94" s="26" t="s">
        <v>74</v>
      </c>
      <c r="I94" s="26"/>
      <c r="J94" s="26" t="s">
        <v>314</v>
      </c>
      <c r="K94" s="26" t="s">
        <v>225</v>
      </c>
      <c r="L94" s="26" t="s">
        <v>315</v>
      </c>
      <c r="M94" s="26" t="s">
        <v>316</v>
      </c>
      <c r="N94" s="26" t="s">
        <v>277</v>
      </c>
      <c r="O94" s="26"/>
      <c r="P94" s="26" t="s">
        <v>80</v>
      </c>
      <c r="Q94" s="26" t="s">
        <v>92</v>
      </c>
      <c r="R94" s="26" t="s">
        <v>42</v>
      </c>
      <c r="S94" s="26" t="s">
        <v>68</v>
      </c>
      <c r="Z94" s="148"/>
      <c r="AA94" s="148"/>
      <c r="AB94" s="148"/>
      <c r="AC94" s="148"/>
      <c r="AD94" s="148"/>
      <c r="AE94" s="148"/>
      <c r="AF94" s="148"/>
      <c r="AG94" s="148"/>
      <c r="AH94" s="148"/>
      <c r="AI94" s="148"/>
      <c r="AJ94" s="148"/>
      <c r="AK94" s="148"/>
      <c r="AL94" s="17"/>
    </row>
    <row r="95" spans="1:38" ht="16.5" customHeight="1" x14ac:dyDescent="0.25">
      <c r="A95" s="65">
        <v>88</v>
      </c>
      <c r="B95" s="225"/>
      <c r="C95" s="26" t="s">
        <v>223</v>
      </c>
      <c r="D95" s="26" t="s">
        <v>313</v>
      </c>
      <c r="E95" s="26" t="s">
        <v>31</v>
      </c>
      <c r="F95" s="150">
        <v>865209034365016</v>
      </c>
      <c r="G95" s="26"/>
      <c r="H95" s="26" t="s">
        <v>74</v>
      </c>
      <c r="I95" s="26" t="s">
        <v>2128</v>
      </c>
      <c r="J95" s="26" t="s">
        <v>317</v>
      </c>
      <c r="K95" s="26" t="s">
        <v>318</v>
      </c>
      <c r="L95" s="26"/>
      <c r="M95" s="26" t="s">
        <v>316</v>
      </c>
      <c r="N95" s="26" t="s">
        <v>319</v>
      </c>
      <c r="O95" s="26"/>
      <c r="P95" s="26" t="s">
        <v>80</v>
      </c>
      <c r="Q95" s="26" t="s">
        <v>92</v>
      </c>
      <c r="R95" s="26" t="s">
        <v>37</v>
      </c>
      <c r="S95" s="26" t="s">
        <v>40</v>
      </c>
      <c r="Z95" s="148"/>
      <c r="AA95" s="148"/>
      <c r="AB95" s="148"/>
      <c r="AC95" s="148"/>
      <c r="AD95" s="148"/>
      <c r="AE95" s="148"/>
      <c r="AF95" s="148"/>
      <c r="AG95" s="148"/>
      <c r="AH95" s="148"/>
      <c r="AI95" s="148"/>
      <c r="AJ95" s="148"/>
      <c r="AK95" s="148"/>
      <c r="AL95" s="17"/>
    </row>
    <row r="96" spans="1:38" ht="16.5" customHeight="1" x14ac:dyDescent="0.25">
      <c r="A96" s="65">
        <v>89</v>
      </c>
      <c r="B96" s="225"/>
      <c r="C96" s="26" t="s">
        <v>223</v>
      </c>
      <c r="D96" s="26" t="s">
        <v>313</v>
      </c>
      <c r="E96" s="26" t="s">
        <v>31</v>
      </c>
      <c r="F96" s="150">
        <v>865209034366410</v>
      </c>
      <c r="G96" s="26"/>
      <c r="H96" s="26" t="s">
        <v>74</v>
      </c>
      <c r="I96" s="26"/>
      <c r="J96" s="26" t="s">
        <v>320</v>
      </c>
      <c r="K96" s="26"/>
      <c r="L96" s="26" t="s">
        <v>321</v>
      </c>
      <c r="M96" s="26" t="s">
        <v>316</v>
      </c>
      <c r="N96" s="26" t="s">
        <v>58</v>
      </c>
      <c r="O96" s="26"/>
      <c r="P96" s="26" t="s">
        <v>80</v>
      </c>
      <c r="Q96" s="26" t="s">
        <v>92</v>
      </c>
      <c r="R96" s="26" t="s">
        <v>42</v>
      </c>
      <c r="S96" s="26" t="s">
        <v>44</v>
      </c>
      <c r="Z96" s="148"/>
      <c r="AA96" s="148"/>
      <c r="AB96" s="148"/>
      <c r="AC96" s="148"/>
      <c r="AD96" s="148"/>
      <c r="AE96" s="148"/>
      <c r="AF96" s="148"/>
      <c r="AG96" s="148"/>
      <c r="AH96" s="148"/>
      <c r="AI96" s="148"/>
      <c r="AJ96" s="148"/>
      <c r="AK96" s="148"/>
      <c r="AL96" s="17"/>
    </row>
    <row r="97" spans="1:38" ht="16.5" customHeight="1" x14ac:dyDescent="0.25">
      <c r="A97" s="65">
        <v>90</v>
      </c>
      <c r="B97" s="225"/>
      <c r="C97" s="26" t="s">
        <v>223</v>
      </c>
      <c r="D97" s="26" t="s">
        <v>313</v>
      </c>
      <c r="E97" s="26" t="s">
        <v>31</v>
      </c>
      <c r="F97" s="150">
        <v>865209034302373</v>
      </c>
      <c r="G97" s="26"/>
      <c r="H97" s="26" t="s">
        <v>74</v>
      </c>
      <c r="I97" s="26"/>
      <c r="J97" s="26" t="s">
        <v>322</v>
      </c>
      <c r="K97" s="26" t="s">
        <v>323</v>
      </c>
      <c r="L97" s="26" t="s">
        <v>321</v>
      </c>
      <c r="M97" s="26" t="s">
        <v>316</v>
      </c>
      <c r="N97" s="26" t="s">
        <v>324</v>
      </c>
      <c r="O97" s="26"/>
      <c r="P97" s="26" t="s">
        <v>80</v>
      </c>
      <c r="Q97" s="26" t="s">
        <v>92</v>
      </c>
      <c r="R97" s="26" t="s">
        <v>42</v>
      </c>
      <c r="S97" s="26" t="s">
        <v>44</v>
      </c>
      <c r="Z97" s="148"/>
      <c r="AA97" s="148"/>
      <c r="AB97" s="148"/>
      <c r="AC97" s="148"/>
      <c r="AD97" s="148"/>
      <c r="AE97" s="148"/>
      <c r="AF97" s="148"/>
      <c r="AG97" s="148"/>
      <c r="AH97" s="148"/>
      <c r="AI97" s="148"/>
      <c r="AJ97" s="148"/>
      <c r="AK97" s="148"/>
      <c r="AL97" s="17"/>
    </row>
    <row r="98" spans="1:38" ht="16.5" customHeight="1" x14ac:dyDescent="0.25">
      <c r="A98" s="65">
        <v>91</v>
      </c>
      <c r="B98" s="225"/>
      <c r="C98" s="168">
        <v>43497</v>
      </c>
      <c r="D98" s="168">
        <v>43525</v>
      </c>
      <c r="E98" s="26" t="s">
        <v>64</v>
      </c>
      <c r="F98" s="150">
        <v>868183034570981</v>
      </c>
      <c r="G98" s="26"/>
      <c r="H98" s="26" t="s">
        <v>74</v>
      </c>
      <c r="I98" s="26"/>
      <c r="J98" s="26" t="s">
        <v>325</v>
      </c>
      <c r="K98" s="26" t="s">
        <v>326</v>
      </c>
      <c r="L98" s="26" t="s">
        <v>226</v>
      </c>
      <c r="M98" s="26" t="s">
        <v>78</v>
      </c>
      <c r="N98" s="26" t="s">
        <v>327</v>
      </c>
      <c r="O98" s="26"/>
      <c r="P98" s="26" t="s">
        <v>80</v>
      </c>
      <c r="Q98" s="26" t="s">
        <v>92</v>
      </c>
      <c r="R98" s="26" t="s">
        <v>37</v>
      </c>
      <c r="S98" s="26" t="s">
        <v>40</v>
      </c>
      <c r="Z98" s="148"/>
      <c r="AA98" s="148"/>
      <c r="AB98" s="148"/>
      <c r="AC98" s="148"/>
      <c r="AD98" s="148"/>
      <c r="AE98" s="148"/>
      <c r="AF98" s="148"/>
      <c r="AG98" s="148"/>
      <c r="AH98" s="148"/>
      <c r="AI98" s="148"/>
      <c r="AJ98" s="148"/>
      <c r="AK98" s="148"/>
      <c r="AL98" s="17"/>
    </row>
    <row r="99" spans="1:38" ht="16.5" customHeight="1" x14ac:dyDescent="0.25">
      <c r="A99" s="65">
        <v>92</v>
      </c>
      <c r="B99" s="225"/>
      <c r="C99" s="168">
        <v>43497</v>
      </c>
      <c r="D99" s="168">
        <v>43525</v>
      </c>
      <c r="E99" s="26" t="s">
        <v>64</v>
      </c>
      <c r="F99" s="150">
        <v>867717030618988</v>
      </c>
      <c r="G99" s="26"/>
      <c r="H99" s="26" t="s">
        <v>74</v>
      </c>
      <c r="I99" s="26"/>
      <c r="J99" s="26" t="s">
        <v>325</v>
      </c>
      <c r="K99" s="26"/>
      <c r="L99" s="26" t="s">
        <v>226</v>
      </c>
      <c r="M99" s="26" t="s">
        <v>78</v>
      </c>
      <c r="N99" s="26" t="s">
        <v>58</v>
      </c>
      <c r="O99" s="26"/>
      <c r="P99" s="26" t="s">
        <v>80</v>
      </c>
      <c r="Q99" s="26" t="s">
        <v>92</v>
      </c>
      <c r="R99" s="26" t="s">
        <v>42</v>
      </c>
      <c r="S99" s="26" t="s">
        <v>44</v>
      </c>
      <c r="Z99" s="148"/>
      <c r="AA99" s="148"/>
      <c r="AB99" s="148"/>
      <c r="AC99" s="148"/>
      <c r="AD99" s="148"/>
      <c r="AE99" s="148"/>
      <c r="AF99" s="148"/>
      <c r="AG99" s="148"/>
      <c r="AH99" s="148"/>
      <c r="AI99" s="148"/>
      <c r="AJ99" s="148"/>
      <c r="AK99" s="148"/>
      <c r="AL99" s="17"/>
    </row>
    <row r="100" spans="1:38" ht="16.5" customHeight="1" x14ac:dyDescent="0.25">
      <c r="A100" s="65">
        <v>93</v>
      </c>
      <c r="B100" s="225"/>
      <c r="C100" s="168">
        <v>43586</v>
      </c>
      <c r="D100" s="168">
        <v>43647</v>
      </c>
      <c r="E100" s="26" t="s">
        <v>64</v>
      </c>
      <c r="F100" s="150">
        <v>868183033794905</v>
      </c>
      <c r="G100" s="26"/>
      <c r="H100" s="26" t="s">
        <v>74</v>
      </c>
      <c r="I100" s="26"/>
      <c r="J100" s="26" t="s">
        <v>328</v>
      </c>
      <c r="K100" s="26" t="s">
        <v>326</v>
      </c>
      <c r="L100" s="26" t="s">
        <v>78</v>
      </c>
      <c r="M100" s="26"/>
      <c r="N100" s="26" t="s">
        <v>327</v>
      </c>
      <c r="O100" s="26"/>
      <c r="P100" s="26" t="s">
        <v>80</v>
      </c>
      <c r="Q100" s="26" t="s">
        <v>92</v>
      </c>
      <c r="R100" s="26" t="s">
        <v>37</v>
      </c>
      <c r="S100" s="26" t="s">
        <v>40</v>
      </c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148"/>
      <c r="AL100" s="17"/>
    </row>
    <row r="101" spans="1:38" ht="16.5" customHeight="1" x14ac:dyDescent="0.25">
      <c r="A101" s="65">
        <v>94</v>
      </c>
      <c r="B101" s="225"/>
      <c r="C101" s="168">
        <v>43586</v>
      </c>
      <c r="D101" s="168">
        <v>43647</v>
      </c>
      <c r="E101" s="26" t="s">
        <v>64</v>
      </c>
      <c r="F101" s="150">
        <v>867717030625884</v>
      </c>
      <c r="G101" s="26"/>
      <c r="H101" s="26" t="s">
        <v>74</v>
      </c>
      <c r="I101" s="26"/>
      <c r="J101" s="26" t="s">
        <v>89</v>
      </c>
      <c r="K101" s="26"/>
      <c r="L101" s="26" t="s">
        <v>78</v>
      </c>
      <c r="M101" s="26"/>
      <c r="N101" s="26" t="s">
        <v>106</v>
      </c>
      <c r="O101" s="26"/>
      <c r="P101" s="26" t="s">
        <v>80</v>
      </c>
      <c r="Q101" s="26" t="s">
        <v>92</v>
      </c>
      <c r="R101" s="26" t="s">
        <v>42</v>
      </c>
      <c r="S101" s="26" t="s">
        <v>44</v>
      </c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7"/>
    </row>
    <row r="102" spans="1:38" ht="16.5" customHeight="1" x14ac:dyDescent="0.25">
      <c r="A102" s="65">
        <v>95</v>
      </c>
      <c r="B102" s="225"/>
      <c r="C102" s="168">
        <v>43586</v>
      </c>
      <c r="D102" s="168">
        <v>43647</v>
      </c>
      <c r="E102" s="26" t="s">
        <v>64</v>
      </c>
      <c r="F102" s="150">
        <v>868183033815577</v>
      </c>
      <c r="G102" s="26"/>
      <c r="H102" s="26" t="s">
        <v>74</v>
      </c>
      <c r="I102" s="26"/>
      <c r="J102" s="26" t="s">
        <v>89</v>
      </c>
      <c r="K102" s="26"/>
      <c r="L102" s="26" t="s">
        <v>329</v>
      </c>
      <c r="M102" s="26" t="s">
        <v>78</v>
      </c>
      <c r="N102" s="26" t="s">
        <v>58</v>
      </c>
      <c r="O102" s="26"/>
      <c r="P102" s="26" t="s">
        <v>80</v>
      </c>
      <c r="Q102" s="26" t="s">
        <v>92</v>
      </c>
      <c r="R102" s="26" t="s">
        <v>42</v>
      </c>
      <c r="S102" s="26" t="s">
        <v>44</v>
      </c>
      <c r="Z102" s="148"/>
      <c r="AA102" s="148"/>
      <c r="AB102" s="148"/>
      <c r="AC102" s="148"/>
      <c r="AD102" s="148"/>
      <c r="AE102" s="148"/>
      <c r="AF102" s="148"/>
      <c r="AG102" s="148"/>
      <c r="AH102" s="148"/>
      <c r="AI102" s="148"/>
      <c r="AJ102" s="148"/>
      <c r="AK102" s="148"/>
      <c r="AL102" s="17"/>
    </row>
    <row r="103" spans="1:38" ht="16.5" customHeight="1" x14ac:dyDescent="0.25">
      <c r="A103" s="65">
        <v>96</v>
      </c>
      <c r="B103" s="225"/>
      <c r="C103" s="168">
        <v>43586</v>
      </c>
      <c r="D103" s="168">
        <v>43647</v>
      </c>
      <c r="E103" s="26" t="s">
        <v>64</v>
      </c>
      <c r="F103" s="150">
        <v>868183034664149</v>
      </c>
      <c r="G103" s="26"/>
      <c r="H103" s="26" t="s">
        <v>74</v>
      </c>
      <c r="I103" s="26" t="s">
        <v>2129</v>
      </c>
      <c r="J103" s="26" t="s">
        <v>330</v>
      </c>
      <c r="K103" s="26" t="s">
        <v>331</v>
      </c>
      <c r="L103" s="26" t="s">
        <v>206</v>
      </c>
      <c r="M103" s="26" t="s">
        <v>78</v>
      </c>
      <c r="N103" s="26" t="s">
        <v>332</v>
      </c>
      <c r="O103" s="26"/>
      <c r="P103" s="26" t="s">
        <v>80</v>
      </c>
      <c r="Q103" s="26" t="s">
        <v>92</v>
      </c>
      <c r="R103" s="26" t="s">
        <v>37</v>
      </c>
      <c r="S103" s="26" t="s">
        <v>59</v>
      </c>
      <c r="Z103" s="148"/>
      <c r="AA103" s="148"/>
      <c r="AB103" s="148"/>
      <c r="AC103" s="148"/>
      <c r="AD103" s="148"/>
      <c r="AE103" s="148"/>
      <c r="AF103" s="148"/>
      <c r="AG103" s="148"/>
      <c r="AH103" s="148"/>
      <c r="AI103" s="148"/>
      <c r="AJ103" s="148"/>
      <c r="AK103" s="148"/>
      <c r="AL103" s="17"/>
    </row>
    <row r="104" spans="1:38" ht="16.5" customHeight="1" x14ac:dyDescent="0.25">
      <c r="A104" s="65">
        <v>97</v>
      </c>
      <c r="B104" s="225"/>
      <c r="C104" s="168">
        <v>43586</v>
      </c>
      <c r="D104" s="168">
        <v>43647</v>
      </c>
      <c r="E104" s="26" t="s">
        <v>64</v>
      </c>
      <c r="F104" s="150">
        <v>868183034804323</v>
      </c>
      <c r="G104" s="26"/>
      <c r="H104" s="26" t="s">
        <v>74</v>
      </c>
      <c r="I104" s="26"/>
      <c r="J104" s="26" t="s">
        <v>330</v>
      </c>
      <c r="K104" s="26" t="s">
        <v>225</v>
      </c>
      <c r="L104" s="26" t="s">
        <v>333</v>
      </c>
      <c r="M104" s="26" t="s">
        <v>78</v>
      </c>
      <c r="N104" s="26" t="s">
        <v>125</v>
      </c>
      <c r="O104" s="26"/>
      <c r="P104" s="26" t="s">
        <v>80</v>
      </c>
      <c r="Q104" s="26" t="s">
        <v>92</v>
      </c>
      <c r="R104" s="26" t="s">
        <v>37</v>
      </c>
      <c r="S104" s="26" t="s">
        <v>41</v>
      </c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7"/>
    </row>
    <row r="105" spans="1:38" ht="16.5" customHeight="1" x14ac:dyDescent="0.25">
      <c r="A105" s="65">
        <v>98</v>
      </c>
      <c r="B105" s="225"/>
      <c r="C105" s="26" t="s">
        <v>223</v>
      </c>
      <c r="D105" s="26" t="s">
        <v>313</v>
      </c>
      <c r="E105" s="26" t="s">
        <v>64</v>
      </c>
      <c r="F105" s="150">
        <v>867717030611553</v>
      </c>
      <c r="G105" s="26"/>
      <c r="H105" s="26" t="s">
        <v>74</v>
      </c>
      <c r="I105" s="26"/>
      <c r="J105" s="26" t="s">
        <v>334</v>
      </c>
      <c r="K105" s="26" t="s">
        <v>119</v>
      </c>
      <c r="L105" s="26" t="s">
        <v>219</v>
      </c>
      <c r="M105" s="26" t="s">
        <v>78</v>
      </c>
      <c r="N105" s="26" t="s">
        <v>121</v>
      </c>
      <c r="O105" s="26"/>
      <c r="P105" s="26" t="s">
        <v>80</v>
      </c>
      <c r="Q105" s="26" t="s">
        <v>92</v>
      </c>
      <c r="R105" s="26" t="s">
        <v>37</v>
      </c>
      <c r="S105" s="26" t="s">
        <v>40</v>
      </c>
      <c r="Z105" s="148"/>
      <c r="AA105" s="148"/>
      <c r="AB105" s="148"/>
      <c r="AC105" s="148"/>
      <c r="AD105" s="148"/>
      <c r="AE105" s="148"/>
      <c r="AF105" s="148"/>
      <c r="AG105" s="148"/>
      <c r="AH105" s="148"/>
      <c r="AI105" s="148"/>
      <c r="AJ105" s="148"/>
      <c r="AK105" s="148"/>
      <c r="AL105" s="17"/>
    </row>
    <row r="106" spans="1:38" ht="16.5" customHeight="1" x14ac:dyDescent="0.25">
      <c r="A106" s="65">
        <v>99</v>
      </c>
      <c r="B106" s="225"/>
      <c r="C106" s="26" t="s">
        <v>223</v>
      </c>
      <c r="D106" s="26" t="s">
        <v>313</v>
      </c>
      <c r="E106" s="26" t="s">
        <v>64</v>
      </c>
      <c r="F106" s="150">
        <v>868183033827804</v>
      </c>
      <c r="G106" s="26"/>
      <c r="H106" s="26" t="s">
        <v>74</v>
      </c>
      <c r="I106" s="26"/>
      <c r="J106" s="26" t="s">
        <v>335</v>
      </c>
      <c r="K106" s="26" t="s">
        <v>119</v>
      </c>
      <c r="L106" s="26" t="s">
        <v>206</v>
      </c>
      <c r="M106" s="26" t="s">
        <v>78</v>
      </c>
      <c r="N106" s="26" t="s">
        <v>121</v>
      </c>
      <c r="O106" s="26"/>
      <c r="P106" s="26" t="s">
        <v>80</v>
      </c>
      <c r="Q106" s="26" t="s">
        <v>92</v>
      </c>
      <c r="R106" s="26" t="s">
        <v>37</v>
      </c>
      <c r="S106" s="26" t="s">
        <v>40</v>
      </c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7"/>
    </row>
    <row r="107" spans="1:38" ht="16.5" customHeight="1" x14ac:dyDescent="0.25">
      <c r="A107" s="65">
        <v>100</v>
      </c>
      <c r="B107" s="225"/>
      <c r="C107" s="26" t="s">
        <v>223</v>
      </c>
      <c r="D107" s="26" t="s">
        <v>313</v>
      </c>
      <c r="E107" s="26" t="s">
        <v>64</v>
      </c>
      <c r="F107" s="150">
        <v>868183033825881</v>
      </c>
      <c r="G107" s="26"/>
      <c r="H107" s="26" t="s">
        <v>74</v>
      </c>
      <c r="I107" s="26"/>
      <c r="J107" s="26" t="s">
        <v>335</v>
      </c>
      <c r="K107" s="26" t="s">
        <v>336</v>
      </c>
      <c r="L107" s="26" t="s">
        <v>78</v>
      </c>
      <c r="M107" s="26"/>
      <c r="N107" s="26" t="s">
        <v>106</v>
      </c>
      <c r="O107" s="26"/>
      <c r="P107" s="26" t="s">
        <v>80</v>
      </c>
      <c r="Q107" s="26" t="s">
        <v>92</v>
      </c>
      <c r="R107" s="26" t="s">
        <v>42</v>
      </c>
      <c r="S107" s="26" t="s">
        <v>44</v>
      </c>
      <c r="Z107" s="148"/>
      <c r="AA107" s="148"/>
      <c r="AB107" s="148"/>
      <c r="AC107" s="148"/>
      <c r="AD107" s="148"/>
      <c r="AE107" s="148"/>
      <c r="AF107" s="148"/>
      <c r="AG107" s="148"/>
      <c r="AH107" s="148"/>
      <c r="AI107" s="148"/>
      <c r="AJ107" s="148"/>
      <c r="AK107" s="148"/>
      <c r="AL107" s="17"/>
    </row>
    <row r="108" spans="1:38" ht="16.5" customHeight="1" x14ac:dyDescent="0.25">
      <c r="A108" s="65">
        <v>101</v>
      </c>
      <c r="B108" s="225"/>
      <c r="C108" s="26" t="s">
        <v>223</v>
      </c>
      <c r="D108" s="26" t="s">
        <v>313</v>
      </c>
      <c r="E108" s="26" t="s">
        <v>64</v>
      </c>
      <c r="F108" s="150">
        <v>868183034631668</v>
      </c>
      <c r="G108" s="26"/>
      <c r="H108" s="26" t="s">
        <v>74</v>
      </c>
      <c r="I108" s="26"/>
      <c r="J108" s="26" t="s">
        <v>89</v>
      </c>
      <c r="K108" s="26" t="s">
        <v>326</v>
      </c>
      <c r="L108" s="26" t="s">
        <v>206</v>
      </c>
      <c r="M108" s="26" t="s">
        <v>78</v>
      </c>
      <c r="N108" s="26" t="s">
        <v>327</v>
      </c>
      <c r="O108" s="26"/>
      <c r="P108" s="26" t="s">
        <v>80</v>
      </c>
      <c r="Q108" s="26" t="s">
        <v>92</v>
      </c>
      <c r="R108" s="26" t="s">
        <v>37</v>
      </c>
      <c r="S108" s="26" t="s">
        <v>40</v>
      </c>
      <c r="Z108" s="148"/>
      <c r="AA108" s="148"/>
      <c r="AB108" s="148"/>
      <c r="AC108" s="148"/>
      <c r="AD108" s="148"/>
      <c r="AE108" s="148"/>
      <c r="AF108" s="148"/>
      <c r="AG108" s="148"/>
      <c r="AH108" s="148"/>
      <c r="AI108" s="148"/>
      <c r="AJ108" s="148"/>
      <c r="AK108" s="148"/>
      <c r="AL108" s="17"/>
    </row>
    <row r="109" spans="1:38" ht="16.5" customHeight="1" x14ac:dyDescent="0.25">
      <c r="A109" s="65">
        <v>102</v>
      </c>
      <c r="B109" s="225"/>
      <c r="C109" s="26" t="s">
        <v>223</v>
      </c>
      <c r="D109" s="26" t="s">
        <v>313</v>
      </c>
      <c r="E109" s="26" t="s">
        <v>64</v>
      </c>
      <c r="F109" s="150">
        <v>867717030420575</v>
      </c>
      <c r="G109" s="26"/>
      <c r="H109" s="26" t="s">
        <v>74</v>
      </c>
      <c r="I109" s="26"/>
      <c r="J109" s="26" t="s">
        <v>337</v>
      </c>
      <c r="K109" s="26" t="s">
        <v>119</v>
      </c>
      <c r="L109" s="26" t="s">
        <v>219</v>
      </c>
      <c r="M109" s="26" t="s">
        <v>78</v>
      </c>
      <c r="N109" s="26" t="s">
        <v>121</v>
      </c>
      <c r="O109" s="26"/>
      <c r="P109" s="26" t="s">
        <v>80</v>
      </c>
      <c r="Q109" s="26" t="s">
        <v>92</v>
      </c>
      <c r="R109" s="26" t="s">
        <v>37</v>
      </c>
      <c r="S109" s="26" t="s">
        <v>40</v>
      </c>
      <c r="Z109" s="148"/>
      <c r="AA109" s="148"/>
      <c r="AB109" s="148"/>
      <c r="AC109" s="148"/>
      <c r="AD109" s="148"/>
      <c r="AE109" s="148"/>
      <c r="AF109" s="148"/>
      <c r="AG109" s="148"/>
      <c r="AH109" s="148"/>
      <c r="AI109" s="148"/>
      <c r="AJ109" s="148"/>
      <c r="AK109" s="148"/>
      <c r="AL109" s="17"/>
    </row>
    <row r="110" spans="1:38" ht="16.5" customHeight="1" x14ac:dyDescent="0.25">
      <c r="A110" s="65">
        <v>103</v>
      </c>
      <c r="B110" s="225"/>
      <c r="C110" s="26" t="s">
        <v>223</v>
      </c>
      <c r="D110" s="26" t="s">
        <v>313</v>
      </c>
      <c r="E110" s="26" t="s">
        <v>64</v>
      </c>
      <c r="F110" s="150">
        <v>867717030613773</v>
      </c>
      <c r="G110" s="26"/>
      <c r="H110" s="26" t="s">
        <v>74</v>
      </c>
      <c r="I110" s="26"/>
      <c r="J110" s="26" t="s">
        <v>338</v>
      </c>
      <c r="K110" s="26" t="s">
        <v>336</v>
      </c>
      <c r="L110" s="26" t="s">
        <v>78</v>
      </c>
      <c r="M110" s="26"/>
      <c r="N110" s="26" t="s">
        <v>106</v>
      </c>
      <c r="O110" s="26"/>
      <c r="P110" s="26" t="s">
        <v>80</v>
      </c>
      <c r="Q110" s="26" t="s">
        <v>92</v>
      </c>
      <c r="R110" s="26" t="s">
        <v>42</v>
      </c>
      <c r="S110" s="26" t="s">
        <v>44</v>
      </c>
      <c r="Z110" s="148"/>
      <c r="AA110" s="148"/>
      <c r="AB110" s="148"/>
      <c r="AC110" s="148"/>
      <c r="AD110" s="148"/>
      <c r="AE110" s="148"/>
      <c r="AF110" s="148"/>
      <c r="AG110" s="148"/>
      <c r="AH110" s="148"/>
      <c r="AI110" s="148"/>
      <c r="AJ110" s="148"/>
      <c r="AK110" s="148"/>
      <c r="AL110" s="17"/>
    </row>
    <row r="111" spans="1:38" ht="16.5" customHeight="1" x14ac:dyDescent="0.25">
      <c r="A111" s="65">
        <v>104</v>
      </c>
      <c r="B111" s="225"/>
      <c r="C111" s="26" t="s">
        <v>223</v>
      </c>
      <c r="D111" s="26" t="s">
        <v>313</v>
      </c>
      <c r="E111" s="26" t="s">
        <v>64</v>
      </c>
      <c r="F111" s="150">
        <v>867717030626254</v>
      </c>
      <c r="G111" s="26"/>
      <c r="H111" s="26" t="s">
        <v>74</v>
      </c>
      <c r="I111" s="26" t="s">
        <v>2130</v>
      </c>
      <c r="J111" s="26" t="s">
        <v>339</v>
      </c>
      <c r="K111" s="26" t="s">
        <v>331</v>
      </c>
      <c r="L111" s="26" t="s">
        <v>226</v>
      </c>
      <c r="M111" s="26" t="s">
        <v>78</v>
      </c>
      <c r="N111" s="26" t="s">
        <v>125</v>
      </c>
      <c r="O111" s="26"/>
      <c r="P111" s="26" t="s">
        <v>80</v>
      </c>
      <c r="Q111" s="26" t="s">
        <v>92</v>
      </c>
      <c r="R111" s="26" t="s">
        <v>37</v>
      </c>
      <c r="S111" s="26" t="s">
        <v>59</v>
      </c>
      <c r="Z111" s="148"/>
      <c r="AA111" s="148"/>
      <c r="AB111" s="148"/>
      <c r="AC111" s="148"/>
      <c r="AD111" s="148"/>
      <c r="AE111" s="148"/>
      <c r="AF111" s="148"/>
      <c r="AG111" s="148"/>
      <c r="AH111" s="148"/>
      <c r="AI111" s="148"/>
      <c r="AJ111" s="148"/>
      <c r="AK111" s="148"/>
      <c r="AL111" s="17"/>
    </row>
    <row r="112" spans="1:38" ht="18.75" customHeight="1" x14ac:dyDescent="0.25">
      <c r="A112" s="65">
        <v>105</v>
      </c>
      <c r="B112" s="225"/>
      <c r="C112" s="26" t="s">
        <v>223</v>
      </c>
      <c r="D112" s="26" t="s">
        <v>313</v>
      </c>
      <c r="E112" s="26" t="s">
        <v>64</v>
      </c>
      <c r="F112" s="150">
        <v>868183034734991</v>
      </c>
      <c r="G112" s="26"/>
      <c r="H112" s="26" t="s">
        <v>74</v>
      </c>
      <c r="I112" s="26"/>
      <c r="J112" s="26" t="s">
        <v>330</v>
      </c>
      <c r="K112" s="26" t="s">
        <v>326</v>
      </c>
      <c r="L112" s="26" t="s">
        <v>206</v>
      </c>
      <c r="M112" s="26" t="s">
        <v>78</v>
      </c>
      <c r="N112" s="26" t="s">
        <v>327</v>
      </c>
      <c r="O112" s="26"/>
      <c r="P112" s="26" t="s">
        <v>80</v>
      </c>
      <c r="Q112" s="26" t="s">
        <v>92</v>
      </c>
      <c r="R112" s="26" t="s">
        <v>37</v>
      </c>
      <c r="S112" s="26" t="s">
        <v>40</v>
      </c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7"/>
    </row>
    <row r="113" spans="1:38" ht="16.5" customHeight="1" x14ac:dyDescent="0.25">
      <c r="A113" s="65">
        <v>106</v>
      </c>
      <c r="B113" s="225"/>
      <c r="C113" s="168">
        <v>43497</v>
      </c>
      <c r="D113" s="168">
        <v>43525</v>
      </c>
      <c r="E113" s="26" t="s">
        <v>25</v>
      </c>
      <c r="F113" s="150">
        <v>861693037598166</v>
      </c>
      <c r="G113" s="26"/>
      <c r="H113" s="26" t="s">
        <v>95</v>
      </c>
      <c r="I113" s="26"/>
      <c r="J113" s="26" t="s">
        <v>340</v>
      </c>
      <c r="K113" s="26" t="s">
        <v>341</v>
      </c>
      <c r="L113" s="26" t="s">
        <v>342</v>
      </c>
      <c r="M113" s="26"/>
      <c r="N113" s="26" t="s">
        <v>343</v>
      </c>
      <c r="O113" s="26"/>
      <c r="P113" s="26" t="s">
        <v>80</v>
      </c>
      <c r="Q113" s="26" t="s">
        <v>92</v>
      </c>
      <c r="R113" s="26" t="s">
        <v>37</v>
      </c>
      <c r="S113" s="26" t="s">
        <v>41</v>
      </c>
      <c r="Z113" s="148"/>
      <c r="AA113" s="148"/>
      <c r="AB113" s="148"/>
      <c r="AC113" s="148"/>
      <c r="AD113" s="148"/>
      <c r="AE113" s="148"/>
      <c r="AF113" s="148"/>
      <c r="AG113" s="148"/>
      <c r="AH113" s="148"/>
      <c r="AI113" s="148"/>
      <c r="AJ113" s="148"/>
      <c r="AK113" s="148"/>
      <c r="AL113" s="17"/>
    </row>
    <row r="114" spans="1:38" ht="16.5" customHeight="1" x14ac:dyDescent="0.25">
      <c r="A114" s="65">
        <v>107</v>
      </c>
      <c r="B114" s="225"/>
      <c r="C114" s="168">
        <v>43497</v>
      </c>
      <c r="D114" s="168">
        <v>43525</v>
      </c>
      <c r="E114" s="26" t="s">
        <v>25</v>
      </c>
      <c r="F114" s="150">
        <v>869668021815687</v>
      </c>
      <c r="G114" s="26"/>
      <c r="H114" s="26" t="s">
        <v>95</v>
      </c>
      <c r="I114" s="26" t="s">
        <v>344</v>
      </c>
      <c r="J114" s="26" t="s">
        <v>345</v>
      </c>
      <c r="K114" s="26" t="s">
        <v>167</v>
      </c>
      <c r="L114" s="26" t="s">
        <v>342</v>
      </c>
      <c r="M114" s="26"/>
      <c r="N114" s="26" t="s">
        <v>346</v>
      </c>
      <c r="O114" s="26"/>
      <c r="P114" s="26" t="s">
        <v>80</v>
      </c>
      <c r="Q114" s="26" t="s">
        <v>92</v>
      </c>
      <c r="R114" s="26" t="s">
        <v>37</v>
      </c>
      <c r="S114" s="26" t="s">
        <v>39</v>
      </c>
      <c r="Z114" s="148"/>
      <c r="AA114" s="148"/>
      <c r="AB114" s="148"/>
      <c r="AC114" s="148"/>
      <c r="AD114" s="148"/>
      <c r="AE114" s="148"/>
      <c r="AF114" s="148"/>
      <c r="AG114" s="148"/>
      <c r="AH114" s="148"/>
      <c r="AI114" s="148"/>
      <c r="AJ114" s="148"/>
      <c r="AK114" s="148"/>
      <c r="AL114" s="17"/>
    </row>
    <row r="115" spans="1:38" ht="16.5" customHeight="1" x14ac:dyDescent="0.25">
      <c r="A115" s="65">
        <v>108</v>
      </c>
      <c r="B115" s="225"/>
      <c r="C115" s="168">
        <v>43586</v>
      </c>
      <c r="D115" s="168">
        <v>43525</v>
      </c>
      <c r="E115" s="26" t="s">
        <v>25</v>
      </c>
      <c r="F115" s="150">
        <v>869668021842293</v>
      </c>
      <c r="G115" s="26"/>
      <c r="H115" s="26" t="s">
        <v>95</v>
      </c>
      <c r="I115" s="26"/>
      <c r="J115" s="26" t="s">
        <v>347</v>
      </c>
      <c r="K115" s="26" t="s">
        <v>348</v>
      </c>
      <c r="L115" s="26"/>
      <c r="M115" s="26" t="s">
        <v>349</v>
      </c>
      <c r="N115" s="26" t="s">
        <v>350</v>
      </c>
      <c r="O115" s="26"/>
      <c r="P115" s="26" t="s">
        <v>80</v>
      </c>
      <c r="Q115" s="26" t="s">
        <v>92</v>
      </c>
      <c r="R115" s="26" t="s">
        <v>37</v>
      </c>
      <c r="S115" s="26" t="s">
        <v>41</v>
      </c>
      <c r="Z115" s="148"/>
      <c r="AA115" s="148"/>
      <c r="AB115" s="148"/>
      <c r="AC115" s="148"/>
      <c r="AD115" s="148"/>
      <c r="AE115" s="148"/>
      <c r="AF115" s="148"/>
      <c r="AG115" s="148"/>
      <c r="AH115" s="148"/>
      <c r="AI115" s="148"/>
      <c r="AJ115" s="148"/>
      <c r="AK115" s="148"/>
      <c r="AL115" s="17"/>
    </row>
    <row r="116" spans="1:38" ht="16.5" customHeight="1" x14ac:dyDescent="0.25">
      <c r="A116" s="65">
        <v>109</v>
      </c>
      <c r="B116" s="225"/>
      <c r="C116" s="168">
        <v>43313</v>
      </c>
      <c r="D116" s="168">
        <v>43739</v>
      </c>
      <c r="E116" s="26" t="s">
        <v>25</v>
      </c>
      <c r="F116" s="150">
        <v>867330029875575</v>
      </c>
      <c r="G116" s="26"/>
      <c r="H116" s="26" t="s">
        <v>95</v>
      </c>
      <c r="I116" s="26"/>
      <c r="J116" s="26" t="s">
        <v>351</v>
      </c>
      <c r="K116" s="26" t="s">
        <v>352</v>
      </c>
      <c r="L116" s="26" t="s">
        <v>349</v>
      </c>
      <c r="M116" s="26"/>
      <c r="N116" s="26" t="s">
        <v>353</v>
      </c>
      <c r="O116" s="26"/>
      <c r="P116" s="26" t="s">
        <v>80</v>
      </c>
      <c r="Q116" s="26" t="s">
        <v>81</v>
      </c>
      <c r="R116" s="26" t="s">
        <v>42</v>
      </c>
      <c r="S116" s="26" t="s">
        <v>44</v>
      </c>
      <c r="Z116" s="148"/>
      <c r="AA116" s="148"/>
      <c r="AB116" s="148"/>
      <c r="AC116" s="148"/>
      <c r="AD116" s="148"/>
      <c r="AE116" s="148"/>
      <c r="AF116" s="148"/>
      <c r="AG116" s="148"/>
      <c r="AH116" s="148"/>
      <c r="AI116" s="148"/>
      <c r="AJ116" s="148"/>
      <c r="AK116" s="148"/>
      <c r="AL116" s="17"/>
    </row>
    <row r="117" spans="1:38" ht="16.5" customHeight="1" x14ac:dyDescent="0.25">
      <c r="A117" s="65">
        <v>110</v>
      </c>
      <c r="B117" s="225"/>
      <c r="C117" s="168">
        <v>43313</v>
      </c>
      <c r="D117" s="168">
        <v>43739</v>
      </c>
      <c r="E117" s="26" t="s">
        <v>25</v>
      </c>
      <c r="F117" s="150">
        <v>867330065867071</v>
      </c>
      <c r="G117" s="26"/>
      <c r="H117" s="26" t="s">
        <v>95</v>
      </c>
      <c r="I117" s="26"/>
      <c r="J117" s="26" t="s">
        <v>340</v>
      </c>
      <c r="K117" s="26" t="s">
        <v>134</v>
      </c>
      <c r="L117" s="26" t="s">
        <v>342</v>
      </c>
      <c r="M117" s="26"/>
      <c r="N117" s="26"/>
      <c r="O117" s="26"/>
      <c r="P117" s="26" t="s">
        <v>80</v>
      </c>
      <c r="Q117" s="26" t="s">
        <v>81</v>
      </c>
      <c r="R117" s="26" t="s">
        <v>42</v>
      </c>
      <c r="S117" s="26" t="s">
        <v>45</v>
      </c>
      <c r="Z117" s="148"/>
      <c r="AA117" s="148"/>
      <c r="AB117" s="148"/>
      <c r="AC117" s="148"/>
      <c r="AD117" s="148"/>
      <c r="AE117" s="148"/>
      <c r="AF117" s="148"/>
      <c r="AG117" s="148"/>
      <c r="AH117" s="148"/>
      <c r="AI117" s="148"/>
      <c r="AJ117" s="148"/>
      <c r="AK117" s="148"/>
      <c r="AL117" s="17"/>
    </row>
    <row r="118" spans="1:38" ht="16.5" customHeight="1" x14ac:dyDescent="0.25">
      <c r="A118" s="65">
        <v>111</v>
      </c>
      <c r="B118" s="225"/>
      <c r="C118" s="26" t="s">
        <v>223</v>
      </c>
      <c r="D118" s="26" t="s">
        <v>313</v>
      </c>
      <c r="E118" s="26" t="s">
        <v>25</v>
      </c>
      <c r="F118" s="150">
        <v>861693035611714</v>
      </c>
      <c r="G118" s="26"/>
      <c r="H118" s="26" t="s">
        <v>95</v>
      </c>
      <c r="I118" s="26"/>
      <c r="J118" s="26" t="s">
        <v>354</v>
      </c>
      <c r="K118" s="26" t="s">
        <v>119</v>
      </c>
      <c r="L118" s="26" t="s">
        <v>355</v>
      </c>
      <c r="M118" s="26" t="s">
        <v>349</v>
      </c>
      <c r="N118" s="26" t="s">
        <v>121</v>
      </c>
      <c r="O118" s="23">
        <v>10000</v>
      </c>
      <c r="P118" s="26" t="s">
        <v>80</v>
      </c>
      <c r="Q118" s="26" t="s">
        <v>92</v>
      </c>
      <c r="R118" s="26" t="s">
        <v>37</v>
      </c>
      <c r="S118" s="26" t="s">
        <v>40</v>
      </c>
      <c r="Z118" s="148"/>
      <c r="AA118" s="148"/>
      <c r="AB118" s="148"/>
      <c r="AC118" s="148"/>
      <c r="AD118" s="148"/>
      <c r="AE118" s="148"/>
      <c r="AF118" s="148"/>
      <c r="AG118" s="148"/>
      <c r="AH118" s="148"/>
      <c r="AI118" s="148"/>
      <c r="AJ118" s="148"/>
      <c r="AK118" s="148"/>
      <c r="AL118" s="17"/>
    </row>
    <row r="119" spans="1:38" ht="16.5" customHeight="1" x14ac:dyDescent="0.25">
      <c r="A119" s="65">
        <v>112</v>
      </c>
      <c r="B119" s="225"/>
      <c r="C119" s="26" t="s">
        <v>223</v>
      </c>
      <c r="D119" s="26" t="s">
        <v>313</v>
      </c>
      <c r="E119" s="26" t="s">
        <v>25</v>
      </c>
      <c r="F119" s="150">
        <v>869668021846039</v>
      </c>
      <c r="G119" s="26"/>
      <c r="H119" s="26" t="s">
        <v>95</v>
      </c>
      <c r="I119" s="26"/>
      <c r="J119" s="26" t="s">
        <v>345</v>
      </c>
      <c r="K119" s="26" t="s">
        <v>167</v>
      </c>
      <c r="L119" s="26" t="s">
        <v>349</v>
      </c>
      <c r="M119" s="26"/>
      <c r="N119" s="26" t="s">
        <v>281</v>
      </c>
      <c r="O119" s="26"/>
      <c r="P119" s="26" t="s">
        <v>80</v>
      </c>
      <c r="Q119" s="26" t="s">
        <v>92</v>
      </c>
      <c r="R119" s="26" t="s">
        <v>37</v>
      </c>
      <c r="S119" s="26" t="s">
        <v>41</v>
      </c>
      <c r="Z119" s="148"/>
      <c r="AA119" s="148"/>
      <c r="AB119" s="148"/>
      <c r="AC119" s="148"/>
      <c r="AD119" s="148"/>
      <c r="AE119" s="148"/>
      <c r="AF119" s="148"/>
      <c r="AG119" s="148"/>
      <c r="AH119" s="148"/>
      <c r="AI119" s="148"/>
      <c r="AJ119" s="148"/>
      <c r="AK119" s="148"/>
      <c r="AL119" s="17"/>
    </row>
    <row r="120" spans="1:38" ht="16.5" customHeight="1" x14ac:dyDescent="0.25">
      <c r="A120" s="65">
        <v>113</v>
      </c>
      <c r="B120" s="225"/>
      <c r="C120" s="26" t="s">
        <v>223</v>
      </c>
      <c r="D120" s="26" t="s">
        <v>313</v>
      </c>
      <c r="E120" s="26" t="s">
        <v>25</v>
      </c>
      <c r="F120" s="150">
        <v>861693036088169</v>
      </c>
      <c r="G120" s="26"/>
      <c r="H120" s="26" t="s">
        <v>95</v>
      </c>
      <c r="I120" s="26"/>
      <c r="J120" s="26" t="s">
        <v>345</v>
      </c>
      <c r="K120" s="26" t="s">
        <v>59</v>
      </c>
      <c r="L120" s="26" t="s">
        <v>342</v>
      </c>
      <c r="M120" s="26"/>
      <c r="N120" s="26" t="s">
        <v>356</v>
      </c>
      <c r="O120" s="26"/>
      <c r="P120" s="26" t="s">
        <v>80</v>
      </c>
      <c r="Q120" s="26" t="s">
        <v>92</v>
      </c>
      <c r="R120" s="26" t="s">
        <v>42</v>
      </c>
      <c r="S120" s="26" t="s">
        <v>45</v>
      </c>
      <c r="Z120" s="148"/>
      <c r="AA120" s="148"/>
      <c r="AB120" s="148"/>
      <c r="AC120" s="148"/>
      <c r="AD120" s="148"/>
      <c r="AE120" s="148"/>
      <c r="AF120" s="148"/>
      <c r="AG120" s="148"/>
      <c r="AH120" s="148"/>
      <c r="AI120" s="148"/>
      <c r="AJ120" s="148"/>
      <c r="AK120" s="148"/>
      <c r="AL120" s="17"/>
    </row>
    <row r="121" spans="1:38" ht="18.75" customHeight="1" x14ac:dyDescent="0.25">
      <c r="A121" s="65">
        <v>114</v>
      </c>
      <c r="B121" s="225"/>
      <c r="C121" s="26" t="s">
        <v>223</v>
      </c>
      <c r="D121" s="26" t="s">
        <v>313</v>
      </c>
      <c r="E121" s="26" t="s">
        <v>25</v>
      </c>
      <c r="F121" s="150">
        <v>861693037612587</v>
      </c>
      <c r="G121" s="26"/>
      <c r="H121" s="26" t="s">
        <v>95</v>
      </c>
      <c r="I121" s="26"/>
      <c r="J121" s="26"/>
      <c r="K121" s="26" t="s">
        <v>357</v>
      </c>
      <c r="L121" s="26" t="s">
        <v>342</v>
      </c>
      <c r="M121" s="26"/>
      <c r="N121" s="26" t="s">
        <v>358</v>
      </c>
      <c r="O121" s="23">
        <v>120000</v>
      </c>
      <c r="P121" s="26" t="s">
        <v>80</v>
      </c>
      <c r="Q121" s="26" t="s">
        <v>92</v>
      </c>
      <c r="R121" s="26" t="s">
        <v>37</v>
      </c>
      <c r="S121" s="26" t="s">
        <v>41</v>
      </c>
      <c r="Z121" s="148"/>
      <c r="AA121" s="148"/>
      <c r="AB121" s="148"/>
      <c r="AC121" s="148"/>
      <c r="AD121" s="148"/>
      <c r="AE121" s="148"/>
      <c r="AF121" s="148"/>
      <c r="AG121" s="148"/>
      <c r="AH121" s="148"/>
      <c r="AI121" s="148"/>
      <c r="AJ121" s="148"/>
      <c r="AK121" s="148"/>
      <c r="AL121" s="17"/>
    </row>
    <row r="122" spans="1:38" ht="16.5" customHeight="1" x14ac:dyDescent="0.25">
      <c r="A122" s="65">
        <v>115</v>
      </c>
      <c r="B122" s="225"/>
      <c r="C122" s="26" t="s">
        <v>223</v>
      </c>
      <c r="D122" s="26" t="s">
        <v>313</v>
      </c>
      <c r="E122" s="26" t="s">
        <v>25</v>
      </c>
      <c r="F122" s="150">
        <v>868004027086720</v>
      </c>
      <c r="G122" s="26"/>
      <c r="H122" s="26" t="s">
        <v>95</v>
      </c>
      <c r="I122" s="26"/>
      <c r="J122" s="26" t="s">
        <v>351</v>
      </c>
      <c r="K122" s="26" t="s">
        <v>359</v>
      </c>
      <c r="L122" s="26" t="s">
        <v>349</v>
      </c>
      <c r="M122" s="26"/>
      <c r="N122" s="26" t="s">
        <v>360</v>
      </c>
      <c r="O122" s="23">
        <v>310000</v>
      </c>
      <c r="P122" s="26" t="s">
        <v>80</v>
      </c>
      <c r="Q122" s="26" t="s">
        <v>92</v>
      </c>
      <c r="R122" s="26" t="s">
        <v>37</v>
      </c>
      <c r="S122" s="26" t="s">
        <v>39</v>
      </c>
      <c r="Z122" s="148"/>
      <c r="AA122" s="148"/>
      <c r="AB122" s="148"/>
      <c r="AC122" s="148"/>
      <c r="AD122" s="148"/>
      <c r="AE122" s="148"/>
      <c r="AF122" s="148"/>
      <c r="AG122" s="148"/>
      <c r="AH122" s="148"/>
      <c r="AI122" s="148"/>
      <c r="AJ122" s="148"/>
      <c r="AK122" s="148"/>
      <c r="AL122" s="17"/>
    </row>
    <row r="123" spans="1:38" ht="16.5" customHeight="1" x14ac:dyDescent="0.25">
      <c r="A123" s="65">
        <v>116</v>
      </c>
      <c r="B123" s="225"/>
      <c r="C123" s="26" t="s">
        <v>223</v>
      </c>
      <c r="D123" s="26" t="s">
        <v>313</v>
      </c>
      <c r="E123" s="26" t="s">
        <v>25</v>
      </c>
      <c r="F123" s="150">
        <v>868004027109134</v>
      </c>
      <c r="G123" s="26"/>
      <c r="H123" s="26" t="s">
        <v>95</v>
      </c>
      <c r="I123" s="26"/>
      <c r="J123" s="26" t="s">
        <v>340</v>
      </c>
      <c r="K123" s="26" t="s">
        <v>361</v>
      </c>
      <c r="L123" s="26" t="s">
        <v>349</v>
      </c>
      <c r="M123" s="26"/>
      <c r="N123" s="26" t="s">
        <v>281</v>
      </c>
      <c r="O123" s="26"/>
      <c r="P123" s="26" t="s">
        <v>80</v>
      </c>
      <c r="Q123" s="26" t="s">
        <v>92</v>
      </c>
      <c r="R123" s="26" t="s">
        <v>37</v>
      </c>
      <c r="S123" s="26" t="s">
        <v>41</v>
      </c>
      <c r="Z123" s="148"/>
      <c r="AA123" s="148"/>
      <c r="AB123" s="148"/>
      <c r="AC123" s="148"/>
      <c r="AD123" s="148"/>
      <c r="AE123" s="148"/>
      <c r="AF123" s="148"/>
      <c r="AG123" s="148"/>
      <c r="AH123" s="148"/>
      <c r="AI123" s="148"/>
      <c r="AJ123" s="148"/>
      <c r="AK123" s="148"/>
      <c r="AL123" s="17"/>
    </row>
    <row r="124" spans="1:38" ht="16.5" customHeight="1" x14ac:dyDescent="0.25">
      <c r="A124" s="65">
        <v>117</v>
      </c>
      <c r="B124" s="225"/>
      <c r="C124" s="26" t="s">
        <v>223</v>
      </c>
      <c r="D124" s="26" t="s">
        <v>313</v>
      </c>
      <c r="E124" s="26" t="s">
        <v>25</v>
      </c>
      <c r="F124" s="150">
        <v>867330021469278</v>
      </c>
      <c r="G124" s="26"/>
      <c r="H124" s="26" t="s">
        <v>95</v>
      </c>
      <c r="I124" s="26" t="s">
        <v>306</v>
      </c>
      <c r="J124" s="26" t="s">
        <v>345</v>
      </c>
      <c r="K124" s="26"/>
      <c r="L124" s="26"/>
      <c r="M124" s="26" t="s">
        <v>349</v>
      </c>
      <c r="N124" s="26" t="s">
        <v>356</v>
      </c>
      <c r="O124" s="26"/>
      <c r="P124" s="26" t="s">
        <v>80</v>
      </c>
      <c r="Q124" s="26" t="s">
        <v>92</v>
      </c>
      <c r="R124" s="26" t="s">
        <v>42</v>
      </c>
      <c r="S124" s="26" t="s">
        <v>45</v>
      </c>
      <c r="Z124" s="148"/>
      <c r="AA124" s="148"/>
      <c r="AB124" s="148"/>
      <c r="AC124" s="148"/>
      <c r="AD124" s="148"/>
      <c r="AE124" s="148"/>
      <c r="AF124" s="148"/>
      <c r="AG124" s="148"/>
      <c r="AH124" s="148"/>
      <c r="AI124" s="148"/>
      <c r="AJ124" s="148"/>
      <c r="AK124" s="148"/>
      <c r="AL124" s="17"/>
    </row>
    <row r="125" spans="1:38" ht="16.5" customHeight="1" x14ac:dyDescent="0.25">
      <c r="A125" s="65">
        <v>118</v>
      </c>
      <c r="B125" s="225"/>
      <c r="C125" s="26" t="s">
        <v>223</v>
      </c>
      <c r="D125" s="26" t="s">
        <v>313</v>
      </c>
      <c r="E125" s="26" t="s">
        <v>25</v>
      </c>
      <c r="F125" s="150">
        <v>867330026949845</v>
      </c>
      <c r="G125" s="26"/>
      <c r="H125" s="26" t="s">
        <v>95</v>
      </c>
      <c r="I125" s="26"/>
      <c r="J125" s="26"/>
      <c r="K125" s="26" t="s">
        <v>362</v>
      </c>
      <c r="L125" s="26" t="s">
        <v>363</v>
      </c>
      <c r="M125" s="26" t="s">
        <v>349</v>
      </c>
      <c r="N125" s="26" t="s">
        <v>106</v>
      </c>
      <c r="O125" s="26"/>
      <c r="P125" s="26" t="s">
        <v>80</v>
      </c>
      <c r="Q125" s="26" t="s">
        <v>92</v>
      </c>
      <c r="R125" s="26" t="s">
        <v>42</v>
      </c>
      <c r="S125" s="26" t="s">
        <v>44</v>
      </c>
      <c r="Z125" s="148"/>
      <c r="AA125" s="148"/>
      <c r="AB125" s="148"/>
      <c r="AC125" s="148"/>
      <c r="AD125" s="148"/>
      <c r="AE125" s="148"/>
      <c r="AF125" s="148"/>
      <c r="AG125" s="148"/>
      <c r="AH125" s="148"/>
      <c r="AI125" s="148"/>
      <c r="AJ125" s="148"/>
      <c r="AK125" s="148"/>
      <c r="AL125" s="17"/>
    </row>
    <row r="126" spans="1:38" ht="16.5" customHeight="1" x14ac:dyDescent="0.25">
      <c r="A126" s="65">
        <v>119</v>
      </c>
      <c r="B126" s="225"/>
      <c r="C126" s="26" t="s">
        <v>223</v>
      </c>
      <c r="D126" s="26" t="s">
        <v>313</v>
      </c>
      <c r="E126" s="26" t="s">
        <v>25</v>
      </c>
      <c r="F126" s="150">
        <v>867330023791604</v>
      </c>
      <c r="G126" s="26"/>
      <c r="H126" s="26" t="s">
        <v>95</v>
      </c>
      <c r="I126" s="26" t="s">
        <v>306</v>
      </c>
      <c r="J126" s="26" t="s">
        <v>364</v>
      </c>
      <c r="K126" s="26"/>
      <c r="L126" s="26" t="s">
        <v>349</v>
      </c>
      <c r="M126" s="26"/>
      <c r="N126" s="26"/>
      <c r="O126" s="26"/>
      <c r="P126" s="26" t="s">
        <v>80</v>
      </c>
      <c r="Q126" s="26" t="s">
        <v>92</v>
      </c>
      <c r="R126" s="26" t="s">
        <v>42</v>
      </c>
      <c r="S126" s="26" t="s">
        <v>44</v>
      </c>
      <c r="Z126" s="148"/>
      <c r="AA126" s="148"/>
      <c r="AB126" s="148"/>
      <c r="AC126" s="148"/>
      <c r="AD126" s="148"/>
      <c r="AE126" s="148"/>
      <c r="AF126" s="148"/>
      <c r="AG126" s="148"/>
      <c r="AH126" s="148"/>
      <c r="AI126" s="148"/>
      <c r="AJ126" s="148"/>
      <c r="AK126" s="148"/>
      <c r="AL126" s="17"/>
    </row>
    <row r="127" spans="1:38" ht="16.5" customHeight="1" x14ac:dyDescent="0.25">
      <c r="A127" s="65">
        <v>120</v>
      </c>
      <c r="B127" s="225"/>
      <c r="C127" s="168">
        <v>43497</v>
      </c>
      <c r="D127" s="168">
        <v>43525</v>
      </c>
      <c r="E127" s="26" t="s">
        <v>18</v>
      </c>
      <c r="F127" s="150">
        <v>862118029128516</v>
      </c>
      <c r="G127" s="26"/>
      <c r="H127" s="26" t="s">
        <v>95</v>
      </c>
      <c r="I127" s="26" t="s">
        <v>2131</v>
      </c>
      <c r="J127" s="26" t="s">
        <v>365</v>
      </c>
      <c r="K127" s="26"/>
      <c r="L127" s="26" t="s">
        <v>366</v>
      </c>
      <c r="M127" s="26" t="s">
        <v>110</v>
      </c>
      <c r="N127" s="26" t="s">
        <v>58</v>
      </c>
      <c r="O127" s="26"/>
      <c r="P127" s="26" t="s">
        <v>80</v>
      </c>
      <c r="Q127" s="26" t="s">
        <v>92</v>
      </c>
      <c r="R127" s="26" t="s">
        <v>42</v>
      </c>
      <c r="S127" s="26" t="s">
        <v>44</v>
      </c>
      <c r="Z127" s="148"/>
      <c r="AA127" s="148"/>
      <c r="AB127" s="148"/>
      <c r="AC127" s="148"/>
      <c r="AD127" s="148"/>
      <c r="AE127" s="148"/>
      <c r="AF127" s="148"/>
      <c r="AG127" s="148"/>
      <c r="AH127" s="148"/>
      <c r="AI127" s="148"/>
      <c r="AJ127" s="148"/>
      <c r="AK127" s="148"/>
      <c r="AL127" s="17"/>
    </row>
    <row r="128" spans="1:38" ht="16.5" customHeight="1" x14ac:dyDescent="0.25">
      <c r="A128" s="65">
        <v>121</v>
      </c>
      <c r="B128" s="225"/>
      <c r="C128" s="168">
        <v>43497</v>
      </c>
      <c r="D128" s="168">
        <v>43525</v>
      </c>
      <c r="E128" s="26" t="s">
        <v>18</v>
      </c>
      <c r="F128" s="150">
        <v>12896001435657</v>
      </c>
      <c r="G128" s="26"/>
      <c r="H128" s="26" t="s">
        <v>95</v>
      </c>
      <c r="I128" s="26" t="s">
        <v>2132</v>
      </c>
      <c r="J128" s="26" t="s">
        <v>365</v>
      </c>
      <c r="K128" s="26"/>
      <c r="L128" s="26" t="s">
        <v>366</v>
      </c>
      <c r="M128" s="26" t="s">
        <v>110</v>
      </c>
      <c r="N128" s="26" t="s">
        <v>58</v>
      </c>
      <c r="O128" s="26"/>
      <c r="P128" s="26" t="s">
        <v>80</v>
      </c>
      <c r="Q128" s="26" t="s">
        <v>92</v>
      </c>
      <c r="R128" s="26" t="s">
        <v>42</v>
      </c>
      <c r="S128" s="26" t="s">
        <v>44</v>
      </c>
      <c r="Z128" s="148"/>
      <c r="AA128" s="148"/>
      <c r="AB128" s="148"/>
      <c r="AC128" s="148"/>
      <c r="AD128" s="148"/>
      <c r="AE128" s="148"/>
      <c r="AF128" s="148"/>
      <c r="AG128" s="148"/>
      <c r="AH128" s="148"/>
      <c r="AI128" s="148"/>
      <c r="AJ128" s="148"/>
      <c r="AK128" s="148"/>
      <c r="AL128" s="17"/>
    </row>
    <row r="129" spans="1:38" ht="16.5" customHeight="1" x14ac:dyDescent="0.25">
      <c r="A129" s="65">
        <v>122</v>
      </c>
      <c r="B129" s="225"/>
      <c r="C129" s="168">
        <v>43497</v>
      </c>
      <c r="D129" s="168">
        <v>43525</v>
      </c>
      <c r="E129" s="26" t="s">
        <v>18</v>
      </c>
      <c r="F129" s="150">
        <v>13227007916954</v>
      </c>
      <c r="G129" s="26"/>
      <c r="H129" s="26" t="s">
        <v>95</v>
      </c>
      <c r="I129" s="26" t="s">
        <v>2133</v>
      </c>
      <c r="J129" s="26" t="s">
        <v>365</v>
      </c>
      <c r="K129" s="26"/>
      <c r="L129" s="26" t="s">
        <v>366</v>
      </c>
      <c r="M129" s="26" t="s">
        <v>110</v>
      </c>
      <c r="N129" s="26" t="s">
        <v>58</v>
      </c>
      <c r="O129" s="26"/>
      <c r="P129" s="26" t="s">
        <v>80</v>
      </c>
      <c r="Q129" s="26" t="s">
        <v>92</v>
      </c>
      <c r="R129" s="26" t="s">
        <v>42</v>
      </c>
      <c r="S129" s="26" t="s">
        <v>44</v>
      </c>
      <c r="Z129" s="148"/>
      <c r="AA129" s="148"/>
      <c r="AB129" s="148"/>
      <c r="AC129" s="148"/>
      <c r="AD129" s="148"/>
      <c r="AE129" s="148"/>
      <c r="AF129" s="148"/>
      <c r="AG129" s="148"/>
      <c r="AH129" s="148"/>
      <c r="AI129" s="148"/>
      <c r="AJ129" s="148"/>
      <c r="AK129" s="148"/>
      <c r="AL129" s="17"/>
    </row>
    <row r="130" spans="1:38" ht="16.5" customHeight="1" x14ac:dyDescent="0.25">
      <c r="A130" s="65">
        <v>123</v>
      </c>
      <c r="B130" s="225"/>
      <c r="C130" s="168">
        <v>43678</v>
      </c>
      <c r="D130" s="168">
        <v>43739</v>
      </c>
      <c r="E130" s="26" t="s">
        <v>18</v>
      </c>
      <c r="F130" s="150">
        <v>866762029016100</v>
      </c>
      <c r="G130" s="26"/>
      <c r="H130" s="26" t="s">
        <v>95</v>
      </c>
      <c r="I130" s="26"/>
      <c r="J130" s="26" t="s">
        <v>367</v>
      </c>
      <c r="K130" s="26"/>
      <c r="L130" s="26" t="s">
        <v>110</v>
      </c>
      <c r="M130" s="26"/>
      <c r="N130" s="26" t="s">
        <v>368</v>
      </c>
      <c r="O130" s="26"/>
      <c r="P130" s="26" t="s">
        <v>80</v>
      </c>
      <c r="Q130" s="26" t="s">
        <v>81</v>
      </c>
      <c r="R130" s="26" t="s">
        <v>42</v>
      </c>
      <c r="S130" s="26" t="s">
        <v>45</v>
      </c>
      <c r="Z130" s="148"/>
      <c r="AA130" s="148"/>
      <c r="AB130" s="148"/>
      <c r="AC130" s="148"/>
      <c r="AD130" s="148"/>
      <c r="AE130" s="148"/>
      <c r="AF130" s="148"/>
      <c r="AG130" s="148"/>
      <c r="AH130" s="148"/>
      <c r="AI130" s="148"/>
      <c r="AJ130" s="148"/>
      <c r="AK130" s="148"/>
      <c r="AL130" s="17"/>
    </row>
    <row r="131" spans="1:38" ht="16.5" customHeight="1" x14ac:dyDescent="0.25">
      <c r="A131" s="65">
        <v>124</v>
      </c>
      <c r="B131" s="225"/>
      <c r="C131" s="168">
        <v>43678</v>
      </c>
      <c r="D131" s="168">
        <v>43739</v>
      </c>
      <c r="E131" s="26" t="s">
        <v>18</v>
      </c>
      <c r="F131" s="150">
        <v>862118029128516</v>
      </c>
      <c r="G131" s="26"/>
      <c r="H131" s="26" t="s">
        <v>95</v>
      </c>
      <c r="I131" s="26"/>
      <c r="J131" s="26" t="s">
        <v>365</v>
      </c>
      <c r="K131" s="26"/>
      <c r="L131" s="26" t="s">
        <v>110</v>
      </c>
      <c r="M131" s="26"/>
      <c r="N131" s="26" t="s">
        <v>368</v>
      </c>
      <c r="O131" s="26"/>
      <c r="P131" s="26" t="s">
        <v>80</v>
      </c>
      <c r="Q131" s="26" t="s">
        <v>81</v>
      </c>
      <c r="R131" s="26" t="s">
        <v>42</v>
      </c>
      <c r="S131" s="26" t="s">
        <v>45</v>
      </c>
      <c r="Z131" s="148"/>
      <c r="AA131" s="148"/>
      <c r="AB131" s="148"/>
      <c r="AC131" s="148"/>
      <c r="AD131" s="148"/>
      <c r="AE131" s="148"/>
      <c r="AF131" s="148"/>
      <c r="AG131" s="148"/>
      <c r="AH131" s="148"/>
      <c r="AI131" s="148"/>
      <c r="AJ131" s="148"/>
      <c r="AK131" s="148"/>
      <c r="AL131" s="17"/>
    </row>
    <row r="132" spans="1:38" ht="16.5" customHeight="1" x14ac:dyDescent="0.25">
      <c r="A132" s="65">
        <v>125</v>
      </c>
      <c r="B132" s="225"/>
      <c r="C132" s="168">
        <v>43678</v>
      </c>
      <c r="D132" s="168">
        <v>43739</v>
      </c>
      <c r="E132" s="26" t="s">
        <v>18</v>
      </c>
      <c r="F132" s="150">
        <v>862118020939564</v>
      </c>
      <c r="G132" s="26"/>
      <c r="H132" s="26" t="s">
        <v>95</v>
      </c>
      <c r="I132" s="26" t="s">
        <v>369</v>
      </c>
      <c r="J132" s="26" t="s">
        <v>370</v>
      </c>
      <c r="K132" s="26" t="s">
        <v>242</v>
      </c>
      <c r="L132" s="26" t="s">
        <v>366</v>
      </c>
      <c r="M132" s="26" t="s">
        <v>110</v>
      </c>
      <c r="N132" s="26" t="s">
        <v>371</v>
      </c>
      <c r="O132" s="26"/>
      <c r="P132" s="26" t="s">
        <v>80</v>
      </c>
      <c r="Q132" s="26" t="s">
        <v>81</v>
      </c>
      <c r="R132" s="26" t="s">
        <v>42</v>
      </c>
      <c r="S132" s="26" t="s">
        <v>44</v>
      </c>
      <c r="Z132" s="148"/>
      <c r="AA132" s="148"/>
      <c r="AB132" s="148"/>
      <c r="AC132" s="148"/>
      <c r="AD132" s="148"/>
      <c r="AE132" s="148"/>
      <c r="AF132" s="148"/>
      <c r="AG132" s="148"/>
      <c r="AH132" s="148"/>
      <c r="AI132" s="148"/>
      <c r="AJ132" s="148"/>
      <c r="AK132" s="148"/>
      <c r="AL132" s="17"/>
    </row>
    <row r="133" spans="1:38" ht="16.5" customHeight="1" x14ac:dyDescent="0.25">
      <c r="A133" s="65">
        <v>126</v>
      </c>
      <c r="B133" s="225"/>
      <c r="C133" s="26" t="s">
        <v>223</v>
      </c>
      <c r="D133" s="26" t="s">
        <v>313</v>
      </c>
      <c r="E133" s="26" t="s">
        <v>18</v>
      </c>
      <c r="F133" s="150">
        <v>13226007790534</v>
      </c>
      <c r="G133" s="26"/>
      <c r="H133" s="26" t="s">
        <v>95</v>
      </c>
      <c r="I133" s="26" t="s">
        <v>2134</v>
      </c>
      <c r="J133" s="26" t="s">
        <v>365</v>
      </c>
      <c r="K133" s="26" t="s">
        <v>303</v>
      </c>
      <c r="L133" s="26" t="s">
        <v>115</v>
      </c>
      <c r="M133" s="26" t="s">
        <v>110</v>
      </c>
      <c r="N133" s="26" t="s">
        <v>139</v>
      </c>
      <c r="O133" s="23">
        <v>30000</v>
      </c>
      <c r="P133" s="26" t="s">
        <v>80</v>
      </c>
      <c r="Q133" s="26" t="s">
        <v>92</v>
      </c>
      <c r="R133" s="26" t="s">
        <v>37</v>
      </c>
      <c r="S133" s="26" t="s">
        <v>41</v>
      </c>
      <c r="Z133" s="148"/>
      <c r="AA133" s="148"/>
      <c r="AB133" s="148"/>
      <c r="AC133" s="148"/>
      <c r="AD133" s="148"/>
      <c r="AE133" s="148"/>
      <c r="AF133" s="148"/>
      <c r="AG133" s="148"/>
      <c r="AH133" s="148"/>
      <c r="AI133" s="148"/>
      <c r="AJ133" s="148"/>
      <c r="AK133" s="148"/>
      <c r="AL133" s="17"/>
    </row>
    <row r="134" spans="1:38" ht="16.5" customHeight="1" x14ac:dyDescent="0.25">
      <c r="A134" s="65">
        <v>127</v>
      </c>
      <c r="B134" s="225"/>
      <c r="C134" s="26" t="s">
        <v>223</v>
      </c>
      <c r="D134" s="26" t="s">
        <v>313</v>
      </c>
      <c r="E134" s="26" t="s">
        <v>18</v>
      </c>
      <c r="F134" s="150">
        <v>863306020496466</v>
      </c>
      <c r="G134" s="26"/>
      <c r="H134" s="26" t="s">
        <v>95</v>
      </c>
      <c r="I134" s="26" t="s">
        <v>2135</v>
      </c>
      <c r="J134" s="26" t="s">
        <v>372</v>
      </c>
      <c r="K134" s="26"/>
      <c r="L134" s="26" t="s">
        <v>115</v>
      </c>
      <c r="M134" s="26" t="s">
        <v>105</v>
      </c>
      <c r="N134" s="26" t="s">
        <v>58</v>
      </c>
      <c r="O134" s="26"/>
      <c r="P134" s="26" t="s">
        <v>80</v>
      </c>
      <c r="Q134" s="26" t="s">
        <v>92</v>
      </c>
      <c r="R134" s="26" t="s">
        <v>42</v>
      </c>
      <c r="S134" s="26" t="s">
        <v>44</v>
      </c>
      <c r="Z134" s="148"/>
      <c r="AA134" s="148"/>
      <c r="AB134" s="148"/>
      <c r="AC134" s="148"/>
      <c r="AD134" s="148"/>
      <c r="AE134" s="148"/>
      <c r="AF134" s="148"/>
      <c r="AG134" s="148"/>
      <c r="AH134" s="148"/>
      <c r="AI134" s="148"/>
      <c r="AJ134" s="148"/>
      <c r="AK134" s="148"/>
      <c r="AL134" s="17"/>
    </row>
    <row r="135" spans="1:38" ht="16.5" customHeight="1" x14ac:dyDescent="0.25">
      <c r="A135" s="65">
        <v>128</v>
      </c>
      <c r="B135" s="225"/>
      <c r="C135" s="168">
        <v>43678</v>
      </c>
      <c r="D135" s="168">
        <v>43739</v>
      </c>
      <c r="E135" s="26" t="s">
        <v>56</v>
      </c>
      <c r="F135" s="150">
        <v>867717030618988</v>
      </c>
      <c r="G135" s="26"/>
      <c r="H135" s="26" t="s">
        <v>95</v>
      </c>
      <c r="I135" s="26"/>
      <c r="J135" s="26" t="s">
        <v>373</v>
      </c>
      <c r="K135" s="26"/>
      <c r="L135" s="26" t="s">
        <v>226</v>
      </c>
      <c r="M135" s="26"/>
      <c r="N135" s="26" t="s">
        <v>58</v>
      </c>
      <c r="O135" s="26"/>
      <c r="P135" s="26" t="s">
        <v>80</v>
      </c>
      <c r="Q135" s="26" t="s">
        <v>81</v>
      </c>
      <c r="R135" s="26" t="s">
        <v>42</v>
      </c>
      <c r="S135" s="26" t="s">
        <v>44</v>
      </c>
      <c r="Z135" s="148"/>
      <c r="AA135" s="148"/>
      <c r="AB135" s="148"/>
      <c r="AC135" s="148"/>
      <c r="AD135" s="148"/>
      <c r="AE135" s="148"/>
      <c r="AF135" s="148"/>
      <c r="AG135" s="148"/>
      <c r="AH135" s="148"/>
      <c r="AI135" s="148"/>
      <c r="AJ135" s="148"/>
      <c r="AK135" s="148"/>
      <c r="AL135" s="17"/>
    </row>
    <row r="136" spans="1:38" ht="16.5" customHeight="1" x14ac:dyDescent="0.25">
      <c r="A136" s="65">
        <v>129</v>
      </c>
      <c r="B136" s="225"/>
      <c r="C136" s="26" t="s">
        <v>223</v>
      </c>
      <c r="D136" s="26" t="s">
        <v>313</v>
      </c>
      <c r="E136" s="26" t="s">
        <v>56</v>
      </c>
      <c r="F136" s="150">
        <v>867857039900852</v>
      </c>
      <c r="G136" s="26"/>
      <c r="H136" s="26" t="s">
        <v>74</v>
      </c>
      <c r="I136" s="26"/>
      <c r="J136" s="26" t="s">
        <v>374</v>
      </c>
      <c r="K136" s="26" t="s">
        <v>375</v>
      </c>
      <c r="L136" s="26" t="s">
        <v>78</v>
      </c>
      <c r="M136" s="26"/>
      <c r="N136" s="26" t="s">
        <v>376</v>
      </c>
      <c r="O136" s="26"/>
      <c r="P136" s="26" t="s">
        <v>80</v>
      </c>
      <c r="Q136" s="26" t="s">
        <v>92</v>
      </c>
      <c r="R136" s="26" t="s">
        <v>37</v>
      </c>
      <c r="S136" s="26" t="s">
        <v>41</v>
      </c>
      <c r="Z136" s="148"/>
      <c r="AA136" s="148"/>
      <c r="AB136" s="148"/>
      <c r="AC136" s="148"/>
      <c r="AD136" s="148"/>
      <c r="AE136" s="148"/>
      <c r="AF136" s="148"/>
      <c r="AG136" s="148"/>
      <c r="AH136" s="148"/>
      <c r="AI136" s="148"/>
      <c r="AJ136" s="148"/>
      <c r="AK136" s="148"/>
      <c r="AL136" s="17"/>
    </row>
    <row r="137" spans="1:38" ht="16.5" customHeight="1" x14ac:dyDescent="0.25">
      <c r="A137" s="65">
        <v>130</v>
      </c>
      <c r="B137" s="225"/>
      <c r="C137" s="26" t="s">
        <v>223</v>
      </c>
      <c r="D137" s="26" t="s">
        <v>313</v>
      </c>
      <c r="E137" s="26" t="s">
        <v>56</v>
      </c>
      <c r="F137" s="150">
        <v>867857039906800</v>
      </c>
      <c r="G137" s="26"/>
      <c r="H137" s="26" t="s">
        <v>74</v>
      </c>
      <c r="I137" s="26"/>
      <c r="J137" s="26" t="s">
        <v>377</v>
      </c>
      <c r="K137" s="26" t="s">
        <v>225</v>
      </c>
      <c r="L137" s="26" t="s">
        <v>78</v>
      </c>
      <c r="M137" s="26"/>
      <c r="N137" s="26" t="s">
        <v>227</v>
      </c>
      <c r="O137" s="26"/>
      <c r="P137" s="26" t="s">
        <v>80</v>
      </c>
      <c r="Q137" s="26" t="s">
        <v>92</v>
      </c>
      <c r="R137" s="26" t="s">
        <v>37</v>
      </c>
      <c r="S137" s="26" t="s">
        <v>41</v>
      </c>
      <c r="Z137" s="148"/>
      <c r="AA137" s="148"/>
      <c r="AB137" s="148"/>
      <c r="AC137" s="148"/>
      <c r="AD137" s="148"/>
      <c r="AE137" s="148"/>
      <c r="AF137" s="148"/>
      <c r="AG137" s="148"/>
      <c r="AH137" s="148"/>
      <c r="AI137" s="148"/>
      <c r="AJ137" s="148"/>
      <c r="AK137" s="148"/>
      <c r="AL137" s="17"/>
    </row>
    <row r="138" spans="1:38" ht="16.5" customHeight="1" x14ac:dyDescent="0.25">
      <c r="A138" s="65">
        <v>131</v>
      </c>
      <c r="B138" s="225"/>
      <c r="C138" s="26" t="s">
        <v>223</v>
      </c>
      <c r="D138" s="26" t="s">
        <v>313</v>
      </c>
      <c r="E138" s="26" t="s">
        <v>30</v>
      </c>
      <c r="F138" s="150">
        <v>868345031029325</v>
      </c>
      <c r="G138" s="26"/>
      <c r="H138" s="26" t="s">
        <v>74</v>
      </c>
      <c r="I138" s="26"/>
      <c r="J138" s="26" t="s">
        <v>378</v>
      </c>
      <c r="K138" s="26" t="s">
        <v>119</v>
      </c>
      <c r="L138" s="26" t="s">
        <v>229</v>
      </c>
      <c r="M138" s="26" t="s">
        <v>276</v>
      </c>
      <c r="N138" s="26" t="s">
        <v>121</v>
      </c>
      <c r="O138" s="26" t="s">
        <v>379</v>
      </c>
      <c r="P138" s="26" t="s">
        <v>80</v>
      </c>
      <c r="Q138" s="26" t="s">
        <v>92</v>
      </c>
      <c r="R138" s="26" t="s">
        <v>37</v>
      </c>
      <c r="S138" s="26" t="s">
        <v>40</v>
      </c>
      <c r="Z138" s="148"/>
      <c r="AA138" s="148"/>
      <c r="AB138" s="148"/>
      <c r="AC138" s="148"/>
      <c r="AD138" s="148"/>
      <c r="AE138" s="148"/>
      <c r="AF138" s="148"/>
      <c r="AG138" s="148"/>
      <c r="AH138" s="148"/>
      <c r="AI138" s="148"/>
      <c r="AJ138" s="148"/>
      <c r="AK138" s="148"/>
      <c r="AL138" s="17"/>
    </row>
    <row r="139" spans="1:38" ht="16.5" customHeight="1" x14ac:dyDescent="0.25">
      <c r="A139" s="65">
        <v>132</v>
      </c>
      <c r="B139" s="225"/>
      <c r="C139" s="26" t="s">
        <v>223</v>
      </c>
      <c r="D139" s="26" t="s">
        <v>313</v>
      </c>
      <c r="E139" s="26" t="s">
        <v>30</v>
      </c>
      <c r="F139" s="150">
        <v>864811036935703</v>
      </c>
      <c r="G139" s="26"/>
      <c r="H139" s="26" t="s">
        <v>74</v>
      </c>
      <c r="I139" s="26"/>
      <c r="J139" s="26" t="s">
        <v>380</v>
      </c>
      <c r="K139" s="26" t="s">
        <v>381</v>
      </c>
      <c r="L139" s="26" t="s">
        <v>276</v>
      </c>
      <c r="M139" s="26"/>
      <c r="N139" s="26" t="s">
        <v>106</v>
      </c>
      <c r="O139" s="26" t="s">
        <v>379</v>
      </c>
      <c r="P139" s="26" t="s">
        <v>80</v>
      </c>
      <c r="Q139" s="26" t="s">
        <v>92</v>
      </c>
      <c r="R139" s="26" t="s">
        <v>42</v>
      </c>
      <c r="S139" s="26" t="s">
        <v>44</v>
      </c>
      <c r="Z139" s="148"/>
      <c r="AA139" s="148"/>
      <c r="AB139" s="148"/>
      <c r="AC139" s="148"/>
      <c r="AD139" s="148"/>
      <c r="AE139" s="148"/>
      <c r="AF139" s="148"/>
      <c r="AG139" s="148"/>
      <c r="AH139" s="148"/>
      <c r="AI139" s="148"/>
      <c r="AJ139" s="148"/>
      <c r="AK139" s="148"/>
      <c r="AL139" s="17"/>
    </row>
    <row r="140" spans="1:38" ht="16.5" customHeight="1" x14ac:dyDescent="0.25">
      <c r="A140" s="65">
        <v>133</v>
      </c>
      <c r="B140" s="225"/>
      <c r="C140" s="26" t="s">
        <v>223</v>
      </c>
      <c r="D140" s="26" t="s">
        <v>313</v>
      </c>
      <c r="E140" s="26" t="s">
        <v>30</v>
      </c>
      <c r="F140" s="150">
        <v>868926033947976</v>
      </c>
      <c r="G140" s="26"/>
      <c r="H140" s="26" t="s">
        <v>74</v>
      </c>
      <c r="I140" s="26"/>
      <c r="J140" s="26" t="s">
        <v>382</v>
      </c>
      <c r="K140" s="26" t="s">
        <v>119</v>
      </c>
      <c r="L140" s="26" t="s">
        <v>243</v>
      </c>
      <c r="M140" s="26" t="s">
        <v>276</v>
      </c>
      <c r="N140" s="26" t="s">
        <v>121</v>
      </c>
      <c r="O140" s="26" t="s">
        <v>379</v>
      </c>
      <c r="P140" s="26" t="s">
        <v>80</v>
      </c>
      <c r="Q140" s="26" t="s">
        <v>92</v>
      </c>
      <c r="R140" s="26" t="s">
        <v>37</v>
      </c>
      <c r="S140" s="26" t="s">
        <v>40</v>
      </c>
      <c r="Z140" s="148"/>
      <c r="AA140" s="148"/>
      <c r="AB140" s="148"/>
      <c r="AC140" s="148"/>
      <c r="AD140" s="148"/>
      <c r="AE140" s="148"/>
      <c r="AF140" s="148"/>
      <c r="AG140" s="148"/>
      <c r="AH140" s="148"/>
      <c r="AI140" s="148"/>
      <c r="AJ140" s="148"/>
      <c r="AK140" s="148"/>
      <c r="AL140" s="17"/>
    </row>
    <row r="141" spans="1:38" ht="16.5" customHeight="1" x14ac:dyDescent="0.25">
      <c r="A141" s="65">
        <v>134</v>
      </c>
      <c r="B141" s="225"/>
      <c r="C141" s="26" t="s">
        <v>223</v>
      </c>
      <c r="D141" s="26" t="s">
        <v>313</v>
      </c>
      <c r="E141" s="26" t="s">
        <v>30</v>
      </c>
      <c r="F141" s="150">
        <v>868345031046378</v>
      </c>
      <c r="G141" s="26"/>
      <c r="H141" s="26" t="s">
        <v>74</v>
      </c>
      <c r="I141" s="26"/>
      <c r="J141" s="26" t="s">
        <v>382</v>
      </c>
      <c r="K141" s="26" t="s">
        <v>198</v>
      </c>
      <c r="L141" s="26" t="s">
        <v>311</v>
      </c>
      <c r="M141" s="26" t="s">
        <v>276</v>
      </c>
      <c r="N141" s="26" t="s">
        <v>383</v>
      </c>
      <c r="O141" s="26" t="s">
        <v>379</v>
      </c>
      <c r="P141" s="26" t="s">
        <v>80</v>
      </c>
      <c r="Q141" s="26" t="s">
        <v>92</v>
      </c>
      <c r="R141" s="26" t="s">
        <v>37</v>
      </c>
      <c r="S141" s="26" t="s">
        <v>41</v>
      </c>
      <c r="Z141" s="148"/>
      <c r="AA141" s="148"/>
      <c r="AB141" s="148"/>
      <c r="AC141" s="148"/>
      <c r="AD141" s="148"/>
      <c r="AE141" s="148"/>
      <c r="AF141" s="148"/>
      <c r="AG141" s="148"/>
      <c r="AH141" s="148"/>
      <c r="AI141" s="148"/>
      <c r="AJ141" s="148"/>
      <c r="AK141" s="148"/>
      <c r="AL141" s="17"/>
    </row>
    <row r="142" spans="1:38" ht="16.5" customHeight="1" x14ac:dyDescent="0.25">
      <c r="A142" s="65">
        <v>135</v>
      </c>
      <c r="B142" s="225"/>
      <c r="C142" s="26" t="s">
        <v>223</v>
      </c>
      <c r="D142" s="26" t="s">
        <v>313</v>
      </c>
      <c r="E142" s="26" t="s">
        <v>30</v>
      </c>
      <c r="F142" s="150">
        <v>866192037782024</v>
      </c>
      <c r="G142" s="26"/>
      <c r="H142" s="26" t="s">
        <v>74</v>
      </c>
      <c r="I142" s="26" t="s">
        <v>384</v>
      </c>
      <c r="J142" s="26" t="s">
        <v>385</v>
      </c>
      <c r="K142" s="26" t="s">
        <v>170</v>
      </c>
      <c r="L142" s="26"/>
      <c r="M142" s="26" t="s">
        <v>276</v>
      </c>
      <c r="N142" s="26" t="s">
        <v>386</v>
      </c>
      <c r="O142" s="26" t="s">
        <v>379</v>
      </c>
      <c r="P142" s="26" t="s">
        <v>80</v>
      </c>
      <c r="Q142" s="26" t="s">
        <v>92</v>
      </c>
      <c r="R142" s="26" t="s">
        <v>37</v>
      </c>
      <c r="S142" s="26" t="s">
        <v>40</v>
      </c>
      <c r="Z142" s="148"/>
      <c r="AA142" s="148"/>
      <c r="AB142" s="148"/>
      <c r="AC142" s="148"/>
      <c r="AD142" s="148"/>
      <c r="AE142" s="148"/>
      <c r="AF142" s="148"/>
      <c r="AG142" s="148"/>
      <c r="AH142" s="148"/>
      <c r="AI142" s="148"/>
      <c r="AJ142" s="148"/>
      <c r="AK142" s="148"/>
      <c r="AL142" s="17"/>
    </row>
    <row r="143" spans="1:38" ht="16.5" customHeight="1" x14ac:dyDescent="0.25">
      <c r="A143" s="65">
        <v>136</v>
      </c>
      <c r="B143" s="226"/>
      <c r="C143" s="26" t="s">
        <v>223</v>
      </c>
      <c r="D143" s="26" t="s">
        <v>387</v>
      </c>
      <c r="E143" s="26" t="s">
        <v>388</v>
      </c>
      <c r="F143" s="150" t="s">
        <v>389</v>
      </c>
      <c r="G143" s="26"/>
      <c r="H143" s="26"/>
      <c r="I143" s="26"/>
      <c r="J143" s="26"/>
      <c r="K143" s="26" t="s">
        <v>390</v>
      </c>
      <c r="L143" s="26"/>
      <c r="M143" s="26"/>
      <c r="N143" s="26"/>
      <c r="O143" s="26"/>
      <c r="P143" s="26" t="s">
        <v>80</v>
      </c>
      <c r="Q143" s="26" t="s">
        <v>92</v>
      </c>
      <c r="R143" s="26" t="s">
        <v>37</v>
      </c>
      <c r="S143" s="26" t="s">
        <v>41</v>
      </c>
      <c r="Z143" s="148"/>
      <c r="AA143" s="148"/>
      <c r="AB143" s="148"/>
      <c r="AC143" s="148"/>
      <c r="AD143" s="148"/>
      <c r="AE143" s="148"/>
      <c r="AF143" s="148"/>
      <c r="AG143" s="148"/>
      <c r="AH143" s="148"/>
      <c r="AI143" s="148"/>
      <c r="AJ143" s="148"/>
      <c r="AK143" s="148"/>
      <c r="AL143" s="17"/>
    </row>
    <row r="144" spans="1:38" ht="16.5" customHeight="1" x14ac:dyDescent="0.25">
      <c r="A144" s="65">
        <v>137</v>
      </c>
      <c r="B144" s="224" t="s">
        <v>405</v>
      </c>
      <c r="C144" s="26" t="s">
        <v>162</v>
      </c>
      <c r="D144" s="26" t="s">
        <v>163</v>
      </c>
      <c r="E144" s="26" t="s">
        <v>30</v>
      </c>
      <c r="F144" s="150">
        <v>866192037795679</v>
      </c>
      <c r="G144" s="26" t="s">
        <v>262</v>
      </c>
      <c r="H144" s="26" t="s">
        <v>74</v>
      </c>
      <c r="I144" s="26"/>
      <c r="J144" s="26" t="s">
        <v>392</v>
      </c>
      <c r="K144" s="26" t="s">
        <v>225</v>
      </c>
      <c r="L144" s="26" t="s">
        <v>243</v>
      </c>
      <c r="M144" s="26" t="s">
        <v>155</v>
      </c>
      <c r="N144" s="26" t="s">
        <v>393</v>
      </c>
      <c r="O144" s="26"/>
      <c r="P144" s="26" t="s">
        <v>80</v>
      </c>
      <c r="Q144" s="26" t="s">
        <v>100</v>
      </c>
      <c r="R144" s="26" t="s">
        <v>37</v>
      </c>
      <c r="S144" s="26" t="s">
        <v>59</v>
      </c>
      <c r="Z144" s="148"/>
      <c r="AA144" s="148"/>
      <c r="AB144" s="148"/>
      <c r="AC144" s="148"/>
      <c r="AD144" s="148"/>
      <c r="AE144" s="148"/>
      <c r="AF144" s="148"/>
      <c r="AG144" s="148"/>
      <c r="AH144" s="148"/>
      <c r="AI144" s="148"/>
      <c r="AJ144" s="148"/>
      <c r="AK144" s="148"/>
      <c r="AL144" s="17"/>
    </row>
    <row r="145" spans="1:38" ht="16.5" customHeight="1" x14ac:dyDescent="0.25">
      <c r="A145" s="65">
        <v>138</v>
      </c>
      <c r="B145" s="225"/>
      <c r="C145" s="26" t="s">
        <v>162</v>
      </c>
      <c r="D145" s="26" t="s">
        <v>163</v>
      </c>
      <c r="E145" s="26" t="s">
        <v>30</v>
      </c>
      <c r="F145" s="150">
        <v>866192037795679</v>
      </c>
      <c r="G145" s="26" t="s">
        <v>262</v>
      </c>
      <c r="H145" s="26" t="s">
        <v>74</v>
      </c>
      <c r="I145" s="26"/>
      <c r="J145" s="26" t="s">
        <v>392</v>
      </c>
      <c r="K145" s="26" t="s">
        <v>225</v>
      </c>
      <c r="L145" s="26" t="s">
        <v>243</v>
      </c>
      <c r="M145" s="26" t="s">
        <v>155</v>
      </c>
      <c r="N145" s="26" t="s">
        <v>393</v>
      </c>
      <c r="O145" s="26"/>
      <c r="P145" s="26" t="s">
        <v>80</v>
      </c>
      <c r="Q145" s="26" t="s">
        <v>100</v>
      </c>
      <c r="R145" s="26" t="s">
        <v>37</v>
      </c>
      <c r="S145" s="26" t="s">
        <v>59</v>
      </c>
      <c r="Z145" s="148"/>
      <c r="AA145" s="148"/>
      <c r="AB145" s="148"/>
      <c r="AC145" s="148"/>
      <c r="AD145" s="148"/>
      <c r="AE145" s="148"/>
      <c r="AF145" s="148"/>
      <c r="AG145" s="148"/>
      <c r="AH145" s="148"/>
      <c r="AI145" s="148"/>
      <c r="AJ145" s="148"/>
      <c r="AK145" s="148"/>
      <c r="AL145" s="17"/>
    </row>
    <row r="146" spans="1:38" ht="16.5" customHeight="1" x14ac:dyDescent="0.25">
      <c r="A146" s="65">
        <v>139</v>
      </c>
      <c r="B146" s="225"/>
      <c r="C146" s="168">
        <v>43497</v>
      </c>
      <c r="D146" s="26" t="s">
        <v>163</v>
      </c>
      <c r="E146" s="26" t="s">
        <v>23</v>
      </c>
      <c r="F146" s="150">
        <v>862631034739010</v>
      </c>
      <c r="G146" s="26"/>
      <c r="H146" s="26" t="s">
        <v>95</v>
      </c>
      <c r="I146" s="26" t="s">
        <v>394</v>
      </c>
      <c r="J146" s="26" t="s">
        <v>395</v>
      </c>
      <c r="K146" s="26" t="s">
        <v>225</v>
      </c>
      <c r="L146" s="26" t="s">
        <v>396</v>
      </c>
      <c r="M146" s="26" t="s">
        <v>98</v>
      </c>
      <c r="N146" s="26" t="s">
        <v>220</v>
      </c>
      <c r="O146" s="26"/>
      <c r="P146" s="26" t="s">
        <v>80</v>
      </c>
      <c r="Q146" s="26" t="s">
        <v>81</v>
      </c>
      <c r="R146" s="26" t="s">
        <v>37</v>
      </c>
      <c r="S146" s="26" t="s">
        <v>59</v>
      </c>
      <c r="Z146" s="148"/>
      <c r="AA146" s="148"/>
      <c r="AB146" s="148"/>
      <c r="AC146" s="148"/>
      <c r="AD146" s="148"/>
      <c r="AE146" s="148"/>
      <c r="AF146" s="148"/>
      <c r="AG146" s="148"/>
      <c r="AH146" s="148"/>
      <c r="AI146" s="148"/>
      <c r="AJ146" s="148"/>
      <c r="AK146" s="148"/>
      <c r="AL146" s="17"/>
    </row>
    <row r="147" spans="1:38" ht="16.5" customHeight="1" x14ac:dyDescent="0.25">
      <c r="A147" s="65">
        <v>140</v>
      </c>
      <c r="B147" s="225"/>
      <c r="C147" s="26" t="s">
        <v>279</v>
      </c>
      <c r="D147" s="26" t="s">
        <v>387</v>
      </c>
      <c r="E147" s="26" t="s">
        <v>23</v>
      </c>
      <c r="F147" s="150">
        <v>862631034788025</v>
      </c>
      <c r="G147" s="26" t="s">
        <v>397</v>
      </c>
      <c r="H147" s="26" t="s">
        <v>95</v>
      </c>
      <c r="I147" s="26" t="s">
        <v>398</v>
      </c>
      <c r="J147" s="26" t="s">
        <v>399</v>
      </c>
      <c r="K147" s="26"/>
      <c r="L147" s="26" t="s">
        <v>396</v>
      </c>
      <c r="M147" s="26" t="s">
        <v>98</v>
      </c>
      <c r="N147" s="26" t="s">
        <v>58</v>
      </c>
      <c r="O147" s="26"/>
      <c r="P147" s="26" t="s">
        <v>80</v>
      </c>
      <c r="Q147" s="26" t="s">
        <v>100</v>
      </c>
      <c r="R147" s="26" t="s">
        <v>42</v>
      </c>
      <c r="S147" s="26" t="s">
        <v>44</v>
      </c>
      <c r="Z147" s="148"/>
      <c r="AA147" s="148"/>
      <c r="AB147" s="148"/>
      <c r="AC147" s="148"/>
      <c r="AD147" s="148"/>
      <c r="AE147" s="148"/>
      <c r="AF147" s="148"/>
      <c r="AG147" s="148"/>
      <c r="AH147" s="148"/>
      <c r="AI147" s="148"/>
      <c r="AJ147" s="148"/>
      <c r="AK147" s="148"/>
      <c r="AL147" s="17"/>
    </row>
    <row r="148" spans="1:38" ht="16.5" customHeight="1" x14ac:dyDescent="0.25">
      <c r="A148" s="65">
        <v>141</v>
      </c>
      <c r="B148" s="225"/>
      <c r="C148" s="26" t="s">
        <v>279</v>
      </c>
      <c r="D148" s="26" t="s">
        <v>387</v>
      </c>
      <c r="E148" s="26" t="s">
        <v>23</v>
      </c>
      <c r="F148" s="150">
        <v>861694031773060</v>
      </c>
      <c r="G148" s="26" t="s">
        <v>397</v>
      </c>
      <c r="H148" s="26" t="s">
        <v>95</v>
      </c>
      <c r="I148" s="26" t="s">
        <v>398</v>
      </c>
      <c r="J148" s="26" t="s">
        <v>400</v>
      </c>
      <c r="K148" s="26"/>
      <c r="L148" s="26" t="s">
        <v>396</v>
      </c>
      <c r="M148" s="26" t="s">
        <v>98</v>
      </c>
      <c r="N148" s="26" t="s">
        <v>58</v>
      </c>
      <c r="O148" s="26"/>
      <c r="P148" s="26" t="s">
        <v>80</v>
      </c>
      <c r="Q148" s="26" t="s">
        <v>100</v>
      </c>
      <c r="R148" s="26" t="s">
        <v>42</v>
      </c>
      <c r="S148" s="26" t="s">
        <v>44</v>
      </c>
      <c r="Z148" s="148"/>
      <c r="AA148" s="148"/>
      <c r="AB148" s="148"/>
      <c r="AC148" s="148"/>
      <c r="AD148" s="148"/>
      <c r="AE148" s="148"/>
      <c r="AF148" s="148"/>
      <c r="AG148" s="148"/>
      <c r="AH148" s="148"/>
      <c r="AI148" s="148"/>
      <c r="AJ148" s="148"/>
      <c r="AK148" s="148"/>
      <c r="AL148" s="17"/>
    </row>
    <row r="149" spans="1:38" ht="16.5" customHeight="1" x14ac:dyDescent="0.25">
      <c r="A149" s="65">
        <v>142</v>
      </c>
      <c r="B149" s="225"/>
      <c r="C149" s="26" t="s">
        <v>279</v>
      </c>
      <c r="D149" s="26" t="s">
        <v>387</v>
      </c>
      <c r="E149" s="26" t="s">
        <v>23</v>
      </c>
      <c r="F149" s="150">
        <v>861694031125691</v>
      </c>
      <c r="G149" s="26" t="s">
        <v>397</v>
      </c>
      <c r="H149" s="26" t="s">
        <v>95</v>
      </c>
      <c r="I149" s="26" t="s">
        <v>401</v>
      </c>
      <c r="J149" s="26" t="s">
        <v>400</v>
      </c>
      <c r="K149" s="26" t="s">
        <v>167</v>
      </c>
      <c r="L149" s="26" t="s">
        <v>396</v>
      </c>
      <c r="M149" s="26" t="s">
        <v>98</v>
      </c>
      <c r="N149" s="26" t="s">
        <v>402</v>
      </c>
      <c r="O149" s="26"/>
      <c r="P149" s="26" t="s">
        <v>80</v>
      </c>
      <c r="Q149" s="26" t="s">
        <v>100</v>
      </c>
      <c r="R149" s="26" t="s">
        <v>42</v>
      </c>
      <c r="S149" s="26" t="s">
        <v>44</v>
      </c>
      <c r="Z149" s="148"/>
      <c r="AA149" s="148"/>
      <c r="AB149" s="148"/>
      <c r="AC149" s="148"/>
      <c r="AD149" s="148"/>
      <c r="AE149" s="148"/>
      <c r="AF149" s="148"/>
      <c r="AG149" s="148"/>
      <c r="AH149" s="148"/>
      <c r="AI149" s="148"/>
      <c r="AJ149" s="148"/>
      <c r="AK149" s="148"/>
      <c r="AL149" s="17"/>
    </row>
    <row r="150" spans="1:38" ht="16.5" customHeight="1" x14ac:dyDescent="0.25">
      <c r="A150" s="65">
        <v>143</v>
      </c>
      <c r="B150" s="225"/>
      <c r="C150" s="26" t="s">
        <v>279</v>
      </c>
      <c r="D150" s="26" t="s">
        <v>387</v>
      </c>
      <c r="E150" s="26" t="s">
        <v>23</v>
      </c>
      <c r="F150" s="150">
        <v>861694030928012</v>
      </c>
      <c r="G150" s="26" t="s">
        <v>397</v>
      </c>
      <c r="H150" s="26" t="s">
        <v>95</v>
      </c>
      <c r="I150" s="26" t="s">
        <v>398</v>
      </c>
      <c r="J150" s="26" t="s">
        <v>403</v>
      </c>
      <c r="K150" s="26"/>
      <c r="L150" s="26" t="s">
        <v>396</v>
      </c>
      <c r="M150" s="26" t="s">
        <v>98</v>
      </c>
      <c r="N150" s="26" t="s">
        <v>58</v>
      </c>
      <c r="O150" s="26"/>
      <c r="P150" s="26" t="s">
        <v>80</v>
      </c>
      <c r="Q150" s="26" t="s">
        <v>100</v>
      </c>
      <c r="R150" s="26" t="s">
        <v>42</v>
      </c>
      <c r="S150" s="26" t="s">
        <v>44</v>
      </c>
      <c r="Z150" s="148"/>
      <c r="AA150" s="148"/>
      <c r="AB150" s="148"/>
      <c r="AC150" s="148"/>
      <c r="AD150" s="148"/>
      <c r="AE150" s="148"/>
      <c r="AF150" s="148"/>
      <c r="AG150" s="148"/>
      <c r="AH150" s="148"/>
      <c r="AI150" s="148"/>
      <c r="AJ150" s="148"/>
      <c r="AK150" s="148"/>
      <c r="AL150" s="17"/>
    </row>
    <row r="151" spans="1:38" ht="16.5" customHeight="1" x14ac:dyDescent="0.25">
      <c r="A151" s="65">
        <v>144</v>
      </c>
      <c r="B151" s="226"/>
      <c r="C151" s="26" t="s">
        <v>279</v>
      </c>
      <c r="D151" s="26" t="s">
        <v>387</v>
      </c>
      <c r="E151" s="26" t="s">
        <v>23</v>
      </c>
      <c r="F151" s="150">
        <v>862631034792597</v>
      </c>
      <c r="G151" s="26" t="s">
        <v>397</v>
      </c>
      <c r="H151" s="26" t="s">
        <v>95</v>
      </c>
      <c r="I151" s="26" t="s">
        <v>204</v>
      </c>
      <c r="J151" s="26" t="s">
        <v>404</v>
      </c>
      <c r="K151" s="26"/>
      <c r="L151" s="26" t="s">
        <v>396</v>
      </c>
      <c r="M151" s="26" t="s">
        <v>98</v>
      </c>
      <c r="N151" s="26" t="s">
        <v>58</v>
      </c>
      <c r="O151" s="26"/>
      <c r="P151" s="26" t="s">
        <v>80</v>
      </c>
      <c r="Q151" s="26" t="s">
        <v>100</v>
      </c>
      <c r="R151" s="26" t="s">
        <v>42</v>
      </c>
      <c r="S151" s="26" t="s">
        <v>44</v>
      </c>
      <c r="Z151" s="148"/>
      <c r="AA151" s="148"/>
      <c r="AB151" s="148"/>
      <c r="AC151" s="148"/>
      <c r="AD151" s="148"/>
      <c r="AE151" s="148"/>
      <c r="AF151" s="148"/>
      <c r="AG151" s="148"/>
      <c r="AH151" s="148"/>
      <c r="AI151" s="148"/>
      <c r="AJ151" s="148"/>
      <c r="AK151" s="148"/>
      <c r="AL151" s="17"/>
    </row>
    <row r="152" spans="1:38" ht="16.5" customHeight="1" x14ac:dyDescent="0.25">
      <c r="A152" s="65">
        <v>145</v>
      </c>
      <c r="B152" s="224" t="s">
        <v>433</v>
      </c>
      <c r="C152" s="168">
        <v>43647</v>
      </c>
      <c r="D152" s="168">
        <v>43344</v>
      </c>
      <c r="E152" s="26" t="s">
        <v>30</v>
      </c>
      <c r="F152" s="150">
        <v>866192037790076</v>
      </c>
      <c r="G152" s="26"/>
      <c r="H152" s="26" t="s">
        <v>5</v>
      </c>
      <c r="I152" s="150">
        <v>20181009430333</v>
      </c>
      <c r="J152" s="26" t="s">
        <v>406</v>
      </c>
      <c r="K152" s="26" t="s">
        <v>407</v>
      </c>
      <c r="L152" s="26" t="s">
        <v>120</v>
      </c>
      <c r="M152" s="26" t="s">
        <v>84</v>
      </c>
      <c r="N152" s="26" t="s">
        <v>408</v>
      </c>
      <c r="O152" s="26" t="s">
        <v>122</v>
      </c>
      <c r="P152" s="26" t="s">
        <v>80</v>
      </c>
      <c r="Q152" s="26" t="s">
        <v>81</v>
      </c>
      <c r="R152" s="26" t="s">
        <v>37</v>
      </c>
      <c r="S152" s="26" t="s">
        <v>67</v>
      </c>
      <c r="Z152" s="148"/>
      <c r="AA152" s="148"/>
      <c r="AB152" s="148"/>
      <c r="AC152" s="148"/>
      <c r="AD152" s="148"/>
      <c r="AE152" s="148"/>
      <c r="AF152" s="148"/>
      <c r="AG152" s="148"/>
      <c r="AH152" s="148"/>
      <c r="AI152" s="148"/>
      <c r="AJ152" s="148"/>
      <c r="AK152" s="148"/>
    </row>
    <row r="153" spans="1:38" ht="16.5" customHeight="1" x14ac:dyDescent="0.25">
      <c r="A153" s="65">
        <v>146</v>
      </c>
      <c r="B153" s="225"/>
      <c r="C153" s="26" t="s">
        <v>223</v>
      </c>
      <c r="D153" s="26" t="s">
        <v>235</v>
      </c>
      <c r="E153" s="26" t="s">
        <v>30</v>
      </c>
      <c r="F153" s="150">
        <v>866192037775556</v>
      </c>
      <c r="G153" s="26"/>
      <c r="H153" s="26" t="s">
        <v>74</v>
      </c>
      <c r="I153" s="150">
        <v>20180709320333</v>
      </c>
      <c r="J153" s="26" t="s">
        <v>409</v>
      </c>
      <c r="K153" s="26" t="s">
        <v>410</v>
      </c>
      <c r="L153" s="26" t="s">
        <v>120</v>
      </c>
      <c r="M153" s="26" t="s">
        <v>84</v>
      </c>
      <c r="N153" s="26" t="s">
        <v>58</v>
      </c>
      <c r="O153" s="26" t="s">
        <v>122</v>
      </c>
      <c r="P153" s="26" t="s">
        <v>80</v>
      </c>
      <c r="Q153" s="26" t="s">
        <v>92</v>
      </c>
      <c r="R153" s="26" t="s">
        <v>42</v>
      </c>
      <c r="S153" s="26" t="s">
        <v>44</v>
      </c>
      <c r="Z153" s="148"/>
      <c r="AA153" s="148"/>
      <c r="AB153" s="148"/>
      <c r="AC153" s="148"/>
      <c r="AD153" s="148"/>
      <c r="AE153" s="148"/>
      <c r="AF153" s="148"/>
      <c r="AG153" s="148"/>
      <c r="AH153" s="148"/>
      <c r="AI153" s="148"/>
      <c r="AJ153" s="148"/>
      <c r="AK153" s="148"/>
    </row>
    <row r="154" spans="1:38" ht="16.5" customHeight="1" x14ac:dyDescent="0.25">
      <c r="A154" s="65">
        <v>147</v>
      </c>
      <c r="B154" s="225"/>
      <c r="C154" s="26" t="s">
        <v>223</v>
      </c>
      <c r="D154" s="26" t="s">
        <v>235</v>
      </c>
      <c r="E154" s="26" t="s">
        <v>30</v>
      </c>
      <c r="F154" s="150">
        <v>866192037811278</v>
      </c>
      <c r="G154" s="26"/>
      <c r="H154" s="26" t="s">
        <v>74</v>
      </c>
      <c r="I154" s="150">
        <v>20180709320233</v>
      </c>
      <c r="J154" s="26" t="s">
        <v>409</v>
      </c>
      <c r="K154" s="26" t="s">
        <v>410</v>
      </c>
      <c r="L154" s="26" t="s">
        <v>84</v>
      </c>
      <c r="M154" s="26"/>
      <c r="N154" s="26" t="s">
        <v>106</v>
      </c>
      <c r="O154" s="26" t="s">
        <v>122</v>
      </c>
      <c r="P154" s="26" t="s">
        <v>80</v>
      </c>
      <c r="Q154" s="26" t="s">
        <v>92</v>
      </c>
      <c r="R154" s="26" t="s">
        <v>42</v>
      </c>
      <c r="S154" s="26" t="s">
        <v>44</v>
      </c>
      <c r="Z154" s="148"/>
      <c r="AA154" s="148"/>
      <c r="AB154" s="148"/>
      <c r="AC154" s="148"/>
      <c r="AD154" s="148"/>
      <c r="AE154" s="148"/>
      <c r="AF154" s="148"/>
      <c r="AG154" s="148"/>
      <c r="AH154" s="148"/>
      <c r="AI154" s="148"/>
      <c r="AJ154" s="148"/>
      <c r="AK154" s="148"/>
    </row>
    <row r="155" spans="1:38" ht="16.5" customHeight="1" x14ac:dyDescent="0.25">
      <c r="A155" s="65">
        <v>148</v>
      </c>
      <c r="B155" s="225"/>
      <c r="C155" s="26" t="s">
        <v>223</v>
      </c>
      <c r="D155" s="26" t="s">
        <v>235</v>
      </c>
      <c r="E155" s="26" t="s">
        <v>30</v>
      </c>
      <c r="F155" s="150">
        <v>866192037782743</v>
      </c>
      <c r="G155" s="26"/>
      <c r="H155" s="26" t="s">
        <v>74</v>
      </c>
      <c r="I155" s="150">
        <v>20180709320633</v>
      </c>
      <c r="J155" s="26" t="s">
        <v>409</v>
      </c>
      <c r="K155" s="26" t="s">
        <v>410</v>
      </c>
      <c r="L155" s="26" t="s">
        <v>120</v>
      </c>
      <c r="M155" s="26" t="s">
        <v>84</v>
      </c>
      <c r="N155" s="26" t="s">
        <v>58</v>
      </c>
      <c r="O155" s="26" t="s">
        <v>122</v>
      </c>
      <c r="P155" s="26" t="s">
        <v>80</v>
      </c>
      <c r="Q155" s="26" t="s">
        <v>92</v>
      </c>
      <c r="R155" s="26" t="s">
        <v>42</v>
      </c>
      <c r="S155" s="26" t="s">
        <v>44</v>
      </c>
      <c r="Z155" s="148"/>
      <c r="AA155" s="148"/>
      <c r="AB155" s="148"/>
      <c r="AC155" s="148"/>
      <c r="AD155" s="148"/>
      <c r="AE155" s="148"/>
      <c r="AF155" s="148"/>
      <c r="AG155" s="148"/>
      <c r="AH155" s="148"/>
      <c r="AI155" s="148"/>
      <c r="AJ155" s="148"/>
      <c r="AK155" s="148"/>
    </row>
    <row r="156" spans="1:38" ht="16.5" customHeight="1" x14ac:dyDescent="0.25">
      <c r="A156" s="65">
        <v>149</v>
      </c>
      <c r="B156" s="225"/>
      <c r="C156" s="26" t="s">
        <v>223</v>
      </c>
      <c r="D156" s="26" t="s">
        <v>235</v>
      </c>
      <c r="E156" s="26" t="s">
        <v>30</v>
      </c>
      <c r="F156" s="150">
        <v>866192037781224</v>
      </c>
      <c r="G156" s="26"/>
      <c r="H156" s="26" t="s">
        <v>74</v>
      </c>
      <c r="I156" s="150">
        <v>20180709320433</v>
      </c>
      <c r="J156" s="26" t="s">
        <v>409</v>
      </c>
      <c r="K156" s="26" t="s">
        <v>410</v>
      </c>
      <c r="L156" s="26" t="s">
        <v>120</v>
      </c>
      <c r="M156" s="26" t="s">
        <v>84</v>
      </c>
      <c r="N156" s="26" t="s">
        <v>58</v>
      </c>
      <c r="O156" s="26" t="s">
        <v>122</v>
      </c>
      <c r="P156" s="26" t="s">
        <v>80</v>
      </c>
      <c r="Q156" s="26" t="s">
        <v>92</v>
      </c>
      <c r="R156" s="26" t="s">
        <v>42</v>
      </c>
      <c r="S156" s="26" t="s">
        <v>44</v>
      </c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148"/>
    </row>
    <row r="157" spans="1:38" ht="16.5" customHeight="1" x14ac:dyDescent="0.25">
      <c r="A157" s="65">
        <v>150</v>
      </c>
      <c r="B157" s="225"/>
      <c r="C157" s="26" t="s">
        <v>223</v>
      </c>
      <c r="D157" s="26" t="s">
        <v>235</v>
      </c>
      <c r="E157" s="26" t="s">
        <v>30</v>
      </c>
      <c r="F157" s="150">
        <v>866192037801204</v>
      </c>
      <c r="G157" s="26"/>
      <c r="H157" s="26" t="s">
        <v>74</v>
      </c>
      <c r="I157" s="150">
        <v>20180709320133</v>
      </c>
      <c r="J157" s="26" t="s">
        <v>409</v>
      </c>
      <c r="K157" s="26" t="s">
        <v>410</v>
      </c>
      <c r="L157" s="26" t="s">
        <v>120</v>
      </c>
      <c r="M157" s="26" t="s">
        <v>84</v>
      </c>
      <c r="N157" s="26" t="s">
        <v>58</v>
      </c>
      <c r="O157" s="26" t="s">
        <v>122</v>
      </c>
      <c r="P157" s="26" t="s">
        <v>80</v>
      </c>
      <c r="Q157" s="26" t="s">
        <v>92</v>
      </c>
      <c r="R157" s="26" t="s">
        <v>42</v>
      </c>
      <c r="S157" s="26" t="s">
        <v>44</v>
      </c>
    </row>
    <row r="158" spans="1:38" ht="16.5" customHeight="1" x14ac:dyDescent="0.25">
      <c r="A158" s="65">
        <v>151</v>
      </c>
      <c r="B158" s="225"/>
      <c r="C158" s="26" t="s">
        <v>223</v>
      </c>
      <c r="D158" s="26" t="s">
        <v>235</v>
      </c>
      <c r="E158" s="26" t="s">
        <v>30</v>
      </c>
      <c r="F158" s="150">
        <v>866192037811732</v>
      </c>
      <c r="G158" s="26"/>
      <c r="H158" s="26" t="s">
        <v>74</v>
      </c>
      <c r="I158" s="150">
        <v>20180709320733</v>
      </c>
      <c r="J158" s="26" t="s">
        <v>409</v>
      </c>
      <c r="K158" s="26" t="s">
        <v>410</v>
      </c>
      <c r="L158" s="26" t="s">
        <v>120</v>
      </c>
      <c r="M158" s="26" t="s">
        <v>84</v>
      </c>
      <c r="N158" s="26" t="s">
        <v>58</v>
      </c>
      <c r="O158" s="26" t="s">
        <v>122</v>
      </c>
      <c r="P158" s="26" t="s">
        <v>80</v>
      </c>
      <c r="Q158" s="26" t="s">
        <v>92</v>
      </c>
      <c r="R158" s="26" t="s">
        <v>42</v>
      </c>
      <c r="S158" s="26" t="s">
        <v>44</v>
      </c>
    </row>
    <row r="159" spans="1:38" ht="16.5" customHeight="1" x14ac:dyDescent="0.25">
      <c r="A159" s="65">
        <v>152</v>
      </c>
      <c r="B159" s="225"/>
      <c r="C159" s="26" t="s">
        <v>223</v>
      </c>
      <c r="D159" s="26" t="s">
        <v>235</v>
      </c>
      <c r="E159" s="26" t="s">
        <v>30</v>
      </c>
      <c r="F159" s="150">
        <v>866192037834239</v>
      </c>
      <c r="G159" s="26"/>
      <c r="H159" s="26" t="s">
        <v>74</v>
      </c>
      <c r="I159" s="150">
        <v>20180709320533</v>
      </c>
      <c r="J159" s="26" t="s">
        <v>409</v>
      </c>
      <c r="K159" s="26" t="s">
        <v>410</v>
      </c>
      <c r="L159" s="26" t="s">
        <v>84</v>
      </c>
      <c r="M159" s="26"/>
      <c r="N159" s="26" t="s">
        <v>106</v>
      </c>
      <c r="O159" s="26" t="s">
        <v>122</v>
      </c>
      <c r="P159" s="26" t="s">
        <v>80</v>
      </c>
      <c r="Q159" s="26" t="s">
        <v>92</v>
      </c>
      <c r="R159" s="26" t="s">
        <v>42</v>
      </c>
      <c r="S159" s="26" t="s">
        <v>44</v>
      </c>
    </row>
    <row r="160" spans="1:38" ht="16.5" customHeight="1" x14ac:dyDescent="0.25">
      <c r="A160" s="65">
        <v>153</v>
      </c>
      <c r="B160" s="225"/>
      <c r="C160" s="26" t="s">
        <v>223</v>
      </c>
      <c r="D160" s="26" t="s">
        <v>235</v>
      </c>
      <c r="E160" s="26" t="s">
        <v>56</v>
      </c>
      <c r="F160" s="150">
        <v>868183034755731</v>
      </c>
      <c r="G160" s="26"/>
      <c r="H160" s="26" t="s">
        <v>74</v>
      </c>
      <c r="I160" s="150">
        <v>20180924510135</v>
      </c>
      <c r="J160" s="26" t="s">
        <v>411</v>
      </c>
      <c r="K160" s="26" t="s">
        <v>210</v>
      </c>
      <c r="L160" s="26" t="s">
        <v>78</v>
      </c>
      <c r="M160" s="26"/>
      <c r="N160" s="26" t="s">
        <v>412</v>
      </c>
      <c r="O160" s="26"/>
      <c r="P160" s="26" t="s">
        <v>80</v>
      </c>
      <c r="Q160" s="26" t="s">
        <v>92</v>
      </c>
      <c r="R160" s="26" t="s">
        <v>42</v>
      </c>
      <c r="S160" s="26" t="s">
        <v>68</v>
      </c>
    </row>
    <row r="161" spans="1:19" ht="16.5" customHeight="1" x14ac:dyDescent="0.25">
      <c r="A161" s="65">
        <v>154</v>
      </c>
      <c r="B161" s="225"/>
      <c r="C161" s="168">
        <v>43647</v>
      </c>
      <c r="D161" s="168">
        <v>43344</v>
      </c>
      <c r="E161" s="26" t="s">
        <v>23</v>
      </c>
      <c r="F161" s="150">
        <v>863586034547178</v>
      </c>
      <c r="G161" s="26"/>
      <c r="H161" s="26" t="s">
        <v>95</v>
      </c>
      <c r="I161" s="150"/>
      <c r="J161" s="26" t="s">
        <v>413</v>
      </c>
      <c r="K161" s="26"/>
      <c r="L161" s="26" t="s">
        <v>191</v>
      </c>
      <c r="M161" s="26" t="s">
        <v>98</v>
      </c>
      <c r="N161" s="26" t="s">
        <v>414</v>
      </c>
      <c r="O161" s="26"/>
      <c r="P161" s="26" t="s">
        <v>80</v>
      </c>
      <c r="Q161" s="26" t="s">
        <v>81</v>
      </c>
      <c r="R161" s="26" t="s">
        <v>42</v>
      </c>
      <c r="S161" s="26" t="s">
        <v>44</v>
      </c>
    </row>
    <row r="162" spans="1:19" ht="16.5" customHeight="1" x14ac:dyDescent="0.25">
      <c r="A162" s="65">
        <v>155</v>
      </c>
      <c r="B162" s="225"/>
      <c r="C162" s="168">
        <v>43647</v>
      </c>
      <c r="D162" s="168">
        <v>43344</v>
      </c>
      <c r="E162" s="26" t="s">
        <v>23</v>
      </c>
      <c r="F162" s="150">
        <v>863586032938478</v>
      </c>
      <c r="G162" s="26"/>
      <c r="H162" s="26" t="s">
        <v>95</v>
      </c>
      <c r="I162" s="150"/>
      <c r="J162" s="26" t="s">
        <v>415</v>
      </c>
      <c r="K162" s="26" t="s">
        <v>416</v>
      </c>
      <c r="L162" s="26" t="s">
        <v>98</v>
      </c>
      <c r="M162" s="26"/>
      <c r="N162" s="26" t="s">
        <v>417</v>
      </c>
      <c r="O162" s="26"/>
      <c r="P162" s="26" t="s">
        <v>80</v>
      </c>
      <c r="Q162" s="26" t="s">
        <v>81</v>
      </c>
      <c r="R162" s="26" t="s">
        <v>37</v>
      </c>
      <c r="S162" s="26" t="s">
        <v>41</v>
      </c>
    </row>
    <row r="163" spans="1:19" ht="16.5" customHeight="1" x14ac:dyDescent="0.25">
      <c r="A163" s="65">
        <v>156</v>
      </c>
      <c r="B163" s="225"/>
      <c r="C163" s="168">
        <v>43647</v>
      </c>
      <c r="D163" s="168">
        <v>43344</v>
      </c>
      <c r="E163" s="26" t="s">
        <v>23</v>
      </c>
      <c r="F163" s="150">
        <v>861694037982806</v>
      </c>
      <c r="G163" s="26"/>
      <c r="H163" s="26" t="s">
        <v>95</v>
      </c>
      <c r="I163" s="150"/>
      <c r="J163" s="26"/>
      <c r="K163" s="26" t="s">
        <v>418</v>
      </c>
      <c r="L163" s="26"/>
      <c r="M163" s="26" t="s">
        <v>98</v>
      </c>
      <c r="N163" s="26" t="s">
        <v>419</v>
      </c>
      <c r="O163" s="23">
        <v>610000</v>
      </c>
      <c r="P163" s="26" t="s">
        <v>80</v>
      </c>
      <c r="Q163" s="26" t="s">
        <v>81</v>
      </c>
      <c r="R163" s="26" t="s">
        <v>37</v>
      </c>
      <c r="S163" s="26" t="s">
        <v>40</v>
      </c>
    </row>
    <row r="164" spans="1:19" ht="16.5" customHeight="1" x14ac:dyDescent="0.25">
      <c r="A164" s="65">
        <v>157</v>
      </c>
      <c r="B164" s="225"/>
      <c r="C164" s="26" t="s">
        <v>223</v>
      </c>
      <c r="D164" s="26" t="s">
        <v>235</v>
      </c>
      <c r="E164" s="26" t="s">
        <v>23</v>
      </c>
      <c r="F164" s="150">
        <v>861694031097387</v>
      </c>
      <c r="G164" s="26"/>
      <c r="H164" s="26" t="s">
        <v>95</v>
      </c>
      <c r="I164" s="150">
        <v>20161229160338</v>
      </c>
      <c r="J164" s="26" t="s">
        <v>420</v>
      </c>
      <c r="K164" s="26"/>
      <c r="L164" s="26" t="s">
        <v>421</v>
      </c>
      <c r="M164" s="26" t="s">
        <v>98</v>
      </c>
      <c r="N164" s="26" t="s">
        <v>414</v>
      </c>
      <c r="O164" s="26"/>
      <c r="P164" s="26" t="s">
        <v>80</v>
      </c>
      <c r="Q164" s="26" t="s">
        <v>92</v>
      </c>
      <c r="R164" s="26" t="s">
        <v>42</v>
      </c>
      <c r="S164" s="26" t="s">
        <v>44</v>
      </c>
    </row>
    <row r="165" spans="1:19" ht="18.75" customHeight="1" x14ac:dyDescent="0.25">
      <c r="A165" s="65">
        <v>158</v>
      </c>
      <c r="B165" s="225"/>
      <c r="C165" s="26" t="s">
        <v>271</v>
      </c>
      <c r="D165" s="26" t="s">
        <v>387</v>
      </c>
      <c r="E165" s="26" t="s">
        <v>23</v>
      </c>
      <c r="F165" s="150">
        <v>861694031770546</v>
      </c>
      <c r="G165" s="26" t="s">
        <v>422</v>
      </c>
      <c r="H165" s="26" t="s">
        <v>95</v>
      </c>
      <c r="I165" s="26"/>
      <c r="J165" s="26" t="s">
        <v>423</v>
      </c>
      <c r="K165" s="26" t="s">
        <v>50</v>
      </c>
      <c r="L165" s="26" t="s">
        <v>424</v>
      </c>
      <c r="M165" s="26" t="s">
        <v>98</v>
      </c>
      <c r="N165" s="26" t="s">
        <v>425</v>
      </c>
      <c r="O165" s="23">
        <v>20000</v>
      </c>
      <c r="P165" s="26" t="s">
        <v>80</v>
      </c>
      <c r="Q165" s="26" t="s">
        <v>100</v>
      </c>
      <c r="R165" s="26" t="s">
        <v>37</v>
      </c>
      <c r="S165" s="26" t="s">
        <v>40</v>
      </c>
    </row>
    <row r="166" spans="1:19" ht="18.75" customHeight="1" x14ac:dyDescent="0.25">
      <c r="A166" s="65">
        <v>159</v>
      </c>
      <c r="B166" s="225"/>
      <c r="C166" s="26" t="s">
        <v>271</v>
      </c>
      <c r="D166" s="26" t="s">
        <v>387</v>
      </c>
      <c r="E166" s="26" t="s">
        <v>23</v>
      </c>
      <c r="F166" s="150">
        <v>862631034731462</v>
      </c>
      <c r="G166" s="26" t="s">
        <v>262</v>
      </c>
      <c r="H166" s="26" t="s">
        <v>95</v>
      </c>
      <c r="I166" s="26" t="s">
        <v>401</v>
      </c>
      <c r="J166" s="26" t="s">
        <v>426</v>
      </c>
      <c r="K166" s="26"/>
      <c r="L166" s="26" t="s">
        <v>424</v>
      </c>
      <c r="M166" s="26" t="s">
        <v>98</v>
      </c>
      <c r="N166" s="26" t="s">
        <v>414</v>
      </c>
      <c r="O166" s="26"/>
      <c r="P166" s="26" t="s">
        <v>80</v>
      </c>
      <c r="Q166" s="26" t="s">
        <v>100</v>
      </c>
      <c r="R166" s="26" t="s">
        <v>42</v>
      </c>
      <c r="S166" s="26" t="s">
        <v>44</v>
      </c>
    </row>
    <row r="167" spans="1:19" ht="18.75" customHeight="1" x14ac:dyDescent="0.25">
      <c r="A167" s="65">
        <v>160</v>
      </c>
      <c r="B167" s="225"/>
      <c r="C167" s="26" t="s">
        <v>271</v>
      </c>
      <c r="D167" s="26" t="s">
        <v>387</v>
      </c>
      <c r="E167" s="26" t="s">
        <v>23</v>
      </c>
      <c r="F167" s="150">
        <v>864811037269359</v>
      </c>
      <c r="G167" s="26"/>
      <c r="H167" s="26" t="s">
        <v>95</v>
      </c>
      <c r="I167" s="26"/>
      <c r="J167" s="26" t="s">
        <v>82</v>
      </c>
      <c r="K167" s="26" t="s">
        <v>427</v>
      </c>
      <c r="L167" s="26" t="s">
        <v>428</v>
      </c>
      <c r="M167" s="26" t="s">
        <v>98</v>
      </c>
      <c r="N167" s="26" t="s">
        <v>237</v>
      </c>
      <c r="O167" s="26"/>
      <c r="P167" s="26" t="s">
        <v>80</v>
      </c>
      <c r="Q167" s="26" t="s">
        <v>100</v>
      </c>
      <c r="R167" s="26" t="s">
        <v>37</v>
      </c>
      <c r="S167" s="26" t="s">
        <v>59</v>
      </c>
    </row>
    <row r="168" spans="1:19" ht="16.5" customHeight="1" x14ac:dyDescent="0.25">
      <c r="A168" s="65">
        <v>161</v>
      </c>
      <c r="B168" s="225"/>
      <c r="C168" s="26" t="s">
        <v>271</v>
      </c>
      <c r="D168" s="26" t="s">
        <v>387</v>
      </c>
      <c r="E168" s="26" t="s">
        <v>23</v>
      </c>
      <c r="F168" s="150">
        <v>861694031769464</v>
      </c>
      <c r="G168" s="26"/>
      <c r="H168" s="26" t="s">
        <v>95</v>
      </c>
      <c r="I168" s="26"/>
      <c r="J168" s="26"/>
      <c r="K168" s="26" t="s">
        <v>429</v>
      </c>
      <c r="L168" s="26"/>
      <c r="M168" s="26" t="s">
        <v>98</v>
      </c>
      <c r="N168" s="26" t="s">
        <v>430</v>
      </c>
      <c r="O168" s="23">
        <v>35000</v>
      </c>
      <c r="P168" s="26" t="s">
        <v>80</v>
      </c>
      <c r="Q168" s="26" t="s">
        <v>100</v>
      </c>
      <c r="R168" s="26" t="s">
        <v>37</v>
      </c>
      <c r="S168" s="26" t="s">
        <v>59</v>
      </c>
    </row>
    <row r="169" spans="1:19" ht="16.5" customHeight="1" x14ac:dyDescent="0.25">
      <c r="A169" s="65">
        <v>162</v>
      </c>
      <c r="B169" s="226"/>
      <c r="C169" s="168">
        <v>43647</v>
      </c>
      <c r="D169" s="168">
        <v>43344</v>
      </c>
      <c r="E169" s="26" t="s">
        <v>18</v>
      </c>
      <c r="F169" s="150">
        <v>867330028893181</v>
      </c>
      <c r="G169" s="26"/>
      <c r="H169" s="26" t="s">
        <v>95</v>
      </c>
      <c r="I169" s="26"/>
      <c r="J169" s="26" t="s">
        <v>431</v>
      </c>
      <c r="K169" s="26"/>
      <c r="L169" s="26" t="s">
        <v>142</v>
      </c>
      <c r="M169" s="26"/>
      <c r="N169" s="26" t="s">
        <v>58</v>
      </c>
      <c r="O169" s="26"/>
      <c r="P169" s="26" t="s">
        <v>432</v>
      </c>
      <c r="Q169" s="26" t="s">
        <v>81</v>
      </c>
      <c r="R169" s="26" t="s">
        <v>42</v>
      </c>
      <c r="S169" s="26" t="s">
        <v>44</v>
      </c>
    </row>
    <row r="170" spans="1:19" ht="16.5" customHeight="1" x14ac:dyDescent="0.25">
      <c r="A170" s="65">
        <v>163</v>
      </c>
      <c r="B170" s="224" t="s">
        <v>443</v>
      </c>
      <c r="C170" s="168">
        <v>43647</v>
      </c>
      <c r="D170" s="168">
        <v>43678</v>
      </c>
      <c r="E170" s="26" t="s">
        <v>18</v>
      </c>
      <c r="F170" s="150">
        <v>864161020964677</v>
      </c>
      <c r="G170" s="26"/>
      <c r="H170" s="26" t="s">
        <v>95</v>
      </c>
      <c r="I170" s="26"/>
      <c r="J170" s="26" t="s">
        <v>104</v>
      </c>
      <c r="K170" s="26"/>
      <c r="L170" s="26" t="s">
        <v>110</v>
      </c>
      <c r="M170" s="26"/>
      <c r="N170" s="26" t="s">
        <v>106</v>
      </c>
      <c r="O170" s="26"/>
      <c r="P170" s="26" t="s">
        <v>80</v>
      </c>
      <c r="Q170" s="26" t="s">
        <v>92</v>
      </c>
      <c r="R170" s="26" t="s">
        <v>42</v>
      </c>
      <c r="S170" s="26" t="s">
        <v>44</v>
      </c>
    </row>
    <row r="171" spans="1:19" ht="16.5" customHeight="1" x14ac:dyDescent="0.25">
      <c r="A171" s="65">
        <v>164</v>
      </c>
      <c r="B171" s="225"/>
      <c r="C171" s="168">
        <v>43647</v>
      </c>
      <c r="D171" s="168">
        <v>43678</v>
      </c>
      <c r="E171" s="26" t="s">
        <v>18</v>
      </c>
      <c r="F171" s="150">
        <v>862118020969785</v>
      </c>
      <c r="G171" s="26" t="s">
        <v>107</v>
      </c>
      <c r="H171" s="26" t="s">
        <v>95</v>
      </c>
      <c r="I171" s="26" t="s">
        <v>2120</v>
      </c>
      <c r="J171" s="26" t="s">
        <v>108</v>
      </c>
      <c r="K171" s="26"/>
      <c r="L171" s="26" t="s">
        <v>109</v>
      </c>
      <c r="M171" s="26" t="s">
        <v>110</v>
      </c>
      <c r="N171" s="26" t="s">
        <v>111</v>
      </c>
      <c r="O171" s="26"/>
      <c r="P171" s="26" t="s">
        <v>80</v>
      </c>
      <c r="Q171" s="26" t="s">
        <v>92</v>
      </c>
      <c r="R171" s="26" t="s">
        <v>42</v>
      </c>
      <c r="S171" s="26" t="s">
        <v>44</v>
      </c>
    </row>
    <row r="172" spans="1:19" ht="16.5" customHeight="1" x14ac:dyDescent="0.25">
      <c r="A172" s="65">
        <v>165</v>
      </c>
      <c r="B172" s="225"/>
      <c r="C172" s="168">
        <v>43647</v>
      </c>
      <c r="D172" s="168">
        <v>43678</v>
      </c>
      <c r="E172" s="26" t="s">
        <v>18</v>
      </c>
      <c r="F172" s="150">
        <v>13227004359521</v>
      </c>
      <c r="G172" s="26" t="s">
        <v>113</v>
      </c>
      <c r="H172" s="26" t="s">
        <v>95</v>
      </c>
      <c r="I172" s="26" t="s">
        <v>2119</v>
      </c>
      <c r="J172" s="26" t="s">
        <v>108</v>
      </c>
      <c r="K172" s="26" t="s">
        <v>114</v>
      </c>
      <c r="L172" s="26" t="s">
        <v>115</v>
      </c>
      <c r="M172" s="26" t="s">
        <v>110</v>
      </c>
      <c r="N172" s="26" t="s">
        <v>116</v>
      </c>
      <c r="O172" s="23">
        <v>140000</v>
      </c>
      <c r="P172" s="26" t="s">
        <v>80</v>
      </c>
      <c r="Q172" s="26" t="s">
        <v>92</v>
      </c>
      <c r="R172" s="26" t="s">
        <v>37</v>
      </c>
      <c r="S172" s="26" t="s">
        <v>40</v>
      </c>
    </row>
    <row r="173" spans="1:19" ht="16.5" customHeight="1" x14ac:dyDescent="0.25">
      <c r="A173" s="65">
        <v>166</v>
      </c>
      <c r="B173" s="225"/>
      <c r="C173" s="26" t="s">
        <v>255</v>
      </c>
      <c r="D173" s="26" t="s">
        <v>255</v>
      </c>
      <c r="E173" s="26" t="s">
        <v>18</v>
      </c>
      <c r="F173" s="150">
        <v>864161026921085</v>
      </c>
      <c r="G173" s="26" t="s">
        <v>434</v>
      </c>
      <c r="H173" s="26" t="s">
        <v>95</v>
      </c>
      <c r="I173" s="26"/>
      <c r="J173" s="26" t="s">
        <v>104</v>
      </c>
      <c r="K173" s="26" t="s">
        <v>242</v>
      </c>
      <c r="L173" s="26" t="s">
        <v>109</v>
      </c>
      <c r="M173" s="26" t="s">
        <v>110</v>
      </c>
      <c r="N173" s="26" t="s">
        <v>435</v>
      </c>
      <c r="O173" s="26"/>
      <c r="P173" s="26" t="s">
        <v>80</v>
      </c>
      <c r="Q173" s="26" t="s">
        <v>100</v>
      </c>
      <c r="R173" s="26" t="s">
        <v>42</v>
      </c>
      <c r="S173" s="26" t="s">
        <v>45</v>
      </c>
    </row>
    <row r="174" spans="1:19" ht="16.5" customHeight="1" x14ac:dyDescent="0.25">
      <c r="A174" s="65">
        <v>167</v>
      </c>
      <c r="B174" s="225"/>
      <c r="C174" s="26" t="s">
        <v>271</v>
      </c>
      <c r="D174" s="26" t="s">
        <v>387</v>
      </c>
      <c r="E174" s="26" t="s">
        <v>18</v>
      </c>
      <c r="F174" s="150">
        <v>862118022974734</v>
      </c>
      <c r="G174" s="26" t="s">
        <v>113</v>
      </c>
      <c r="H174" s="26" t="s">
        <v>95</v>
      </c>
      <c r="I174" s="26"/>
      <c r="J174" s="26" t="s">
        <v>436</v>
      </c>
      <c r="K174" s="26"/>
      <c r="L174" s="26" t="s">
        <v>105</v>
      </c>
      <c r="M174" s="26"/>
      <c r="N174" s="26" t="s">
        <v>106</v>
      </c>
      <c r="O174" s="26"/>
      <c r="P174" s="26" t="s">
        <v>80</v>
      </c>
      <c r="Q174" s="26" t="s">
        <v>92</v>
      </c>
      <c r="R174" s="26" t="s">
        <v>42</v>
      </c>
      <c r="S174" s="26" t="s">
        <v>44</v>
      </c>
    </row>
    <row r="175" spans="1:19" ht="16.5" customHeight="1" x14ac:dyDescent="0.25">
      <c r="A175" s="65">
        <v>168</v>
      </c>
      <c r="B175" s="225"/>
      <c r="C175" s="26" t="s">
        <v>271</v>
      </c>
      <c r="D175" s="26" t="s">
        <v>387</v>
      </c>
      <c r="E175" s="26" t="s">
        <v>18</v>
      </c>
      <c r="F175" s="150">
        <v>862118021524764</v>
      </c>
      <c r="G175" s="26"/>
      <c r="H175" s="26" t="s">
        <v>95</v>
      </c>
      <c r="I175" s="26" t="s">
        <v>2136</v>
      </c>
      <c r="J175" s="26" t="s">
        <v>351</v>
      </c>
      <c r="K175" s="26" t="s">
        <v>437</v>
      </c>
      <c r="L175" s="26" t="s">
        <v>110</v>
      </c>
      <c r="M175" s="26"/>
      <c r="N175" s="26" t="s">
        <v>438</v>
      </c>
      <c r="O175" s="23">
        <v>10000</v>
      </c>
      <c r="P175" s="26" t="s">
        <v>80</v>
      </c>
      <c r="Q175" s="26" t="s">
        <v>92</v>
      </c>
      <c r="R175" s="26" t="s">
        <v>37</v>
      </c>
      <c r="S175" s="26" t="s">
        <v>40</v>
      </c>
    </row>
    <row r="176" spans="1:19" ht="16.5" customHeight="1" x14ac:dyDescent="0.25">
      <c r="A176" s="65">
        <v>169</v>
      </c>
      <c r="B176" s="225"/>
      <c r="C176" s="26" t="s">
        <v>271</v>
      </c>
      <c r="D176" s="26" t="s">
        <v>387</v>
      </c>
      <c r="E176" s="26" t="s">
        <v>18</v>
      </c>
      <c r="F176" s="150">
        <v>13227004334532</v>
      </c>
      <c r="G176" s="26" t="s">
        <v>113</v>
      </c>
      <c r="H176" s="26" t="s">
        <v>95</v>
      </c>
      <c r="I176" s="26" t="s">
        <v>2118</v>
      </c>
      <c r="J176" s="26" t="s">
        <v>439</v>
      </c>
      <c r="K176" s="26" t="s">
        <v>137</v>
      </c>
      <c r="L176" s="26" t="s">
        <v>440</v>
      </c>
      <c r="M176" s="26" t="s">
        <v>105</v>
      </c>
      <c r="N176" s="26" t="s">
        <v>441</v>
      </c>
      <c r="O176" s="23">
        <v>30000</v>
      </c>
      <c r="P176" s="26" t="s">
        <v>80</v>
      </c>
      <c r="Q176" s="26" t="s">
        <v>92</v>
      </c>
      <c r="R176" s="26" t="s">
        <v>37</v>
      </c>
      <c r="S176" s="26" t="s">
        <v>41</v>
      </c>
    </row>
    <row r="177" spans="1:19" ht="16.5" customHeight="1" x14ac:dyDescent="0.25">
      <c r="A177" s="65">
        <v>170</v>
      </c>
      <c r="B177" s="225"/>
      <c r="C177" s="26" t="s">
        <v>271</v>
      </c>
      <c r="D177" s="26" t="s">
        <v>387</v>
      </c>
      <c r="E177" s="26" t="s">
        <v>30</v>
      </c>
      <c r="F177" s="150">
        <v>866192037820634</v>
      </c>
      <c r="G177" s="26"/>
      <c r="H177" s="26" t="s">
        <v>74</v>
      </c>
      <c r="I177" s="26"/>
      <c r="J177" s="26" t="s">
        <v>395</v>
      </c>
      <c r="K177" s="26"/>
      <c r="L177" s="26" t="s">
        <v>120</v>
      </c>
      <c r="M177" s="26" t="s">
        <v>84</v>
      </c>
      <c r="N177" s="26" t="s">
        <v>58</v>
      </c>
      <c r="O177" s="26" t="s">
        <v>122</v>
      </c>
      <c r="P177" s="26" t="s">
        <v>80</v>
      </c>
      <c r="Q177" s="26" t="s">
        <v>92</v>
      </c>
      <c r="R177" s="26" t="s">
        <v>42</v>
      </c>
      <c r="S177" s="26" t="s">
        <v>44</v>
      </c>
    </row>
    <row r="178" spans="1:19" ht="16.5" customHeight="1" x14ac:dyDescent="0.25">
      <c r="A178" s="65">
        <v>171</v>
      </c>
      <c r="B178" s="226"/>
      <c r="C178" s="26" t="s">
        <v>271</v>
      </c>
      <c r="D178" s="26" t="s">
        <v>387</v>
      </c>
      <c r="E178" s="26" t="s">
        <v>56</v>
      </c>
      <c r="F178" s="150">
        <v>868183033815601</v>
      </c>
      <c r="G178" s="26"/>
      <c r="H178" s="26" t="s">
        <v>74</v>
      </c>
      <c r="I178" s="26"/>
      <c r="J178" s="26" t="s">
        <v>442</v>
      </c>
      <c r="K178" s="26"/>
      <c r="L178" s="26" t="s">
        <v>206</v>
      </c>
      <c r="M178" s="26" t="s">
        <v>78</v>
      </c>
      <c r="N178" s="26" t="s">
        <v>58</v>
      </c>
      <c r="O178" s="26"/>
      <c r="P178" s="26" t="s">
        <v>80</v>
      </c>
      <c r="Q178" s="26" t="s">
        <v>92</v>
      </c>
      <c r="R178" s="26" t="s">
        <v>42</v>
      </c>
      <c r="S178" s="26" t="s">
        <v>44</v>
      </c>
    </row>
    <row r="179" spans="1:19" ht="16.5" customHeight="1" x14ac:dyDescent="0.25">
      <c r="A179" s="65">
        <v>172</v>
      </c>
      <c r="B179" s="224" t="s">
        <v>505</v>
      </c>
      <c r="C179" s="26" t="s">
        <v>163</v>
      </c>
      <c r="D179" s="26" t="s">
        <v>235</v>
      </c>
      <c r="E179" s="26" t="s">
        <v>64</v>
      </c>
      <c r="F179" s="150">
        <v>867717030617816</v>
      </c>
      <c r="G179" s="26"/>
      <c r="H179" s="26" t="s">
        <v>74</v>
      </c>
      <c r="I179" s="26"/>
      <c r="J179" s="26" t="s">
        <v>444</v>
      </c>
      <c r="K179" s="26" t="s">
        <v>50</v>
      </c>
      <c r="L179" s="26" t="s">
        <v>219</v>
      </c>
      <c r="M179" s="26" t="s">
        <v>78</v>
      </c>
      <c r="N179" s="26" t="s">
        <v>445</v>
      </c>
      <c r="O179" s="26"/>
      <c r="P179" s="26" t="s">
        <v>80</v>
      </c>
      <c r="Q179" s="26" t="s">
        <v>100</v>
      </c>
      <c r="R179" s="26" t="s">
        <v>37</v>
      </c>
      <c r="S179" s="26" t="s">
        <v>40</v>
      </c>
    </row>
    <row r="180" spans="1:19" ht="16.5" customHeight="1" x14ac:dyDescent="0.25">
      <c r="A180" s="65">
        <v>173</v>
      </c>
      <c r="B180" s="225"/>
      <c r="C180" s="26" t="s">
        <v>446</v>
      </c>
      <c r="D180" s="26" t="s">
        <v>162</v>
      </c>
      <c r="E180" s="26" t="s">
        <v>23</v>
      </c>
      <c r="F180" s="150">
        <v>861694031767179</v>
      </c>
      <c r="G180" s="26" t="s">
        <v>88</v>
      </c>
      <c r="H180" s="26" t="s">
        <v>95</v>
      </c>
      <c r="I180" s="26"/>
      <c r="J180" s="26" t="s">
        <v>447</v>
      </c>
      <c r="K180" s="26" t="s">
        <v>448</v>
      </c>
      <c r="L180" s="26" t="s">
        <v>98</v>
      </c>
      <c r="M180" s="26"/>
      <c r="N180" s="26" t="s">
        <v>106</v>
      </c>
      <c r="O180" s="26"/>
      <c r="P180" s="26" t="s">
        <v>80</v>
      </c>
      <c r="Q180" s="26" t="s">
        <v>92</v>
      </c>
      <c r="R180" s="26" t="s">
        <v>42</v>
      </c>
      <c r="S180" s="26" t="s">
        <v>44</v>
      </c>
    </row>
    <row r="181" spans="1:19" ht="16.5" customHeight="1" x14ac:dyDescent="0.25">
      <c r="A181" s="65">
        <v>174</v>
      </c>
      <c r="B181" s="225"/>
      <c r="C181" s="26" t="s">
        <v>279</v>
      </c>
      <c r="D181" s="26" t="s">
        <v>387</v>
      </c>
      <c r="E181" s="26" t="s">
        <v>23</v>
      </c>
      <c r="F181" s="150">
        <v>868345035589357</v>
      </c>
      <c r="G181" s="26"/>
      <c r="H181" s="26" t="s">
        <v>95</v>
      </c>
      <c r="I181" s="26"/>
      <c r="J181" s="26" t="s">
        <v>449</v>
      </c>
      <c r="K181" s="26" t="s">
        <v>50</v>
      </c>
      <c r="L181" s="26" t="s">
        <v>450</v>
      </c>
      <c r="M181" s="26" t="s">
        <v>98</v>
      </c>
      <c r="N181" s="26" t="s">
        <v>125</v>
      </c>
      <c r="O181" s="26"/>
      <c r="P181" s="26" t="s">
        <v>80</v>
      </c>
      <c r="Q181" s="26" t="s">
        <v>451</v>
      </c>
      <c r="R181" s="26" t="s">
        <v>37</v>
      </c>
      <c r="S181" s="26" t="s">
        <v>40</v>
      </c>
    </row>
    <row r="182" spans="1:19" ht="16.5" customHeight="1" x14ac:dyDescent="0.25">
      <c r="A182" s="65">
        <v>175</v>
      </c>
      <c r="B182" s="225"/>
      <c r="C182" s="168">
        <v>43525</v>
      </c>
      <c r="D182" s="168">
        <v>43556</v>
      </c>
      <c r="E182" s="26" t="s">
        <v>56</v>
      </c>
      <c r="F182" s="150">
        <v>868183034627104</v>
      </c>
      <c r="G182" s="26"/>
      <c r="H182" s="26" t="s">
        <v>74</v>
      </c>
      <c r="I182" s="26"/>
      <c r="J182" s="26" t="s">
        <v>452</v>
      </c>
      <c r="K182" s="26"/>
      <c r="L182" s="26" t="s">
        <v>206</v>
      </c>
      <c r="M182" s="26" t="s">
        <v>78</v>
      </c>
      <c r="N182" s="26" t="s">
        <v>58</v>
      </c>
      <c r="O182" s="26"/>
      <c r="P182" s="26" t="s">
        <v>80</v>
      </c>
      <c r="Q182" s="26" t="s">
        <v>81</v>
      </c>
      <c r="R182" s="26" t="s">
        <v>42</v>
      </c>
      <c r="S182" s="26" t="s">
        <v>44</v>
      </c>
    </row>
    <row r="183" spans="1:19" ht="16.5" customHeight="1" x14ac:dyDescent="0.25">
      <c r="A183" s="65">
        <v>176</v>
      </c>
      <c r="B183" s="225"/>
      <c r="C183" s="168">
        <v>43525</v>
      </c>
      <c r="D183" s="168">
        <v>43556</v>
      </c>
      <c r="E183" s="26" t="s">
        <v>56</v>
      </c>
      <c r="F183" s="150">
        <v>868183034780630</v>
      </c>
      <c r="G183" s="26"/>
      <c r="H183" s="26" t="s">
        <v>74</v>
      </c>
      <c r="I183" s="26"/>
      <c r="J183" s="26" t="s">
        <v>453</v>
      </c>
      <c r="K183" s="26" t="s">
        <v>454</v>
      </c>
      <c r="L183" s="26" t="s">
        <v>206</v>
      </c>
      <c r="M183" s="26" t="s">
        <v>78</v>
      </c>
      <c r="N183" s="26" t="s">
        <v>360</v>
      </c>
      <c r="O183" s="26"/>
      <c r="P183" s="26" t="s">
        <v>80</v>
      </c>
      <c r="Q183" s="26" t="s">
        <v>81</v>
      </c>
      <c r="R183" s="26" t="s">
        <v>37</v>
      </c>
      <c r="S183" s="26" t="s">
        <v>39</v>
      </c>
    </row>
    <row r="184" spans="1:19" ht="16.5" customHeight="1" x14ac:dyDescent="0.25">
      <c r="A184" s="65">
        <v>177</v>
      </c>
      <c r="B184" s="225"/>
      <c r="C184" s="168">
        <v>43525</v>
      </c>
      <c r="D184" s="168">
        <v>43556</v>
      </c>
      <c r="E184" s="26" t="s">
        <v>56</v>
      </c>
      <c r="F184" s="150">
        <v>868183034773759</v>
      </c>
      <c r="G184" s="26"/>
      <c r="H184" s="26" t="s">
        <v>74</v>
      </c>
      <c r="I184" s="26"/>
      <c r="J184" s="26" t="s">
        <v>453</v>
      </c>
      <c r="K184" s="26" t="s">
        <v>455</v>
      </c>
      <c r="L184" s="26" t="s">
        <v>206</v>
      </c>
      <c r="M184" s="26" t="s">
        <v>78</v>
      </c>
      <c r="N184" s="26" t="s">
        <v>79</v>
      </c>
      <c r="O184" s="26"/>
      <c r="P184" s="26" t="s">
        <v>80</v>
      </c>
      <c r="Q184" s="26" t="s">
        <v>81</v>
      </c>
      <c r="R184" s="26" t="s">
        <v>37</v>
      </c>
      <c r="S184" s="26" t="s">
        <v>41</v>
      </c>
    </row>
    <row r="185" spans="1:19" ht="16.5" customHeight="1" x14ac:dyDescent="0.25">
      <c r="A185" s="65">
        <v>178</v>
      </c>
      <c r="B185" s="225"/>
      <c r="C185" s="168">
        <v>43678</v>
      </c>
      <c r="D185" s="168">
        <v>43709</v>
      </c>
      <c r="E185" s="26" t="s">
        <v>56</v>
      </c>
      <c r="F185" s="150">
        <v>867857039934539</v>
      </c>
      <c r="G185" s="26"/>
      <c r="H185" s="26" t="s">
        <v>74</v>
      </c>
      <c r="I185" s="26"/>
      <c r="J185" s="26" t="s">
        <v>456</v>
      </c>
      <c r="K185" s="26"/>
      <c r="L185" s="26" t="s">
        <v>219</v>
      </c>
      <c r="M185" s="26" t="s">
        <v>78</v>
      </c>
      <c r="N185" s="26" t="s">
        <v>58</v>
      </c>
      <c r="O185" s="26"/>
      <c r="P185" s="26" t="s">
        <v>80</v>
      </c>
      <c r="Q185" s="26" t="s">
        <v>92</v>
      </c>
      <c r="R185" s="26" t="s">
        <v>42</v>
      </c>
      <c r="S185" s="26" t="s">
        <v>44</v>
      </c>
    </row>
    <row r="186" spans="1:19" ht="16.5" customHeight="1" x14ac:dyDescent="0.25">
      <c r="A186" s="65">
        <v>179</v>
      </c>
      <c r="B186" s="225"/>
      <c r="C186" s="168">
        <v>43678</v>
      </c>
      <c r="D186" s="168">
        <v>43709</v>
      </c>
      <c r="E186" s="26" t="s">
        <v>56</v>
      </c>
      <c r="F186" s="150">
        <v>868183033823084</v>
      </c>
      <c r="G186" s="26" t="s">
        <v>88</v>
      </c>
      <c r="H186" s="26" t="s">
        <v>74</v>
      </c>
      <c r="I186" s="26"/>
      <c r="J186" s="26" t="s">
        <v>456</v>
      </c>
      <c r="K186" s="26" t="s">
        <v>457</v>
      </c>
      <c r="L186" s="26" t="s">
        <v>206</v>
      </c>
      <c r="M186" s="26" t="s">
        <v>78</v>
      </c>
      <c r="N186" s="26" t="s">
        <v>458</v>
      </c>
      <c r="O186" s="26"/>
      <c r="P186" s="26" t="s">
        <v>80</v>
      </c>
      <c r="Q186" s="26" t="s">
        <v>92</v>
      </c>
      <c r="R186" s="26" t="s">
        <v>37</v>
      </c>
      <c r="S186" s="26" t="s">
        <v>41</v>
      </c>
    </row>
    <row r="187" spans="1:19" ht="16.5" customHeight="1" x14ac:dyDescent="0.25">
      <c r="A187" s="65">
        <v>180</v>
      </c>
      <c r="B187" s="225"/>
      <c r="C187" s="168">
        <v>43678</v>
      </c>
      <c r="D187" s="168">
        <v>43709</v>
      </c>
      <c r="E187" s="26" t="s">
        <v>56</v>
      </c>
      <c r="F187" s="150">
        <v>868183033791554</v>
      </c>
      <c r="G187" s="26"/>
      <c r="H187" s="26" t="s">
        <v>74</v>
      </c>
      <c r="I187" s="26"/>
      <c r="J187" s="26" t="s">
        <v>453</v>
      </c>
      <c r="K187" s="26" t="s">
        <v>167</v>
      </c>
      <c r="L187" s="26" t="s">
        <v>78</v>
      </c>
      <c r="M187" s="26"/>
      <c r="N187" s="26" t="s">
        <v>459</v>
      </c>
      <c r="O187" s="26"/>
      <c r="P187" s="26" t="s">
        <v>80</v>
      </c>
      <c r="Q187" s="26" t="s">
        <v>92</v>
      </c>
      <c r="R187" s="26" t="s">
        <v>37</v>
      </c>
      <c r="S187" s="26" t="s">
        <v>41</v>
      </c>
    </row>
    <row r="188" spans="1:19" ht="16.5" customHeight="1" x14ac:dyDescent="0.25">
      <c r="A188" s="65">
        <v>181</v>
      </c>
      <c r="B188" s="225"/>
      <c r="C188" s="168">
        <v>43678</v>
      </c>
      <c r="D188" s="168">
        <v>43709</v>
      </c>
      <c r="E188" s="26" t="s">
        <v>56</v>
      </c>
      <c r="F188" s="150">
        <v>867857039901678</v>
      </c>
      <c r="G188" s="26"/>
      <c r="H188" s="26" t="s">
        <v>74</v>
      </c>
      <c r="I188" s="26"/>
      <c r="J188" s="26" t="s">
        <v>460</v>
      </c>
      <c r="K188" s="26" t="s">
        <v>461</v>
      </c>
      <c r="L188" s="26" t="s">
        <v>78</v>
      </c>
      <c r="M188" s="26"/>
      <c r="N188" s="26" t="s">
        <v>462</v>
      </c>
      <c r="O188" s="26"/>
      <c r="P188" s="26" t="s">
        <v>80</v>
      </c>
      <c r="Q188" s="26" t="s">
        <v>92</v>
      </c>
      <c r="R188" s="26" t="s">
        <v>37</v>
      </c>
      <c r="S188" s="26" t="s">
        <v>41</v>
      </c>
    </row>
    <row r="189" spans="1:19" ht="16.5" customHeight="1" x14ac:dyDescent="0.25">
      <c r="A189" s="65">
        <v>182</v>
      </c>
      <c r="B189" s="225"/>
      <c r="C189" s="26" t="s">
        <v>446</v>
      </c>
      <c r="D189" s="26" t="s">
        <v>162</v>
      </c>
      <c r="E189" s="26" t="s">
        <v>56</v>
      </c>
      <c r="F189" s="150">
        <v>868183034579800</v>
      </c>
      <c r="G189" s="26" t="s">
        <v>88</v>
      </c>
      <c r="H189" s="26" t="s">
        <v>74</v>
      </c>
      <c r="I189" s="26"/>
      <c r="J189" s="26" t="s">
        <v>453</v>
      </c>
      <c r="K189" s="26"/>
      <c r="L189" s="26" t="s">
        <v>333</v>
      </c>
      <c r="M189" s="26"/>
      <c r="N189" s="26" t="s">
        <v>58</v>
      </c>
      <c r="O189" s="26"/>
      <c r="P189" s="26" t="s">
        <v>80</v>
      </c>
      <c r="Q189" s="26" t="s">
        <v>92</v>
      </c>
      <c r="R189" s="26" t="s">
        <v>42</v>
      </c>
      <c r="S189" s="26" t="s">
        <v>44</v>
      </c>
    </row>
    <row r="190" spans="1:19" ht="16.5" customHeight="1" x14ac:dyDescent="0.25">
      <c r="A190" s="65">
        <v>183</v>
      </c>
      <c r="B190" s="225"/>
      <c r="C190" s="26" t="s">
        <v>163</v>
      </c>
      <c r="D190" s="26" t="s">
        <v>235</v>
      </c>
      <c r="E190" s="26" t="s">
        <v>56</v>
      </c>
      <c r="F190" s="150">
        <v>868183033832069</v>
      </c>
      <c r="G190" s="26"/>
      <c r="H190" s="26" t="s">
        <v>74</v>
      </c>
      <c r="I190" s="26" t="s">
        <v>463</v>
      </c>
      <c r="J190" s="26" t="s">
        <v>186</v>
      </c>
      <c r="K190" s="26" t="s">
        <v>167</v>
      </c>
      <c r="L190" s="26" t="s">
        <v>78</v>
      </c>
      <c r="M190" s="26"/>
      <c r="N190" s="26" t="s">
        <v>464</v>
      </c>
      <c r="O190" s="26"/>
      <c r="P190" s="26" t="s">
        <v>80</v>
      </c>
      <c r="Q190" s="26" t="s">
        <v>100</v>
      </c>
      <c r="R190" s="26" t="s">
        <v>37</v>
      </c>
      <c r="S190" s="26" t="s">
        <v>39</v>
      </c>
    </row>
    <row r="191" spans="1:19" ht="16.5" customHeight="1" x14ac:dyDescent="0.25">
      <c r="A191" s="65">
        <v>184</v>
      </c>
      <c r="B191" s="225"/>
      <c r="C191" s="26" t="s">
        <v>163</v>
      </c>
      <c r="D191" s="26" t="s">
        <v>235</v>
      </c>
      <c r="E191" s="26" t="s">
        <v>56</v>
      </c>
      <c r="F191" s="150">
        <v>867857039922781</v>
      </c>
      <c r="G191" s="26"/>
      <c r="H191" s="26" t="s">
        <v>74</v>
      </c>
      <c r="I191" s="26" t="s">
        <v>463</v>
      </c>
      <c r="J191" s="26" t="s">
        <v>465</v>
      </c>
      <c r="K191" s="26" t="s">
        <v>225</v>
      </c>
      <c r="L191" s="26" t="s">
        <v>78</v>
      </c>
      <c r="M191" s="26"/>
      <c r="N191" s="26" t="s">
        <v>464</v>
      </c>
      <c r="O191" s="26"/>
      <c r="P191" s="26" t="s">
        <v>80</v>
      </c>
      <c r="Q191" s="26" t="s">
        <v>100</v>
      </c>
      <c r="R191" s="26" t="s">
        <v>37</v>
      </c>
      <c r="S191" s="26" t="s">
        <v>59</v>
      </c>
    </row>
    <row r="192" spans="1:19" ht="16.5" customHeight="1" x14ac:dyDescent="0.25">
      <c r="A192" s="65">
        <v>185</v>
      </c>
      <c r="B192" s="225"/>
      <c r="C192" s="26" t="s">
        <v>163</v>
      </c>
      <c r="D192" s="26" t="s">
        <v>235</v>
      </c>
      <c r="E192" s="26" t="s">
        <v>56</v>
      </c>
      <c r="F192" s="150">
        <v>868183033853586</v>
      </c>
      <c r="G192" s="26"/>
      <c r="H192" s="26" t="s">
        <v>74</v>
      </c>
      <c r="I192" s="26"/>
      <c r="J192" s="26" t="s">
        <v>453</v>
      </c>
      <c r="K192" s="26" t="s">
        <v>225</v>
      </c>
      <c r="L192" s="26" t="s">
        <v>206</v>
      </c>
      <c r="M192" s="26" t="s">
        <v>78</v>
      </c>
      <c r="N192" s="26" t="s">
        <v>58</v>
      </c>
      <c r="O192" s="26"/>
      <c r="P192" s="26" t="s">
        <v>80</v>
      </c>
      <c r="Q192" s="26" t="s">
        <v>100</v>
      </c>
      <c r="R192" s="26" t="s">
        <v>37</v>
      </c>
      <c r="S192" s="26" t="s">
        <v>59</v>
      </c>
    </row>
    <row r="193" spans="1:19" ht="16.5" customHeight="1" x14ac:dyDescent="0.25">
      <c r="A193" s="65">
        <v>186</v>
      </c>
      <c r="B193" s="225"/>
      <c r="C193" s="26" t="s">
        <v>279</v>
      </c>
      <c r="D193" s="26" t="s">
        <v>387</v>
      </c>
      <c r="E193" s="26" t="s">
        <v>56</v>
      </c>
      <c r="F193" s="150">
        <v>867857039909358</v>
      </c>
      <c r="G193" s="26"/>
      <c r="H193" s="26" t="s">
        <v>74</v>
      </c>
      <c r="I193" s="26" t="s">
        <v>463</v>
      </c>
      <c r="J193" s="26" t="s">
        <v>466</v>
      </c>
      <c r="K193" s="26" t="s">
        <v>225</v>
      </c>
      <c r="L193" s="26" t="s">
        <v>78</v>
      </c>
      <c r="M193" s="26" t="s">
        <v>78</v>
      </c>
      <c r="N193" s="26" t="s">
        <v>467</v>
      </c>
      <c r="O193" s="26"/>
      <c r="P193" s="26" t="s">
        <v>80</v>
      </c>
      <c r="Q193" s="26" t="s">
        <v>451</v>
      </c>
      <c r="R193" s="26" t="s">
        <v>37</v>
      </c>
      <c r="S193" s="26" t="s">
        <v>41</v>
      </c>
    </row>
    <row r="194" spans="1:19" ht="16.5" customHeight="1" x14ac:dyDescent="0.25">
      <c r="A194" s="65">
        <v>187</v>
      </c>
      <c r="B194" s="225"/>
      <c r="C194" s="26" t="s">
        <v>279</v>
      </c>
      <c r="D194" s="26" t="s">
        <v>387</v>
      </c>
      <c r="E194" s="26" t="s">
        <v>56</v>
      </c>
      <c r="F194" s="150">
        <v>867857039937615</v>
      </c>
      <c r="G194" s="26"/>
      <c r="H194" s="26" t="s">
        <v>74</v>
      </c>
      <c r="I194" s="26" t="s">
        <v>463</v>
      </c>
      <c r="J194" s="26" t="s">
        <v>468</v>
      </c>
      <c r="K194" s="26" t="s">
        <v>245</v>
      </c>
      <c r="L194" s="26" t="s">
        <v>219</v>
      </c>
      <c r="M194" s="26" t="s">
        <v>78</v>
      </c>
      <c r="N194" s="26" t="s">
        <v>469</v>
      </c>
      <c r="O194" s="26"/>
      <c r="P194" s="26" t="s">
        <v>80</v>
      </c>
      <c r="Q194" s="26" t="s">
        <v>451</v>
      </c>
      <c r="R194" s="26" t="s">
        <v>37</v>
      </c>
      <c r="S194" s="26" t="s">
        <v>40</v>
      </c>
    </row>
    <row r="195" spans="1:19" ht="16.5" customHeight="1" x14ac:dyDescent="0.25">
      <c r="A195" s="65">
        <v>188</v>
      </c>
      <c r="B195" s="225"/>
      <c r="C195" s="26" t="s">
        <v>279</v>
      </c>
      <c r="D195" s="26" t="s">
        <v>387</v>
      </c>
      <c r="E195" s="26" t="s">
        <v>56</v>
      </c>
      <c r="F195" s="150">
        <v>867857039926154</v>
      </c>
      <c r="G195" s="26"/>
      <c r="H195" s="26" t="s">
        <v>74</v>
      </c>
      <c r="I195" s="26"/>
      <c r="J195" s="26" t="s">
        <v>460</v>
      </c>
      <c r="K195" s="26" t="s">
        <v>455</v>
      </c>
      <c r="L195" s="26" t="s">
        <v>219</v>
      </c>
      <c r="M195" s="26" t="s">
        <v>78</v>
      </c>
      <c r="N195" s="26" t="s">
        <v>469</v>
      </c>
      <c r="O195" s="26"/>
      <c r="P195" s="26" t="s">
        <v>80</v>
      </c>
      <c r="Q195" s="26" t="s">
        <v>451</v>
      </c>
      <c r="R195" s="26" t="s">
        <v>37</v>
      </c>
      <c r="S195" s="26" t="s">
        <v>41</v>
      </c>
    </row>
    <row r="196" spans="1:19" ht="16.5" customHeight="1" x14ac:dyDescent="0.25">
      <c r="A196" s="65">
        <v>189</v>
      </c>
      <c r="B196" s="225"/>
      <c r="C196" s="26" t="s">
        <v>279</v>
      </c>
      <c r="D196" s="26" t="s">
        <v>387</v>
      </c>
      <c r="E196" s="26" t="s">
        <v>56</v>
      </c>
      <c r="F196" s="150">
        <v>868183033860581</v>
      </c>
      <c r="G196" s="26"/>
      <c r="H196" s="26" t="s">
        <v>74</v>
      </c>
      <c r="I196" s="26" t="s">
        <v>463</v>
      </c>
      <c r="J196" s="26" t="s">
        <v>453</v>
      </c>
      <c r="K196" s="26" t="s">
        <v>284</v>
      </c>
      <c r="L196" s="26" t="s">
        <v>78</v>
      </c>
      <c r="M196" s="26" t="s">
        <v>78</v>
      </c>
      <c r="N196" s="26" t="s">
        <v>58</v>
      </c>
      <c r="O196" s="26"/>
      <c r="P196" s="26" t="s">
        <v>80</v>
      </c>
      <c r="Q196" s="26" t="s">
        <v>451</v>
      </c>
      <c r="R196" s="26" t="s">
        <v>37</v>
      </c>
      <c r="S196" s="26" t="s">
        <v>41</v>
      </c>
    </row>
    <row r="197" spans="1:19" ht="16.5" customHeight="1" x14ac:dyDescent="0.25">
      <c r="A197" s="65">
        <v>190</v>
      </c>
      <c r="B197" s="225"/>
      <c r="C197" s="168">
        <v>43525</v>
      </c>
      <c r="D197" s="168">
        <v>43556</v>
      </c>
      <c r="E197" s="26" t="s">
        <v>30</v>
      </c>
      <c r="F197" s="150">
        <v>864811037163990</v>
      </c>
      <c r="G197" s="26"/>
      <c r="H197" s="26" t="s">
        <v>74</v>
      </c>
      <c r="I197" s="26"/>
      <c r="J197" s="26" t="s">
        <v>470</v>
      </c>
      <c r="K197" s="26"/>
      <c r="L197" s="26" t="s">
        <v>120</v>
      </c>
      <c r="M197" s="26" t="s">
        <v>84</v>
      </c>
      <c r="N197" s="26" t="s">
        <v>213</v>
      </c>
      <c r="O197" s="26" t="s">
        <v>122</v>
      </c>
      <c r="P197" s="26" t="s">
        <v>80</v>
      </c>
      <c r="Q197" s="26" t="s">
        <v>81</v>
      </c>
      <c r="R197" s="26" t="s">
        <v>42</v>
      </c>
      <c r="S197" s="26" t="s">
        <v>44</v>
      </c>
    </row>
    <row r="198" spans="1:19" ht="16.5" customHeight="1" x14ac:dyDescent="0.25">
      <c r="A198" s="65">
        <v>191</v>
      </c>
      <c r="B198" s="225"/>
      <c r="C198" s="168">
        <v>43525</v>
      </c>
      <c r="D198" s="168">
        <v>43556</v>
      </c>
      <c r="E198" s="26" t="s">
        <v>30</v>
      </c>
      <c r="F198" s="150">
        <v>868926033964948</v>
      </c>
      <c r="G198" s="26"/>
      <c r="H198" s="26" t="s">
        <v>74</v>
      </c>
      <c r="I198" s="26"/>
      <c r="J198" s="26" t="s">
        <v>471</v>
      </c>
      <c r="K198" s="26"/>
      <c r="L198" s="26" t="s">
        <v>472</v>
      </c>
      <c r="M198" s="26" t="s">
        <v>155</v>
      </c>
      <c r="N198" s="26" t="s">
        <v>213</v>
      </c>
      <c r="O198" s="26" t="s">
        <v>122</v>
      </c>
      <c r="P198" s="26" t="s">
        <v>80</v>
      </c>
      <c r="Q198" s="26" t="s">
        <v>100</v>
      </c>
      <c r="R198" s="26" t="s">
        <v>42</v>
      </c>
      <c r="S198" s="26" t="s">
        <v>44</v>
      </c>
    </row>
    <row r="199" spans="1:19" ht="16.5" customHeight="1" x14ac:dyDescent="0.25">
      <c r="A199" s="65">
        <v>192</v>
      </c>
      <c r="B199" s="225"/>
      <c r="C199" s="168">
        <v>43525</v>
      </c>
      <c r="D199" s="168">
        <v>43556</v>
      </c>
      <c r="E199" s="26" t="s">
        <v>30</v>
      </c>
      <c r="F199" s="150">
        <v>866192037819552</v>
      </c>
      <c r="G199" s="26" t="s">
        <v>88</v>
      </c>
      <c r="H199" s="26" t="s">
        <v>74</v>
      </c>
      <c r="I199" s="26"/>
      <c r="J199" s="26"/>
      <c r="K199" s="26" t="s">
        <v>52</v>
      </c>
      <c r="L199" s="26" t="s">
        <v>311</v>
      </c>
      <c r="M199" s="26" t="s">
        <v>155</v>
      </c>
      <c r="N199" s="26" t="s">
        <v>473</v>
      </c>
      <c r="O199" s="26" t="s">
        <v>122</v>
      </c>
      <c r="P199" s="26" t="s">
        <v>80</v>
      </c>
      <c r="Q199" s="26" t="s">
        <v>81</v>
      </c>
      <c r="R199" s="26" t="s">
        <v>42</v>
      </c>
      <c r="S199" s="26" t="s">
        <v>43</v>
      </c>
    </row>
    <row r="200" spans="1:19" ht="16.5" customHeight="1" x14ac:dyDescent="0.25">
      <c r="A200" s="65">
        <v>193</v>
      </c>
      <c r="B200" s="225"/>
      <c r="C200" s="168">
        <v>43525</v>
      </c>
      <c r="D200" s="168">
        <v>43556</v>
      </c>
      <c r="E200" s="26" t="s">
        <v>30</v>
      </c>
      <c r="F200" s="150">
        <v>868345031034960</v>
      </c>
      <c r="G200" s="26"/>
      <c r="H200" s="26" t="s">
        <v>74</v>
      </c>
      <c r="I200" s="26"/>
      <c r="J200" s="26" t="s">
        <v>474</v>
      </c>
      <c r="K200" s="26"/>
      <c r="L200" s="26" t="s">
        <v>472</v>
      </c>
      <c r="M200" s="26" t="s">
        <v>155</v>
      </c>
      <c r="N200" s="26" t="s">
        <v>213</v>
      </c>
      <c r="O200" s="26"/>
      <c r="P200" s="26" t="s">
        <v>80</v>
      </c>
      <c r="Q200" s="26" t="s">
        <v>81</v>
      </c>
      <c r="R200" s="26" t="s">
        <v>42</v>
      </c>
      <c r="S200" s="26" t="s">
        <v>44</v>
      </c>
    </row>
    <row r="201" spans="1:19" ht="16.5" customHeight="1" x14ac:dyDescent="0.25">
      <c r="A201" s="65">
        <v>194</v>
      </c>
      <c r="B201" s="225"/>
      <c r="C201" s="168">
        <v>43678</v>
      </c>
      <c r="D201" s="168">
        <v>43709</v>
      </c>
      <c r="E201" s="26" t="s">
        <v>30</v>
      </c>
      <c r="F201" s="150">
        <v>864811037216459</v>
      </c>
      <c r="G201" s="26"/>
      <c r="H201" s="26" t="s">
        <v>74</v>
      </c>
      <c r="I201" s="26" t="s">
        <v>118</v>
      </c>
      <c r="J201" s="26" t="s">
        <v>475</v>
      </c>
      <c r="K201" s="26" t="s">
        <v>476</v>
      </c>
      <c r="L201" s="26"/>
      <c r="M201" s="26" t="s">
        <v>84</v>
      </c>
      <c r="N201" s="26" t="s">
        <v>106</v>
      </c>
      <c r="O201" s="26"/>
      <c r="P201" s="26" t="s">
        <v>80</v>
      </c>
      <c r="Q201" s="26" t="s">
        <v>92</v>
      </c>
      <c r="R201" s="26" t="s">
        <v>42</v>
      </c>
      <c r="S201" s="26" t="s">
        <v>44</v>
      </c>
    </row>
    <row r="202" spans="1:19" ht="16.5" customHeight="1" x14ac:dyDescent="0.25">
      <c r="A202" s="65">
        <v>195</v>
      </c>
      <c r="B202" s="225"/>
      <c r="C202" s="168">
        <v>43678</v>
      </c>
      <c r="D202" s="168">
        <v>43709</v>
      </c>
      <c r="E202" s="26" t="s">
        <v>30</v>
      </c>
      <c r="F202" s="150">
        <v>864811031223576</v>
      </c>
      <c r="G202" s="26"/>
      <c r="H202" s="26" t="s">
        <v>74</v>
      </c>
      <c r="I202" s="26" t="s">
        <v>118</v>
      </c>
      <c r="J202" s="26" t="s">
        <v>477</v>
      </c>
      <c r="K202" s="26" t="s">
        <v>225</v>
      </c>
      <c r="L202" s="26" t="s">
        <v>276</v>
      </c>
      <c r="M202" s="26"/>
      <c r="N202" s="26" t="s">
        <v>277</v>
      </c>
      <c r="O202" s="26" t="s">
        <v>122</v>
      </c>
      <c r="P202" s="26" t="s">
        <v>80</v>
      </c>
      <c r="Q202" s="26" t="s">
        <v>92</v>
      </c>
      <c r="R202" s="26" t="s">
        <v>42</v>
      </c>
      <c r="S202" s="26" t="s">
        <v>44</v>
      </c>
    </row>
    <row r="203" spans="1:19" ht="16.5" customHeight="1" x14ac:dyDescent="0.25">
      <c r="A203" s="65">
        <v>196</v>
      </c>
      <c r="B203" s="225"/>
      <c r="C203" s="168">
        <v>43678</v>
      </c>
      <c r="D203" s="168">
        <v>43709</v>
      </c>
      <c r="E203" s="26" t="s">
        <v>30</v>
      </c>
      <c r="F203" s="150">
        <v>868926033918811</v>
      </c>
      <c r="G203" s="26"/>
      <c r="H203" s="26" t="s">
        <v>74</v>
      </c>
      <c r="I203" s="26"/>
      <c r="J203" s="26" t="s">
        <v>478</v>
      </c>
      <c r="K203" s="26" t="s">
        <v>119</v>
      </c>
      <c r="L203" s="26" t="s">
        <v>243</v>
      </c>
      <c r="M203" s="26" t="s">
        <v>276</v>
      </c>
      <c r="N203" s="26" t="s">
        <v>121</v>
      </c>
      <c r="O203" s="26"/>
      <c r="P203" s="26" t="s">
        <v>80</v>
      </c>
      <c r="Q203" s="26" t="s">
        <v>92</v>
      </c>
      <c r="R203" s="26" t="s">
        <v>37</v>
      </c>
      <c r="S203" s="26" t="s">
        <v>40</v>
      </c>
    </row>
    <row r="204" spans="1:19" ht="16.5" customHeight="1" x14ac:dyDescent="0.25">
      <c r="A204" s="65">
        <v>197</v>
      </c>
      <c r="B204" s="225"/>
      <c r="C204" s="168">
        <v>43678</v>
      </c>
      <c r="D204" s="168">
        <v>43709</v>
      </c>
      <c r="E204" s="26" t="s">
        <v>30</v>
      </c>
      <c r="F204" s="150">
        <v>864811036970171</v>
      </c>
      <c r="G204" s="26"/>
      <c r="H204" s="26" t="s">
        <v>74</v>
      </c>
      <c r="I204" s="26"/>
      <c r="J204" s="26" t="s">
        <v>479</v>
      </c>
      <c r="K204" s="26"/>
      <c r="L204" s="26" t="s">
        <v>311</v>
      </c>
      <c r="M204" s="26" t="s">
        <v>276</v>
      </c>
      <c r="N204" s="26" t="s">
        <v>58</v>
      </c>
      <c r="O204" s="26" t="s">
        <v>122</v>
      </c>
      <c r="P204" s="26" t="s">
        <v>80</v>
      </c>
      <c r="Q204" s="26" t="s">
        <v>92</v>
      </c>
      <c r="R204" s="26" t="s">
        <v>42</v>
      </c>
      <c r="S204" s="26" t="s">
        <v>44</v>
      </c>
    </row>
    <row r="205" spans="1:19" ht="16.5" customHeight="1" x14ac:dyDescent="0.25">
      <c r="A205" s="65">
        <v>198</v>
      </c>
      <c r="B205" s="225"/>
      <c r="C205" s="168">
        <v>43678</v>
      </c>
      <c r="D205" s="168">
        <v>43709</v>
      </c>
      <c r="E205" s="26" t="s">
        <v>30</v>
      </c>
      <c r="F205" s="150">
        <v>864811037124760</v>
      </c>
      <c r="G205" s="26"/>
      <c r="H205" s="26" t="s">
        <v>74</v>
      </c>
      <c r="I205" s="26"/>
      <c r="J205" s="26" t="s">
        <v>480</v>
      </c>
      <c r="K205" s="26" t="s">
        <v>481</v>
      </c>
      <c r="L205" s="26" t="s">
        <v>84</v>
      </c>
      <c r="M205" s="26"/>
      <c r="N205" s="26" t="s">
        <v>482</v>
      </c>
      <c r="O205" s="26"/>
      <c r="P205" s="26" t="s">
        <v>80</v>
      </c>
      <c r="Q205" s="26" t="s">
        <v>92</v>
      </c>
      <c r="R205" s="26" t="s">
        <v>37</v>
      </c>
      <c r="S205" s="26" t="s">
        <v>41</v>
      </c>
    </row>
    <row r="206" spans="1:19" ht="16.5" customHeight="1" x14ac:dyDescent="0.25">
      <c r="A206" s="65">
        <v>199</v>
      </c>
      <c r="B206" s="225"/>
      <c r="C206" s="168">
        <v>43678</v>
      </c>
      <c r="D206" s="168">
        <v>43709</v>
      </c>
      <c r="E206" s="26" t="s">
        <v>30</v>
      </c>
      <c r="F206" s="150">
        <v>868926033920890</v>
      </c>
      <c r="G206" s="26"/>
      <c r="H206" s="26" t="s">
        <v>74</v>
      </c>
      <c r="I206" s="26"/>
      <c r="J206" s="26" t="s">
        <v>460</v>
      </c>
      <c r="K206" s="26" t="s">
        <v>210</v>
      </c>
      <c r="L206" s="26" t="s">
        <v>472</v>
      </c>
      <c r="M206" s="26" t="s">
        <v>276</v>
      </c>
      <c r="N206" s="26" t="s">
        <v>277</v>
      </c>
      <c r="O206" s="26"/>
      <c r="P206" s="26" t="s">
        <v>80</v>
      </c>
      <c r="Q206" s="26" t="s">
        <v>92</v>
      </c>
      <c r="R206" s="26" t="s">
        <v>42</v>
      </c>
      <c r="S206" s="26" t="s">
        <v>68</v>
      </c>
    </row>
    <row r="207" spans="1:19" ht="16.5" customHeight="1" x14ac:dyDescent="0.25">
      <c r="A207" s="65">
        <v>200</v>
      </c>
      <c r="B207" s="225"/>
      <c r="C207" s="26" t="s">
        <v>446</v>
      </c>
      <c r="D207" s="26" t="s">
        <v>162</v>
      </c>
      <c r="E207" s="26" t="s">
        <v>30</v>
      </c>
      <c r="F207" s="150">
        <v>866192037794003</v>
      </c>
      <c r="G207" s="26" t="s">
        <v>88</v>
      </c>
      <c r="H207" s="26" t="s">
        <v>74</v>
      </c>
      <c r="I207" s="26" t="s">
        <v>2137</v>
      </c>
      <c r="J207" s="26" t="s">
        <v>483</v>
      </c>
      <c r="K207" s="26" t="s">
        <v>484</v>
      </c>
      <c r="L207" s="26" t="s">
        <v>243</v>
      </c>
      <c r="M207" s="26" t="s">
        <v>276</v>
      </c>
      <c r="N207" s="26" t="s">
        <v>332</v>
      </c>
      <c r="O207" s="26" t="s">
        <v>122</v>
      </c>
      <c r="P207" s="26" t="s">
        <v>80</v>
      </c>
      <c r="Q207" s="26" t="s">
        <v>92</v>
      </c>
      <c r="R207" s="26" t="s">
        <v>37</v>
      </c>
      <c r="S207" s="26" t="s">
        <v>59</v>
      </c>
    </row>
    <row r="208" spans="1:19" ht="16.5" customHeight="1" x14ac:dyDescent="0.25">
      <c r="A208" s="65">
        <v>201</v>
      </c>
      <c r="B208" s="225"/>
      <c r="C208" s="26" t="s">
        <v>163</v>
      </c>
      <c r="D208" s="26" t="s">
        <v>235</v>
      </c>
      <c r="E208" s="26" t="s">
        <v>30</v>
      </c>
      <c r="F208" s="150">
        <v>864811036923543</v>
      </c>
      <c r="G208" s="26"/>
      <c r="H208" s="26" t="s">
        <v>74</v>
      </c>
      <c r="I208" s="26" t="s">
        <v>485</v>
      </c>
      <c r="J208" s="26" t="s">
        <v>486</v>
      </c>
      <c r="K208" s="26" t="s">
        <v>487</v>
      </c>
      <c r="L208" s="26" t="s">
        <v>155</v>
      </c>
      <c r="M208" s="26"/>
      <c r="N208" s="26" t="s">
        <v>488</v>
      </c>
      <c r="O208" s="26" t="s">
        <v>122</v>
      </c>
      <c r="P208" s="26" t="s">
        <v>80</v>
      </c>
      <c r="Q208" s="26" t="s">
        <v>100</v>
      </c>
      <c r="R208" s="26" t="s">
        <v>37</v>
      </c>
      <c r="S208" s="26" t="s">
        <v>39</v>
      </c>
    </row>
    <row r="209" spans="1:19" ht="16.5" customHeight="1" x14ac:dyDescent="0.25">
      <c r="A209" s="65">
        <v>202</v>
      </c>
      <c r="B209" s="225"/>
      <c r="C209" s="26" t="s">
        <v>163</v>
      </c>
      <c r="D209" s="26" t="s">
        <v>235</v>
      </c>
      <c r="E209" s="26" t="s">
        <v>30</v>
      </c>
      <c r="F209" s="150">
        <v>866192037790720</v>
      </c>
      <c r="G209" s="26"/>
      <c r="H209" s="26" t="s">
        <v>74</v>
      </c>
      <c r="I209" s="26" t="s">
        <v>485</v>
      </c>
      <c r="J209" s="26" t="s">
        <v>489</v>
      </c>
      <c r="K209" s="26" t="s">
        <v>225</v>
      </c>
      <c r="L209" s="26" t="s">
        <v>84</v>
      </c>
      <c r="M209" s="26"/>
      <c r="N209" s="26" t="s">
        <v>213</v>
      </c>
      <c r="O209" s="26" t="s">
        <v>122</v>
      </c>
      <c r="P209" s="26" t="s">
        <v>80</v>
      </c>
      <c r="Q209" s="26" t="s">
        <v>100</v>
      </c>
      <c r="R209" s="26" t="s">
        <v>37</v>
      </c>
      <c r="S209" s="26" t="s">
        <v>59</v>
      </c>
    </row>
    <row r="210" spans="1:19" ht="16.5" customHeight="1" x14ac:dyDescent="0.25">
      <c r="A210" s="65">
        <v>203</v>
      </c>
      <c r="B210" s="225"/>
      <c r="C210" s="26" t="s">
        <v>163</v>
      </c>
      <c r="D210" s="26" t="s">
        <v>235</v>
      </c>
      <c r="E210" s="26" t="s">
        <v>30</v>
      </c>
      <c r="F210" s="150">
        <v>864811037112625</v>
      </c>
      <c r="G210" s="26"/>
      <c r="H210" s="26" t="s">
        <v>74</v>
      </c>
      <c r="I210" s="26" t="s">
        <v>485</v>
      </c>
      <c r="J210" s="26" t="s">
        <v>490</v>
      </c>
      <c r="K210" s="26" t="s">
        <v>491</v>
      </c>
      <c r="L210" s="26"/>
      <c r="M210" s="26" t="s">
        <v>84</v>
      </c>
      <c r="N210" s="26" t="s">
        <v>492</v>
      </c>
      <c r="O210" s="26" t="s">
        <v>122</v>
      </c>
      <c r="P210" s="26" t="s">
        <v>80</v>
      </c>
      <c r="Q210" s="26" t="s">
        <v>100</v>
      </c>
      <c r="R210" s="26" t="s">
        <v>37</v>
      </c>
      <c r="S210" s="26" t="s">
        <v>67</v>
      </c>
    </row>
    <row r="211" spans="1:19" ht="16.5" customHeight="1" x14ac:dyDescent="0.25">
      <c r="A211" s="65">
        <v>204</v>
      </c>
      <c r="B211" s="225"/>
      <c r="C211" s="26" t="s">
        <v>163</v>
      </c>
      <c r="D211" s="26" t="s">
        <v>235</v>
      </c>
      <c r="E211" s="26" t="s">
        <v>30</v>
      </c>
      <c r="F211" s="150">
        <v>868926033950541</v>
      </c>
      <c r="G211" s="26" t="s">
        <v>88</v>
      </c>
      <c r="H211" s="26" t="s">
        <v>74</v>
      </c>
      <c r="I211" s="26" t="s">
        <v>485</v>
      </c>
      <c r="J211" s="26" t="s">
        <v>493</v>
      </c>
      <c r="K211" s="26" t="s">
        <v>494</v>
      </c>
      <c r="L211" s="26" t="s">
        <v>472</v>
      </c>
      <c r="M211" s="26" t="s">
        <v>276</v>
      </c>
      <c r="N211" s="26" t="s">
        <v>495</v>
      </c>
      <c r="O211" s="26" t="s">
        <v>122</v>
      </c>
      <c r="P211" s="26" t="s">
        <v>80</v>
      </c>
      <c r="Q211" s="26" t="s">
        <v>100</v>
      </c>
      <c r="R211" s="26" t="s">
        <v>37</v>
      </c>
      <c r="S211" s="26" t="s">
        <v>40</v>
      </c>
    </row>
    <row r="212" spans="1:19" ht="16.5" customHeight="1" x14ac:dyDescent="0.25">
      <c r="A212" s="65">
        <v>205</v>
      </c>
      <c r="B212" s="225"/>
      <c r="C212" s="26" t="s">
        <v>163</v>
      </c>
      <c r="D212" s="26" t="s">
        <v>235</v>
      </c>
      <c r="E212" s="26" t="s">
        <v>30</v>
      </c>
      <c r="F212" s="150">
        <v>864811036965841</v>
      </c>
      <c r="G212" s="26"/>
      <c r="H212" s="26" t="s">
        <v>74</v>
      </c>
      <c r="I212" s="26" t="s">
        <v>485</v>
      </c>
      <c r="J212" s="26" t="s">
        <v>453</v>
      </c>
      <c r="K212" s="26" t="s">
        <v>225</v>
      </c>
      <c r="L212" s="26" t="s">
        <v>243</v>
      </c>
      <c r="M212" s="26" t="s">
        <v>276</v>
      </c>
      <c r="N212" s="26" t="s">
        <v>213</v>
      </c>
      <c r="O212" s="26" t="s">
        <v>122</v>
      </c>
      <c r="P212" s="26" t="s">
        <v>80</v>
      </c>
      <c r="Q212" s="26" t="s">
        <v>100</v>
      </c>
      <c r="R212" s="26" t="s">
        <v>37</v>
      </c>
      <c r="S212" s="26" t="s">
        <v>59</v>
      </c>
    </row>
    <row r="213" spans="1:19" ht="16.5" customHeight="1" x14ac:dyDescent="0.25">
      <c r="A213" s="65">
        <v>206</v>
      </c>
      <c r="B213" s="225"/>
      <c r="C213" s="26" t="s">
        <v>163</v>
      </c>
      <c r="D213" s="26" t="s">
        <v>235</v>
      </c>
      <c r="E213" s="26" t="s">
        <v>30</v>
      </c>
      <c r="F213" s="150">
        <v>869627031835341</v>
      </c>
      <c r="G213" s="26"/>
      <c r="H213" s="26" t="s">
        <v>74</v>
      </c>
      <c r="I213" s="26" t="s">
        <v>485</v>
      </c>
      <c r="J213" s="26" t="s">
        <v>453</v>
      </c>
      <c r="K213" s="26" t="s">
        <v>225</v>
      </c>
      <c r="L213" s="26" t="s">
        <v>311</v>
      </c>
      <c r="M213" s="26" t="s">
        <v>276</v>
      </c>
      <c r="N213" s="26" t="s">
        <v>496</v>
      </c>
      <c r="O213" s="26" t="s">
        <v>122</v>
      </c>
      <c r="P213" s="26" t="s">
        <v>80</v>
      </c>
      <c r="Q213" s="26" t="s">
        <v>100</v>
      </c>
      <c r="R213" s="26" t="s">
        <v>37</v>
      </c>
      <c r="S213" s="26" t="s">
        <v>59</v>
      </c>
    </row>
    <row r="214" spans="1:19" ht="16.5" customHeight="1" x14ac:dyDescent="0.25">
      <c r="A214" s="65">
        <v>207</v>
      </c>
      <c r="B214" s="225"/>
      <c r="C214" s="26" t="s">
        <v>163</v>
      </c>
      <c r="D214" s="26" t="s">
        <v>235</v>
      </c>
      <c r="E214" s="26" t="s">
        <v>30</v>
      </c>
      <c r="F214" s="150">
        <v>864811031294957</v>
      </c>
      <c r="G214" s="26"/>
      <c r="H214" s="26" t="s">
        <v>74</v>
      </c>
      <c r="I214" s="26" t="s">
        <v>485</v>
      </c>
      <c r="J214" s="26" t="s">
        <v>497</v>
      </c>
      <c r="K214" s="26" t="s">
        <v>225</v>
      </c>
      <c r="L214" s="26" t="s">
        <v>311</v>
      </c>
      <c r="M214" s="26" t="s">
        <v>276</v>
      </c>
      <c r="N214" s="26" t="s">
        <v>498</v>
      </c>
      <c r="O214" s="26" t="s">
        <v>122</v>
      </c>
      <c r="P214" s="26" t="s">
        <v>80</v>
      </c>
      <c r="Q214" s="26" t="s">
        <v>100</v>
      </c>
      <c r="R214" s="26" t="s">
        <v>37</v>
      </c>
      <c r="S214" s="26" t="s">
        <v>59</v>
      </c>
    </row>
    <row r="215" spans="1:19" ht="16.5" customHeight="1" x14ac:dyDescent="0.25">
      <c r="A215" s="65">
        <v>208</v>
      </c>
      <c r="B215" s="225"/>
      <c r="C215" s="26" t="s">
        <v>163</v>
      </c>
      <c r="D215" s="26" t="s">
        <v>235</v>
      </c>
      <c r="E215" s="26" t="s">
        <v>30</v>
      </c>
      <c r="F215" s="150">
        <v>866192037771209</v>
      </c>
      <c r="G215" s="26"/>
      <c r="H215" s="26" t="s">
        <v>74</v>
      </c>
      <c r="I215" s="26" t="s">
        <v>485</v>
      </c>
      <c r="J215" s="26" t="s">
        <v>499</v>
      </c>
      <c r="K215" s="26" t="s">
        <v>225</v>
      </c>
      <c r="L215" s="26" t="s">
        <v>84</v>
      </c>
      <c r="M215" s="26"/>
      <c r="N215" s="26" t="s">
        <v>496</v>
      </c>
      <c r="O215" s="26" t="s">
        <v>122</v>
      </c>
      <c r="P215" s="26" t="s">
        <v>80</v>
      </c>
      <c r="Q215" s="26" t="s">
        <v>100</v>
      </c>
      <c r="R215" s="26" t="s">
        <v>37</v>
      </c>
      <c r="S215" s="26" t="s">
        <v>59</v>
      </c>
    </row>
    <row r="216" spans="1:19" ht="16.5" customHeight="1" x14ac:dyDescent="0.25">
      <c r="A216" s="65">
        <v>209</v>
      </c>
      <c r="B216" s="225"/>
      <c r="C216" s="26" t="s">
        <v>235</v>
      </c>
      <c r="D216" s="26" t="s">
        <v>241</v>
      </c>
      <c r="E216" s="26" t="s">
        <v>30</v>
      </c>
      <c r="F216" s="150">
        <v>864811036948169</v>
      </c>
      <c r="G216" s="26" t="s">
        <v>88</v>
      </c>
      <c r="H216" s="26" t="s">
        <v>74</v>
      </c>
      <c r="I216" s="26" t="s">
        <v>500</v>
      </c>
      <c r="J216" s="26" t="s">
        <v>501</v>
      </c>
      <c r="K216" s="26" t="s">
        <v>502</v>
      </c>
      <c r="L216" s="26"/>
      <c r="M216" s="26" t="s">
        <v>276</v>
      </c>
      <c r="N216" s="26" t="s">
        <v>503</v>
      </c>
      <c r="O216" s="26" t="s">
        <v>122</v>
      </c>
      <c r="P216" s="26" t="s">
        <v>80</v>
      </c>
      <c r="Q216" s="26" t="s">
        <v>100</v>
      </c>
      <c r="R216" s="26" t="s">
        <v>37</v>
      </c>
      <c r="S216" s="26" t="s">
        <v>59</v>
      </c>
    </row>
    <row r="217" spans="1:19" ht="15.75" customHeight="1" x14ac:dyDescent="0.25">
      <c r="A217" s="65">
        <v>210</v>
      </c>
      <c r="B217" s="225"/>
      <c r="C217" s="26" t="s">
        <v>279</v>
      </c>
      <c r="D217" s="26" t="s">
        <v>387</v>
      </c>
      <c r="E217" s="26" t="s">
        <v>30</v>
      </c>
      <c r="F217" s="150">
        <v>868926033939759</v>
      </c>
      <c r="G217" s="26"/>
      <c r="H217" s="26" t="s">
        <v>74</v>
      </c>
      <c r="I217" s="26"/>
      <c r="J217" s="26" t="s">
        <v>453</v>
      </c>
      <c r="K217" s="26" t="s">
        <v>225</v>
      </c>
      <c r="L217" s="26" t="s">
        <v>155</v>
      </c>
      <c r="M217" s="26"/>
      <c r="N217" s="26" t="s">
        <v>106</v>
      </c>
      <c r="O217" s="26" t="s">
        <v>122</v>
      </c>
      <c r="P217" s="26" t="s">
        <v>80</v>
      </c>
      <c r="Q217" s="26" t="s">
        <v>451</v>
      </c>
      <c r="R217" s="26" t="s">
        <v>42</v>
      </c>
      <c r="S217" s="26" t="s">
        <v>44</v>
      </c>
    </row>
    <row r="218" spans="1:19" ht="16.5" customHeight="1" x14ac:dyDescent="0.25">
      <c r="A218" s="65">
        <v>211</v>
      </c>
      <c r="B218" s="225"/>
      <c r="C218" s="26" t="s">
        <v>279</v>
      </c>
      <c r="D218" s="26" t="s">
        <v>387</v>
      </c>
      <c r="E218" s="26" t="s">
        <v>30</v>
      </c>
      <c r="F218" s="150">
        <v>868926033928638</v>
      </c>
      <c r="G218" s="26"/>
      <c r="H218" s="26" t="s">
        <v>74</v>
      </c>
      <c r="I218" s="26"/>
      <c r="J218" s="26" t="s">
        <v>453</v>
      </c>
      <c r="K218" s="26" t="s">
        <v>225</v>
      </c>
      <c r="L218" s="26" t="s">
        <v>155</v>
      </c>
      <c r="M218" s="26"/>
      <c r="N218" s="26" t="s">
        <v>106</v>
      </c>
      <c r="O218" s="26" t="s">
        <v>122</v>
      </c>
      <c r="P218" s="26" t="s">
        <v>80</v>
      </c>
      <c r="Q218" s="26" t="s">
        <v>451</v>
      </c>
      <c r="R218" s="26" t="s">
        <v>42</v>
      </c>
      <c r="S218" s="26" t="s">
        <v>44</v>
      </c>
    </row>
    <row r="219" spans="1:19" ht="16.5" customHeight="1" x14ac:dyDescent="0.25">
      <c r="A219" s="65">
        <v>212</v>
      </c>
      <c r="B219" s="226"/>
      <c r="C219" s="26" t="s">
        <v>279</v>
      </c>
      <c r="D219" s="26" t="s">
        <v>387</v>
      </c>
      <c r="E219" s="26" t="s">
        <v>30</v>
      </c>
      <c r="F219" s="150">
        <v>864811031280790</v>
      </c>
      <c r="G219" s="26"/>
      <c r="H219" s="26" t="s">
        <v>74</v>
      </c>
      <c r="I219" s="26"/>
      <c r="J219" s="26" t="s">
        <v>504</v>
      </c>
      <c r="K219" s="26" t="s">
        <v>167</v>
      </c>
      <c r="L219" s="26" t="s">
        <v>243</v>
      </c>
      <c r="M219" s="26" t="s">
        <v>155</v>
      </c>
      <c r="N219" s="26" t="s">
        <v>58</v>
      </c>
      <c r="O219" s="26" t="s">
        <v>122</v>
      </c>
      <c r="P219" s="26" t="s">
        <v>80</v>
      </c>
      <c r="Q219" s="26" t="s">
        <v>451</v>
      </c>
      <c r="R219" s="26" t="s">
        <v>42</v>
      </c>
      <c r="S219" s="26" t="s">
        <v>44</v>
      </c>
    </row>
    <row r="220" spans="1:19" ht="16.5" customHeight="1" x14ac:dyDescent="0.25">
      <c r="A220" s="65">
        <v>213</v>
      </c>
      <c r="B220" s="224" t="s">
        <v>528</v>
      </c>
      <c r="C220" s="26" t="s">
        <v>387</v>
      </c>
      <c r="D220" s="26" t="s">
        <v>506</v>
      </c>
      <c r="E220" s="26" t="s">
        <v>30</v>
      </c>
      <c r="F220" s="150">
        <v>864811036984537</v>
      </c>
      <c r="G220" s="26"/>
      <c r="H220" s="26" t="s">
        <v>74</v>
      </c>
      <c r="I220" s="26"/>
      <c r="J220" s="26" t="s">
        <v>507</v>
      </c>
      <c r="K220" s="26"/>
      <c r="L220" s="26" t="s">
        <v>508</v>
      </c>
      <c r="M220" s="26" t="s">
        <v>276</v>
      </c>
      <c r="N220" s="26" t="s">
        <v>58</v>
      </c>
      <c r="O220" s="26"/>
      <c r="P220" s="26" t="s">
        <v>80</v>
      </c>
      <c r="Q220" s="26" t="s">
        <v>92</v>
      </c>
      <c r="R220" s="26" t="s">
        <v>42</v>
      </c>
      <c r="S220" s="26" t="s">
        <v>44</v>
      </c>
    </row>
    <row r="221" spans="1:19" ht="16.5" customHeight="1" x14ac:dyDescent="0.25">
      <c r="A221" s="65">
        <v>214</v>
      </c>
      <c r="B221" s="225"/>
      <c r="C221" s="26" t="s">
        <v>387</v>
      </c>
      <c r="D221" s="26" t="s">
        <v>506</v>
      </c>
      <c r="E221" s="26" t="s">
        <v>24</v>
      </c>
      <c r="F221" s="150">
        <v>866104028740739</v>
      </c>
      <c r="G221" s="26"/>
      <c r="H221" s="26" t="s">
        <v>95</v>
      </c>
      <c r="I221" s="26" t="s">
        <v>509</v>
      </c>
      <c r="J221" s="26" t="s">
        <v>510</v>
      </c>
      <c r="K221" s="26"/>
      <c r="L221" s="26" t="s">
        <v>511</v>
      </c>
      <c r="M221" s="26" t="s">
        <v>512</v>
      </c>
      <c r="N221" s="26" t="s">
        <v>513</v>
      </c>
      <c r="O221" s="26"/>
      <c r="P221" s="26" t="s">
        <v>80</v>
      </c>
      <c r="Q221" s="26" t="s">
        <v>92</v>
      </c>
      <c r="R221" s="26" t="s">
        <v>42</v>
      </c>
      <c r="S221" s="26" t="s">
        <v>44</v>
      </c>
    </row>
    <row r="222" spans="1:19" ht="16.5" customHeight="1" x14ac:dyDescent="0.25">
      <c r="A222" s="65">
        <v>215</v>
      </c>
      <c r="B222" s="225"/>
      <c r="C222" s="26" t="s">
        <v>387</v>
      </c>
      <c r="D222" s="26" t="s">
        <v>506</v>
      </c>
      <c r="E222" s="26" t="s">
        <v>24</v>
      </c>
      <c r="F222" s="150">
        <v>863586032939351</v>
      </c>
      <c r="G222" s="26"/>
      <c r="H222" s="26" t="s">
        <v>95</v>
      </c>
      <c r="I222" s="26"/>
      <c r="J222" s="26" t="s">
        <v>514</v>
      </c>
      <c r="K222" s="26" t="s">
        <v>119</v>
      </c>
      <c r="L222" s="26" t="s">
        <v>515</v>
      </c>
      <c r="M222" s="26" t="s">
        <v>512</v>
      </c>
      <c r="N222" s="26" t="s">
        <v>121</v>
      </c>
      <c r="O222" s="23">
        <v>10000</v>
      </c>
      <c r="P222" s="26" t="s">
        <v>80</v>
      </c>
      <c r="Q222" s="26" t="s">
        <v>92</v>
      </c>
      <c r="R222" s="26" t="s">
        <v>37</v>
      </c>
      <c r="S222" s="26" t="s">
        <v>40</v>
      </c>
    </row>
    <row r="223" spans="1:19" ht="16.5" customHeight="1" x14ac:dyDescent="0.25">
      <c r="A223" s="65">
        <v>216</v>
      </c>
      <c r="B223" s="225"/>
      <c r="C223" s="26" t="s">
        <v>387</v>
      </c>
      <c r="D223" s="26" t="s">
        <v>506</v>
      </c>
      <c r="E223" s="26" t="s">
        <v>24</v>
      </c>
      <c r="F223" s="150">
        <v>866104028884958</v>
      </c>
      <c r="G223" s="26"/>
      <c r="H223" s="26" t="s">
        <v>95</v>
      </c>
      <c r="I223" s="26"/>
      <c r="J223" s="26" t="s">
        <v>514</v>
      </c>
      <c r="K223" s="26"/>
      <c r="L223" s="26" t="s">
        <v>516</v>
      </c>
      <c r="M223" s="26" t="s">
        <v>512</v>
      </c>
      <c r="N223" s="26" t="s">
        <v>513</v>
      </c>
      <c r="O223" s="26"/>
      <c r="P223" s="26" t="s">
        <v>42</v>
      </c>
      <c r="Q223" s="26" t="s">
        <v>92</v>
      </c>
      <c r="R223" s="26" t="s">
        <v>42</v>
      </c>
      <c r="S223" s="26" t="s">
        <v>44</v>
      </c>
    </row>
    <row r="224" spans="1:19" ht="16.5" customHeight="1" x14ac:dyDescent="0.25">
      <c r="A224" s="65">
        <v>217</v>
      </c>
      <c r="B224" s="225"/>
      <c r="C224" s="168">
        <v>43191</v>
      </c>
      <c r="D224" s="168">
        <v>43221</v>
      </c>
      <c r="E224" s="26" t="s">
        <v>23</v>
      </c>
      <c r="F224" s="150">
        <v>862631037485256</v>
      </c>
      <c r="G224" s="26" t="s">
        <v>517</v>
      </c>
      <c r="H224" s="26" t="s">
        <v>95</v>
      </c>
      <c r="I224" s="26" t="s">
        <v>509</v>
      </c>
      <c r="J224" s="26" t="s">
        <v>514</v>
      </c>
      <c r="K224" s="26" t="s">
        <v>204</v>
      </c>
      <c r="L224" s="26" t="s">
        <v>97</v>
      </c>
      <c r="M224" s="26" t="s">
        <v>98</v>
      </c>
      <c r="N224" s="26" t="s">
        <v>58</v>
      </c>
      <c r="O224" s="26"/>
      <c r="P224" s="26" t="s">
        <v>80</v>
      </c>
      <c r="Q224" s="26" t="s">
        <v>92</v>
      </c>
      <c r="R224" s="26" t="s">
        <v>42</v>
      </c>
      <c r="S224" s="26" t="s">
        <v>44</v>
      </c>
    </row>
    <row r="225" spans="1:21" ht="16.5" customHeight="1" x14ac:dyDescent="0.25">
      <c r="A225" s="65">
        <v>218</v>
      </c>
      <c r="B225" s="225"/>
      <c r="C225" s="26" t="s">
        <v>518</v>
      </c>
      <c r="D225" s="26" t="s">
        <v>313</v>
      </c>
      <c r="E225" s="26" t="s">
        <v>23</v>
      </c>
      <c r="F225" s="150">
        <v>862631034712397</v>
      </c>
      <c r="G225" s="26"/>
      <c r="H225" s="26" t="s">
        <v>74</v>
      </c>
      <c r="I225" s="26"/>
      <c r="J225" s="26" t="s">
        <v>514</v>
      </c>
      <c r="K225" s="26"/>
      <c r="L225" s="26" t="s">
        <v>396</v>
      </c>
      <c r="M225" s="26" t="s">
        <v>98</v>
      </c>
      <c r="N225" s="26" t="s">
        <v>58</v>
      </c>
      <c r="O225" s="26"/>
      <c r="P225" s="26" t="s">
        <v>80</v>
      </c>
      <c r="Q225" s="26" t="s">
        <v>92</v>
      </c>
      <c r="R225" s="26" t="s">
        <v>42</v>
      </c>
      <c r="S225" s="26" t="s">
        <v>44</v>
      </c>
    </row>
    <row r="226" spans="1:21" ht="16.5" customHeight="1" x14ac:dyDescent="0.25">
      <c r="A226" s="65">
        <v>219</v>
      </c>
      <c r="B226" s="225"/>
      <c r="C226" s="26" t="s">
        <v>387</v>
      </c>
      <c r="D226" s="26" t="s">
        <v>506</v>
      </c>
      <c r="E226" s="26" t="s">
        <v>23</v>
      </c>
      <c r="F226" s="150">
        <v>861694031780560</v>
      </c>
      <c r="G226" s="26" t="s">
        <v>88</v>
      </c>
      <c r="H226" s="26" t="s">
        <v>95</v>
      </c>
      <c r="I226" s="26"/>
      <c r="J226" s="26" t="s">
        <v>514</v>
      </c>
      <c r="K226" s="26"/>
      <c r="L226" s="26" t="s">
        <v>97</v>
      </c>
      <c r="M226" s="26" t="s">
        <v>98</v>
      </c>
      <c r="N226" s="26" t="s">
        <v>58</v>
      </c>
      <c r="O226" s="26"/>
      <c r="P226" s="26" t="s">
        <v>80</v>
      </c>
      <c r="Q226" s="26" t="s">
        <v>92</v>
      </c>
      <c r="R226" s="26" t="s">
        <v>42</v>
      </c>
      <c r="S226" s="26" t="s">
        <v>44</v>
      </c>
    </row>
    <row r="227" spans="1:21" ht="16.5" customHeight="1" x14ac:dyDescent="0.25">
      <c r="A227" s="65">
        <v>220</v>
      </c>
      <c r="B227" s="225"/>
      <c r="C227" s="26" t="s">
        <v>387</v>
      </c>
      <c r="D227" s="26" t="s">
        <v>506</v>
      </c>
      <c r="E227" s="26" t="s">
        <v>23</v>
      </c>
      <c r="F227" s="150">
        <v>861694037976782</v>
      </c>
      <c r="G227" s="26"/>
      <c r="H227" s="26" t="s">
        <v>95</v>
      </c>
      <c r="I227" s="26"/>
      <c r="J227" s="26" t="s">
        <v>514</v>
      </c>
      <c r="K227" s="26"/>
      <c r="L227" s="26" t="s">
        <v>97</v>
      </c>
      <c r="M227" s="26" t="s">
        <v>98</v>
      </c>
      <c r="N227" s="26" t="s">
        <v>58</v>
      </c>
      <c r="O227" s="26"/>
      <c r="P227" s="26" t="s">
        <v>80</v>
      </c>
      <c r="Q227" s="26" t="s">
        <v>92</v>
      </c>
      <c r="R227" s="26" t="s">
        <v>42</v>
      </c>
      <c r="S227" s="26" t="s">
        <v>44</v>
      </c>
    </row>
    <row r="228" spans="1:21" ht="16.5" customHeight="1" x14ac:dyDescent="0.25">
      <c r="A228" s="65">
        <v>221</v>
      </c>
      <c r="B228" s="225"/>
      <c r="C228" s="26" t="s">
        <v>387</v>
      </c>
      <c r="D228" s="26" t="s">
        <v>506</v>
      </c>
      <c r="E228" s="26" t="s">
        <v>23</v>
      </c>
      <c r="F228" s="150">
        <v>861694031097619</v>
      </c>
      <c r="G228" s="26" t="s">
        <v>88</v>
      </c>
      <c r="H228" s="26" t="s">
        <v>95</v>
      </c>
      <c r="I228" s="26" t="s">
        <v>2138</v>
      </c>
      <c r="J228" s="26" t="s">
        <v>514</v>
      </c>
      <c r="K228" s="26" t="s">
        <v>519</v>
      </c>
      <c r="L228" s="26" t="s">
        <v>98</v>
      </c>
      <c r="M228" s="26"/>
      <c r="N228" s="26" t="s">
        <v>220</v>
      </c>
      <c r="O228" s="26"/>
      <c r="P228" s="26" t="s">
        <v>80</v>
      </c>
      <c r="Q228" s="26" t="s">
        <v>92</v>
      </c>
      <c r="R228" s="26" t="s">
        <v>37</v>
      </c>
      <c r="S228" s="26" t="s">
        <v>59</v>
      </c>
    </row>
    <row r="229" spans="1:21" ht="16.5" customHeight="1" x14ac:dyDescent="0.25">
      <c r="A229" s="65">
        <v>222</v>
      </c>
      <c r="B229" s="225"/>
      <c r="C229" s="26" t="s">
        <v>387</v>
      </c>
      <c r="D229" s="26" t="s">
        <v>506</v>
      </c>
      <c r="E229" s="26" t="s">
        <v>23</v>
      </c>
      <c r="F229" s="150">
        <v>862631034787069</v>
      </c>
      <c r="G229" s="26"/>
      <c r="H229" s="26" t="s">
        <v>95</v>
      </c>
      <c r="I229" s="26"/>
      <c r="J229" s="26" t="s">
        <v>514</v>
      </c>
      <c r="K229" s="26"/>
      <c r="L229" s="26" t="s">
        <v>396</v>
      </c>
      <c r="M229" s="26" t="s">
        <v>98</v>
      </c>
      <c r="N229" s="26" t="s">
        <v>58</v>
      </c>
      <c r="O229" s="26"/>
      <c r="P229" s="26" t="s">
        <v>80</v>
      </c>
      <c r="Q229" s="26" t="s">
        <v>92</v>
      </c>
      <c r="R229" s="26" t="s">
        <v>42</v>
      </c>
      <c r="S229" s="26" t="s">
        <v>44</v>
      </c>
    </row>
    <row r="230" spans="1:21" ht="16.5" customHeight="1" x14ac:dyDescent="0.25">
      <c r="A230" s="65">
        <v>223</v>
      </c>
      <c r="B230" s="225"/>
      <c r="C230" s="26" t="s">
        <v>387</v>
      </c>
      <c r="D230" s="26" t="s">
        <v>506</v>
      </c>
      <c r="E230" s="26" t="s">
        <v>23</v>
      </c>
      <c r="F230" s="150">
        <v>862631034727445</v>
      </c>
      <c r="G230" s="26"/>
      <c r="H230" s="26" t="s">
        <v>95</v>
      </c>
      <c r="I230" s="26" t="s">
        <v>204</v>
      </c>
      <c r="J230" s="26" t="s">
        <v>514</v>
      </c>
      <c r="K230" s="26" t="s">
        <v>520</v>
      </c>
      <c r="L230" s="26" t="s">
        <v>396</v>
      </c>
      <c r="M230" s="26" t="s">
        <v>98</v>
      </c>
      <c r="N230" s="26" t="s">
        <v>521</v>
      </c>
      <c r="O230" s="26"/>
      <c r="P230" s="26" t="s">
        <v>80</v>
      </c>
      <c r="Q230" s="26" t="s">
        <v>92</v>
      </c>
      <c r="R230" s="26" t="s">
        <v>37</v>
      </c>
      <c r="S230" s="26" t="s">
        <v>41</v>
      </c>
    </row>
    <row r="231" spans="1:21" ht="16.5" customHeight="1" x14ac:dyDescent="0.25">
      <c r="A231" s="65">
        <v>224</v>
      </c>
      <c r="B231" s="225"/>
      <c r="C231" s="26" t="s">
        <v>387</v>
      </c>
      <c r="D231" s="26" t="s">
        <v>506</v>
      </c>
      <c r="E231" s="26" t="s">
        <v>23</v>
      </c>
      <c r="F231" s="150">
        <v>862631034742840</v>
      </c>
      <c r="G231" s="26"/>
      <c r="H231" s="26" t="s">
        <v>95</v>
      </c>
      <c r="I231" s="26" t="s">
        <v>2139</v>
      </c>
      <c r="J231" s="26" t="s">
        <v>514</v>
      </c>
      <c r="K231" s="26" t="s">
        <v>519</v>
      </c>
      <c r="L231" s="26" t="s">
        <v>396</v>
      </c>
      <c r="M231" s="26" t="s">
        <v>98</v>
      </c>
      <c r="N231" s="26" t="s">
        <v>220</v>
      </c>
      <c r="O231" s="26"/>
      <c r="P231" s="26" t="s">
        <v>80</v>
      </c>
      <c r="Q231" s="26" t="s">
        <v>92</v>
      </c>
      <c r="R231" s="26" t="s">
        <v>37</v>
      </c>
      <c r="S231" s="26" t="s">
        <v>59</v>
      </c>
    </row>
    <row r="232" spans="1:21" s="11" customFormat="1" ht="16.5" customHeight="1" x14ac:dyDescent="0.25">
      <c r="A232" s="65">
        <v>225</v>
      </c>
      <c r="B232" s="225"/>
      <c r="C232" s="26" t="s">
        <v>387</v>
      </c>
      <c r="D232" s="26" t="s">
        <v>506</v>
      </c>
      <c r="E232" s="26" t="s">
        <v>23</v>
      </c>
      <c r="F232" s="150">
        <v>862631034704758</v>
      </c>
      <c r="G232" s="26" t="s">
        <v>88</v>
      </c>
      <c r="H232" s="26" t="s">
        <v>95</v>
      </c>
      <c r="I232" s="26" t="s">
        <v>2140</v>
      </c>
      <c r="J232" s="26" t="s">
        <v>514</v>
      </c>
      <c r="K232" s="26" t="s">
        <v>519</v>
      </c>
      <c r="L232" s="26" t="s">
        <v>396</v>
      </c>
      <c r="M232" s="26" t="s">
        <v>98</v>
      </c>
      <c r="N232" s="26" t="s">
        <v>220</v>
      </c>
      <c r="O232" s="26"/>
      <c r="P232" s="26" t="s">
        <v>80</v>
      </c>
      <c r="Q232" s="26" t="s">
        <v>92</v>
      </c>
      <c r="R232" s="26" t="s">
        <v>37</v>
      </c>
      <c r="S232" s="26" t="s">
        <v>59</v>
      </c>
      <c r="T232" s="2"/>
      <c r="U232" s="2"/>
    </row>
    <row r="233" spans="1:21" ht="16.5" customHeight="1" x14ac:dyDescent="0.25">
      <c r="A233" s="65">
        <v>226</v>
      </c>
      <c r="B233" s="225"/>
      <c r="C233" s="26" t="s">
        <v>387</v>
      </c>
      <c r="D233" s="26" t="s">
        <v>506</v>
      </c>
      <c r="E233" s="26" t="s">
        <v>23</v>
      </c>
      <c r="F233" s="150">
        <v>862631034709591</v>
      </c>
      <c r="G233" s="26"/>
      <c r="H233" s="26" t="s">
        <v>95</v>
      </c>
      <c r="I233" s="26" t="s">
        <v>509</v>
      </c>
      <c r="J233" s="26" t="s">
        <v>140</v>
      </c>
      <c r="K233" s="26" t="s">
        <v>204</v>
      </c>
      <c r="L233" s="26" t="s">
        <v>396</v>
      </c>
      <c r="M233" s="26" t="s">
        <v>98</v>
      </c>
      <c r="N233" s="26" t="s">
        <v>58</v>
      </c>
      <c r="O233" s="26"/>
      <c r="P233" s="26" t="s">
        <v>80</v>
      </c>
      <c r="Q233" s="26" t="s">
        <v>92</v>
      </c>
      <c r="R233" s="26" t="s">
        <v>42</v>
      </c>
      <c r="S233" s="26" t="s">
        <v>44</v>
      </c>
    </row>
    <row r="234" spans="1:21" ht="16.5" customHeight="1" x14ac:dyDescent="0.25">
      <c r="A234" s="65">
        <v>227</v>
      </c>
      <c r="B234" s="225"/>
      <c r="C234" s="26" t="s">
        <v>387</v>
      </c>
      <c r="D234" s="26" t="s">
        <v>506</v>
      </c>
      <c r="E234" s="26" t="s">
        <v>23</v>
      </c>
      <c r="F234" s="150">
        <v>861694031774779</v>
      </c>
      <c r="G234" s="26"/>
      <c r="H234" s="26" t="s">
        <v>95</v>
      </c>
      <c r="I234" s="26"/>
      <c r="J234" s="26" t="s">
        <v>514</v>
      </c>
      <c r="K234" s="26" t="s">
        <v>522</v>
      </c>
      <c r="L234" s="26"/>
      <c r="M234" s="26" t="s">
        <v>98</v>
      </c>
      <c r="N234" s="26" t="s">
        <v>106</v>
      </c>
      <c r="O234" s="26"/>
      <c r="P234" s="26" t="s">
        <v>80</v>
      </c>
      <c r="Q234" s="26" t="s">
        <v>92</v>
      </c>
      <c r="R234" s="26" t="s">
        <v>42</v>
      </c>
      <c r="S234" s="26" t="s">
        <v>44</v>
      </c>
      <c r="T234" s="11"/>
      <c r="U234" s="11"/>
    </row>
    <row r="235" spans="1:21" ht="16.5" customHeight="1" x14ac:dyDescent="0.25">
      <c r="A235" s="65">
        <v>228</v>
      </c>
      <c r="B235" s="225"/>
      <c r="C235" s="168">
        <v>43556</v>
      </c>
      <c r="D235" s="168">
        <v>43586</v>
      </c>
      <c r="E235" s="26" t="s">
        <v>18</v>
      </c>
      <c r="F235" s="150">
        <v>867330026924731</v>
      </c>
      <c r="G235" s="26" t="s">
        <v>523</v>
      </c>
      <c r="H235" s="26" t="s">
        <v>95</v>
      </c>
      <c r="I235" s="26"/>
      <c r="J235" s="26" t="s">
        <v>524</v>
      </c>
      <c r="K235" s="26" t="s">
        <v>525</v>
      </c>
      <c r="L235" s="26" t="s">
        <v>526</v>
      </c>
      <c r="M235" s="26" t="s">
        <v>110</v>
      </c>
      <c r="N235" s="26" t="s">
        <v>121</v>
      </c>
      <c r="O235" s="23">
        <v>10000</v>
      </c>
      <c r="P235" s="26" t="s">
        <v>80</v>
      </c>
      <c r="Q235" s="26" t="s">
        <v>92</v>
      </c>
      <c r="R235" s="26" t="s">
        <v>37</v>
      </c>
      <c r="S235" s="26" t="s">
        <v>40</v>
      </c>
    </row>
    <row r="236" spans="1:21" ht="16.5" customHeight="1" x14ac:dyDescent="0.25">
      <c r="A236" s="65">
        <v>229</v>
      </c>
      <c r="B236" s="225"/>
      <c r="C236" s="26" t="s">
        <v>387</v>
      </c>
      <c r="D236" s="26" t="s">
        <v>506</v>
      </c>
      <c r="E236" s="26" t="s">
        <v>18</v>
      </c>
      <c r="F236" s="150">
        <v>862118027449831</v>
      </c>
      <c r="G236" s="26" t="s">
        <v>107</v>
      </c>
      <c r="H236" s="26" t="s">
        <v>95</v>
      </c>
      <c r="I236" s="26" t="s">
        <v>2141</v>
      </c>
      <c r="J236" s="26" t="s">
        <v>136</v>
      </c>
      <c r="K236" s="26"/>
      <c r="L236" s="26" t="s">
        <v>115</v>
      </c>
      <c r="M236" s="26" t="s">
        <v>110</v>
      </c>
      <c r="N236" s="26" t="s">
        <v>58</v>
      </c>
      <c r="O236" s="26"/>
      <c r="P236" s="26" t="s">
        <v>80</v>
      </c>
      <c r="Q236" s="26" t="s">
        <v>92</v>
      </c>
      <c r="R236" s="26" t="s">
        <v>42</v>
      </c>
      <c r="S236" s="26" t="s">
        <v>44</v>
      </c>
    </row>
    <row r="237" spans="1:21" ht="16.5" customHeight="1" x14ac:dyDescent="0.25">
      <c r="A237" s="65">
        <v>230</v>
      </c>
      <c r="B237" s="226"/>
      <c r="C237" s="26" t="s">
        <v>387</v>
      </c>
      <c r="D237" s="26" t="s">
        <v>643</v>
      </c>
      <c r="E237" s="26" t="s">
        <v>527</v>
      </c>
      <c r="F237" s="150">
        <v>358735072263931</v>
      </c>
      <c r="G237" s="26"/>
      <c r="H237" s="26" t="s">
        <v>74</v>
      </c>
      <c r="I237" s="26"/>
      <c r="J237" s="26"/>
      <c r="K237" s="26" t="s">
        <v>50</v>
      </c>
      <c r="L237" s="26"/>
      <c r="M237" s="26"/>
      <c r="N237" s="26" t="s">
        <v>165</v>
      </c>
      <c r="O237" s="26"/>
      <c r="P237" s="26" t="s">
        <v>80</v>
      </c>
      <c r="Q237" s="26" t="s">
        <v>92</v>
      </c>
      <c r="R237" s="26" t="s">
        <v>42</v>
      </c>
      <c r="S237" s="26" t="s">
        <v>45</v>
      </c>
    </row>
    <row r="238" spans="1:21" ht="16.5" customHeight="1" x14ac:dyDescent="0.25">
      <c r="A238" s="65">
        <v>231</v>
      </c>
      <c r="B238" s="26" t="s">
        <v>532</v>
      </c>
      <c r="C238" s="26" t="s">
        <v>387</v>
      </c>
      <c r="D238" s="26" t="s">
        <v>506</v>
      </c>
      <c r="E238" s="26" t="s">
        <v>18</v>
      </c>
      <c r="F238" s="150">
        <v>864161026905179</v>
      </c>
      <c r="G238" s="26" t="s">
        <v>529</v>
      </c>
      <c r="H238" s="26" t="s">
        <v>95</v>
      </c>
      <c r="I238" s="26" t="s">
        <v>530</v>
      </c>
      <c r="J238" s="26" t="s">
        <v>531</v>
      </c>
      <c r="K238" s="26" t="s">
        <v>52</v>
      </c>
      <c r="L238" s="26"/>
      <c r="M238" s="26" t="s">
        <v>105</v>
      </c>
      <c r="N238" s="26" t="s">
        <v>106</v>
      </c>
      <c r="O238" s="26"/>
      <c r="P238" s="26" t="s">
        <v>80</v>
      </c>
      <c r="Q238" s="26" t="s">
        <v>100</v>
      </c>
      <c r="R238" s="26" t="s">
        <v>42</v>
      </c>
      <c r="S238" s="26" t="s">
        <v>43</v>
      </c>
    </row>
    <row r="239" spans="1:21" ht="16.5" customHeight="1" x14ac:dyDescent="0.25">
      <c r="A239" s="65">
        <v>232</v>
      </c>
      <c r="B239" s="224" t="s">
        <v>540</v>
      </c>
      <c r="C239" s="26" t="s">
        <v>313</v>
      </c>
      <c r="D239" s="26" t="s">
        <v>533</v>
      </c>
      <c r="E239" s="26" t="s">
        <v>527</v>
      </c>
      <c r="F239" s="150">
        <v>358899058056378</v>
      </c>
      <c r="G239" s="26"/>
      <c r="H239" s="26" t="s">
        <v>95</v>
      </c>
      <c r="I239" s="26"/>
      <c r="J239" s="26"/>
      <c r="K239" s="26" t="s">
        <v>50</v>
      </c>
      <c r="L239" s="26"/>
      <c r="M239" s="26"/>
      <c r="N239" s="26" t="s">
        <v>534</v>
      </c>
      <c r="O239" s="23">
        <v>100000</v>
      </c>
      <c r="P239" s="26" t="s">
        <v>80</v>
      </c>
      <c r="Q239" s="26" t="s">
        <v>100</v>
      </c>
      <c r="R239" s="26" t="s">
        <v>37</v>
      </c>
      <c r="S239" s="26" t="s">
        <v>40</v>
      </c>
    </row>
    <row r="240" spans="1:21" ht="16.5" customHeight="1" x14ac:dyDescent="0.25">
      <c r="A240" s="65">
        <v>233</v>
      </c>
      <c r="B240" s="225"/>
      <c r="C240" s="26" t="s">
        <v>313</v>
      </c>
      <c r="D240" s="26" t="s">
        <v>533</v>
      </c>
      <c r="E240" s="26" t="s">
        <v>18</v>
      </c>
      <c r="F240" s="150">
        <v>862118029952964</v>
      </c>
      <c r="G240" s="26" t="s">
        <v>535</v>
      </c>
      <c r="H240" s="26" t="s">
        <v>95</v>
      </c>
      <c r="I240" s="26" t="s">
        <v>536</v>
      </c>
      <c r="J240" s="26" t="s">
        <v>164</v>
      </c>
      <c r="K240" s="26" t="s">
        <v>134</v>
      </c>
      <c r="L240" s="26" t="s">
        <v>110</v>
      </c>
      <c r="M240" s="26"/>
      <c r="N240" s="26" t="s">
        <v>537</v>
      </c>
      <c r="O240" s="26"/>
      <c r="P240" s="26" t="s">
        <v>80</v>
      </c>
      <c r="Q240" s="26" t="s">
        <v>100</v>
      </c>
      <c r="R240" s="26" t="s">
        <v>42</v>
      </c>
      <c r="S240" s="26" t="s">
        <v>45</v>
      </c>
    </row>
    <row r="241" spans="1:19" ht="16.5" customHeight="1" x14ac:dyDescent="0.25">
      <c r="A241" s="65">
        <v>234</v>
      </c>
      <c r="B241" s="225"/>
      <c r="C241" s="26" t="s">
        <v>313</v>
      </c>
      <c r="D241" s="26" t="s">
        <v>533</v>
      </c>
      <c r="E241" s="26" t="s">
        <v>23</v>
      </c>
      <c r="F241" s="150">
        <v>861694030930034</v>
      </c>
      <c r="G241" s="26"/>
      <c r="H241" s="26" t="s">
        <v>95</v>
      </c>
      <c r="I241" s="26"/>
      <c r="J241" s="26" t="s">
        <v>214</v>
      </c>
      <c r="K241" s="26"/>
      <c r="L241" s="26" t="s">
        <v>538</v>
      </c>
      <c r="M241" s="26" t="s">
        <v>98</v>
      </c>
      <c r="N241" s="26" t="s">
        <v>58</v>
      </c>
      <c r="O241" s="26"/>
      <c r="P241" s="26" t="s">
        <v>80</v>
      </c>
      <c r="Q241" s="26" t="s">
        <v>100</v>
      </c>
      <c r="R241" s="26" t="s">
        <v>42</v>
      </c>
      <c r="S241" s="26" t="s">
        <v>44</v>
      </c>
    </row>
    <row r="242" spans="1:19" ht="16.5" customHeight="1" x14ac:dyDescent="0.25">
      <c r="A242" s="65">
        <v>235</v>
      </c>
      <c r="B242" s="226"/>
      <c r="C242" s="26" t="s">
        <v>313</v>
      </c>
      <c r="D242" s="26" t="s">
        <v>533</v>
      </c>
      <c r="E242" s="26" t="s">
        <v>30</v>
      </c>
      <c r="F242" s="150">
        <v>866192037787536</v>
      </c>
      <c r="G242" s="26"/>
      <c r="H242" s="26" t="s">
        <v>74</v>
      </c>
      <c r="I242" s="26"/>
      <c r="J242" s="26" t="s">
        <v>164</v>
      </c>
      <c r="K242" s="26" t="s">
        <v>259</v>
      </c>
      <c r="L242" s="26" t="s">
        <v>243</v>
      </c>
      <c r="M242" s="26" t="s">
        <v>276</v>
      </c>
      <c r="N242" s="26" t="s">
        <v>539</v>
      </c>
      <c r="O242" s="26"/>
      <c r="P242" s="26" t="s">
        <v>80</v>
      </c>
      <c r="Q242" s="26" t="s">
        <v>100</v>
      </c>
      <c r="R242" s="26" t="s">
        <v>42</v>
      </c>
      <c r="S242" s="26" t="s">
        <v>44</v>
      </c>
    </row>
    <row r="243" spans="1:19" ht="16.5" customHeight="1" x14ac:dyDescent="0.25">
      <c r="A243" s="65">
        <v>236</v>
      </c>
      <c r="B243" s="224" t="s">
        <v>547</v>
      </c>
      <c r="C243" s="26" t="s">
        <v>387</v>
      </c>
      <c r="D243" s="26" t="s">
        <v>506</v>
      </c>
      <c r="E243" s="26" t="s">
        <v>23</v>
      </c>
      <c r="F243" s="150">
        <v>866104022160942</v>
      </c>
      <c r="G243" s="26" t="s">
        <v>262</v>
      </c>
      <c r="H243" s="26" t="s">
        <v>95</v>
      </c>
      <c r="I243" s="26" t="s">
        <v>541</v>
      </c>
      <c r="J243" s="26" t="s">
        <v>400</v>
      </c>
      <c r="K243" s="26" t="s">
        <v>52</v>
      </c>
      <c r="L243" s="26" t="s">
        <v>396</v>
      </c>
      <c r="M243" s="26" t="s">
        <v>98</v>
      </c>
      <c r="N243" s="26" t="s">
        <v>542</v>
      </c>
      <c r="O243" s="26"/>
      <c r="P243" s="26" t="s">
        <v>80</v>
      </c>
      <c r="Q243" s="26" t="s">
        <v>100</v>
      </c>
      <c r="R243" s="26" t="s">
        <v>42</v>
      </c>
      <c r="S243" s="26" t="s">
        <v>44</v>
      </c>
    </row>
    <row r="244" spans="1:19" ht="16.5" customHeight="1" x14ac:dyDescent="0.25">
      <c r="A244" s="65">
        <v>237</v>
      </c>
      <c r="B244" s="226"/>
      <c r="C244" s="26" t="s">
        <v>446</v>
      </c>
      <c r="D244" s="26" t="s">
        <v>162</v>
      </c>
      <c r="E244" s="26" t="s">
        <v>30</v>
      </c>
      <c r="F244" s="150">
        <v>868345035628841</v>
      </c>
      <c r="G244" s="26"/>
      <c r="H244" s="26" t="s">
        <v>74</v>
      </c>
      <c r="I244" s="26" t="s">
        <v>543</v>
      </c>
      <c r="J244" s="26" t="s">
        <v>544</v>
      </c>
      <c r="K244" s="26" t="s">
        <v>225</v>
      </c>
      <c r="L244" s="26"/>
      <c r="M244" s="26" t="s">
        <v>545</v>
      </c>
      <c r="N244" s="26" t="s">
        <v>546</v>
      </c>
      <c r="O244" s="26" t="s">
        <v>86</v>
      </c>
      <c r="P244" s="26" t="s">
        <v>80</v>
      </c>
      <c r="Q244" s="26" t="s">
        <v>100</v>
      </c>
      <c r="R244" s="26" t="s">
        <v>37</v>
      </c>
      <c r="S244" s="26" t="s">
        <v>59</v>
      </c>
    </row>
    <row r="245" spans="1:19" ht="16.5" customHeight="1" x14ac:dyDescent="0.25">
      <c r="A245" s="65">
        <v>238</v>
      </c>
      <c r="B245" s="224" t="s">
        <v>556</v>
      </c>
      <c r="C245" s="168">
        <v>43647</v>
      </c>
      <c r="D245" s="168">
        <v>43739</v>
      </c>
      <c r="E245" s="26" t="s">
        <v>18</v>
      </c>
      <c r="F245" s="150">
        <v>866762024315374</v>
      </c>
      <c r="G245" s="26"/>
      <c r="H245" s="26" t="s">
        <v>95</v>
      </c>
      <c r="I245" s="26"/>
      <c r="J245" s="26" t="s">
        <v>548</v>
      </c>
      <c r="K245" s="26"/>
      <c r="L245" s="26" t="s">
        <v>105</v>
      </c>
      <c r="M245" s="26" t="s">
        <v>110</v>
      </c>
      <c r="N245" s="26" t="s">
        <v>58</v>
      </c>
      <c r="O245" s="26"/>
      <c r="P245" s="26" t="s">
        <v>80</v>
      </c>
      <c r="Q245" s="26" t="s">
        <v>81</v>
      </c>
      <c r="R245" s="26" t="s">
        <v>42</v>
      </c>
      <c r="S245" s="26" t="s">
        <v>44</v>
      </c>
    </row>
    <row r="246" spans="1:19" ht="16.5" customHeight="1" x14ac:dyDescent="0.25">
      <c r="A246" s="65">
        <v>239</v>
      </c>
      <c r="B246" s="225"/>
      <c r="C246" s="168">
        <v>43647</v>
      </c>
      <c r="D246" s="168">
        <v>43739</v>
      </c>
      <c r="E246" s="26" t="s">
        <v>22</v>
      </c>
      <c r="F246" s="150">
        <v>12497003159203</v>
      </c>
      <c r="G246" s="26"/>
      <c r="H246" s="26" t="s">
        <v>95</v>
      </c>
      <c r="I246" s="26"/>
      <c r="J246" s="26" t="s">
        <v>549</v>
      </c>
      <c r="K246" s="26" t="s">
        <v>550</v>
      </c>
      <c r="L246" s="26"/>
      <c r="M246" s="26" t="s">
        <v>551</v>
      </c>
      <c r="N246" s="26" t="s">
        <v>552</v>
      </c>
      <c r="O246" s="26"/>
      <c r="P246" s="26" t="s">
        <v>80</v>
      </c>
      <c r="Q246" s="26" t="s">
        <v>81</v>
      </c>
      <c r="R246" s="26" t="s">
        <v>37</v>
      </c>
      <c r="S246" s="26" t="s">
        <v>41</v>
      </c>
    </row>
    <row r="247" spans="1:19" ht="16.5" customHeight="1" x14ac:dyDescent="0.25">
      <c r="A247" s="65">
        <v>240</v>
      </c>
      <c r="B247" s="225"/>
      <c r="C247" s="26" t="s">
        <v>387</v>
      </c>
      <c r="D247" s="26" t="s">
        <v>506</v>
      </c>
      <c r="E247" s="26" t="s">
        <v>57</v>
      </c>
      <c r="F247" s="150">
        <v>861359036873402</v>
      </c>
      <c r="G247" s="26"/>
      <c r="H247" s="26" t="s">
        <v>74</v>
      </c>
      <c r="I247" s="26"/>
      <c r="J247" s="26" t="s">
        <v>553</v>
      </c>
      <c r="K247" s="26" t="s">
        <v>134</v>
      </c>
      <c r="L247" s="26" t="s">
        <v>554</v>
      </c>
      <c r="M247" s="26" t="s">
        <v>555</v>
      </c>
      <c r="N247" s="26" t="s">
        <v>58</v>
      </c>
      <c r="O247" s="26"/>
      <c r="P247" s="26" t="s">
        <v>80</v>
      </c>
      <c r="Q247" s="26" t="s">
        <v>81</v>
      </c>
      <c r="R247" s="26" t="s">
        <v>42</v>
      </c>
      <c r="S247" s="26" t="s">
        <v>44</v>
      </c>
    </row>
    <row r="248" spans="1:19" ht="16.5" customHeight="1" x14ac:dyDescent="0.25">
      <c r="A248" s="65">
        <v>241</v>
      </c>
      <c r="B248" s="226"/>
      <c r="C248" s="26" t="s">
        <v>387</v>
      </c>
      <c r="D248" s="26" t="s">
        <v>506</v>
      </c>
      <c r="E248" s="26" t="s">
        <v>57</v>
      </c>
      <c r="F248" s="150">
        <v>861359036827879</v>
      </c>
      <c r="G248" s="26"/>
      <c r="H248" s="26" t="s">
        <v>74</v>
      </c>
      <c r="I248" s="26"/>
      <c r="J248" s="26" t="s">
        <v>553</v>
      </c>
      <c r="K248" s="26" t="s">
        <v>134</v>
      </c>
      <c r="L248" s="26" t="s">
        <v>554</v>
      </c>
      <c r="M248" s="26" t="s">
        <v>555</v>
      </c>
      <c r="N248" s="26" t="s">
        <v>58</v>
      </c>
      <c r="O248" s="26"/>
      <c r="P248" s="26" t="s">
        <v>80</v>
      </c>
      <c r="Q248" s="26" t="s">
        <v>81</v>
      </c>
      <c r="R248" s="26" t="s">
        <v>42</v>
      </c>
      <c r="S248" s="26" t="s">
        <v>44</v>
      </c>
    </row>
    <row r="249" spans="1:19" ht="27.75" customHeight="1" x14ac:dyDescent="0.25">
      <c r="A249" s="221" t="s">
        <v>557</v>
      </c>
      <c r="B249" s="222"/>
      <c r="C249" s="222"/>
      <c r="D249" s="222"/>
      <c r="E249" s="222"/>
      <c r="F249" s="222"/>
      <c r="G249" s="222"/>
      <c r="H249" s="222"/>
      <c r="I249" s="222"/>
      <c r="J249" s="222"/>
      <c r="K249" s="222"/>
      <c r="L249" s="222"/>
      <c r="M249" s="222"/>
      <c r="N249" s="222"/>
      <c r="O249" s="222"/>
      <c r="P249" s="222"/>
      <c r="Q249" s="222"/>
      <c r="R249" s="222"/>
      <c r="S249" s="223"/>
    </row>
    <row r="250" spans="1:19" ht="16.5" customHeight="1" x14ac:dyDescent="0.25">
      <c r="A250" s="65">
        <v>242</v>
      </c>
      <c r="B250" s="224" t="s">
        <v>151</v>
      </c>
      <c r="C250" s="94" t="s">
        <v>558</v>
      </c>
      <c r="D250" s="94" t="s">
        <v>559</v>
      </c>
      <c r="E250" s="65" t="s">
        <v>18</v>
      </c>
      <c r="F250" s="75">
        <v>865904020105224</v>
      </c>
      <c r="G250" s="65" t="s">
        <v>535</v>
      </c>
      <c r="H250" s="65" t="s">
        <v>95</v>
      </c>
      <c r="I250" s="31"/>
      <c r="J250" s="24" t="s">
        <v>136</v>
      </c>
      <c r="K250" s="31" t="s">
        <v>560</v>
      </c>
      <c r="L250" s="31"/>
      <c r="M250" s="31" t="s">
        <v>561</v>
      </c>
      <c r="N250" s="31" t="s">
        <v>562</v>
      </c>
      <c r="O250" s="72">
        <v>6000</v>
      </c>
      <c r="P250" s="31" t="s">
        <v>80</v>
      </c>
      <c r="Q250" s="31" t="s">
        <v>100</v>
      </c>
      <c r="R250" s="26" t="s">
        <v>37</v>
      </c>
      <c r="S250" s="26" t="s">
        <v>41</v>
      </c>
    </row>
    <row r="251" spans="1:19" ht="16.5" customHeight="1" x14ac:dyDescent="0.25">
      <c r="A251" s="65">
        <v>243</v>
      </c>
      <c r="B251" s="225"/>
      <c r="C251" s="94" t="s">
        <v>563</v>
      </c>
      <c r="D251" s="94" t="s">
        <v>559</v>
      </c>
      <c r="E251" s="65" t="s">
        <v>18</v>
      </c>
      <c r="F251" s="75">
        <v>864161029411787</v>
      </c>
      <c r="G251" s="65" t="s">
        <v>535</v>
      </c>
      <c r="H251" s="65" t="s">
        <v>95</v>
      </c>
      <c r="I251" s="75" t="s">
        <v>564</v>
      </c>
      <c r="J251" s="24" t="s">
        <v>565</v>
      </c>
      <c r="K251" s="31" t="s">
        <v>167</v>
      </c>
      <c r="L251" s="31" t="s">
        <v>110</v>
      </c>
      <c r="M251" s="31"/>
      <c r="N251" s="31" t="s">
        <v>566</v>
      </c>
      <c r="O251" s="31"/>
      <c r="P251" s="31" t="s">
        <v>80</v>
      </c>
      <c r="Q251" s="31" t="s">
        <v>100</v>
      </c>
      <c r="R251" s="23" t="s">
        <v>37</v>
      </c>
      <c r="S251" s="65" t="s">
        <v>39</v>
      </c>
    </row>
    <row r="252" spans="1:19" ht="16.5" customHeight="1" x14ac:dyDescent="0.25">
      <c r="A252" s="65">
        <v>244</v>
      </c>
      <c r="B252" s="225"/>
      <c r="C252" s="94" t="s">
        <v>558</v>
      </c>
      <c r="D252" s="94" t="s">
        <v>559</v>
      </c>
      <c r="E252" s="65" t="s">
        <v>30</v>
      </c>
      <c r="F252" s="75">
        <v>864811037161879</v>
      </c>
      <c r="G252" s="65"/>
      <c r="H252" s="65" t="s">
        <v>74</v>
      </c>
      <c r="I252" s="31" t="s">
        <v>567</v>
      </c>
      <c r="J252" s="24" t="s">
        <v>568</v>
      </c>
      <c r="K252" s="31" t="s">
        <v>225</v>
      </c>
      <c r="L252" s="31" t="s">
        <v>120</v>
      </c>
      <c r="M252" s="31" t="s">
        <v>84</v>
      </c>
      <c r="N252" s="31" t="s">
        <v>569</v>
      </c>
      <c r="O252" s="85" t="s">
        <v>122</v>
      </c>
      <c r="P252" s="31" t="s">
        <v>80</v>
      </c>
      <c r="Q252" s="31" t="s">
        <v>100</v>
      </c>
      <c r="R252" s="26" t="s">
        <v>37</v>
      </c>
      <c r="S252" s="26" t="s">
        <v>59</v>
      </c>
    </row>
    <row r="253" spans="1:19" ht="16.5" customHeight="1" x14ac:dyDescent="0.25">
      <c r="A253" s="65">
        <v>245</v>
      </c>
      <c r="B253" s="225"/>
      <c r="C253" s="94" t="s">
        <v>558</v>
      </c>
      <c r="D253" s="94" t="s">
        <v>559</v>
      </c>
      <c r="E253" s="65" t="s">
        <v>30</v>
      </c>
      <c r="F253" s="75">
        <v>868345031042526</v>
      </c>
      <c r="G253" s="65"/>
      <c r="H253" s="65" t="s">
        <v>74</v>
      </c>
      <c r="I253" s="31" t="s">
        <v>570</v>
      </c>
      <c r="J253" s="24" t="s">
        <v>565</v>
      </c>
      <c r="K253" s="31" t="s">
        <v>225</v>
      </c>
      <c r="L253" s="31" t="s">
        <v>472</v>
      </c>
      <c r="M253" s="31" t="s">
        <v>155</v>
      </c>
      <c r="N253" s="31" t="s">
        <v>496</v>
      </c>
      <c r="O253" s="82" t="s">
        <v>122</v>
      </c>
      <c r="P253" s="31" t="s">
        <v>80</v>
      </c>
      <c r="Q253" s="31" t="s">
        <v>100</v>
      </c>
      <c r="R253" s="26" t="s">
        <v>37</v>
      </c>
      <c r="S253" s="26" t="s">
        <v>59</v>
      </c>
    </row>
    <row r="254" spans="1:19" ht="16.5" customHeight="1" x14ac:dyDescent="0.25">
      <c r="A254" s="65">
        <v>246</v>
      </c>
      <c r="B254" s="225"/>
      <c r="C254" s="94" t="s">
        <v>558</v>
      </c>
      <c r="D254" s="94" t="s">
        <v>559</v>
      </c>
      <c r="E254" s="65" t="s">
        <v>56</v>
      </c>
      <c r="F254" s="75">
        <v>867857039919126</v>
      </c>
      <c r="G254" s="65"/>
      <c r="H254" s="65" t="s">
        <v>74</v>
      </c>
      <c r="I254" s="65"/>
      <c r="J254" s="31" t="s">
        <v>571</v>
      </c>
      <c r="K254" s="31" t="s">
        <v>572</v>
      </c>
      <c r="L254" s="167" t="s">
        <v>78</v>
      </c>
      <c r="M254" s="31"/>
      <c r="N254" s="31" t="s">
        <v>573</v>
      </c>
      <c r="O254" s="31"/>
      <c r="P254" s="31" t="s">
        <v>80</v>
      </c>
      <c r="Q254" s="31" t="s">
        <v>100</v>
      </c>
      <c r="R254" s="23" t="s">
        <v>37</v>
      </c>
      <c r="S254" s="65" t="s">
        <v>59</v>
      </c>
    </row>
    <row r="255" spans="1:19" ht="16.5" customHeight="1" x14ac:dyDescent="0.25">
      <c r="A255" s="65">
        <v>247</v>
      </c>
      <c r="B255" s="225"/>
      <c r="C255" s="94" t="s">
        <v>558</v>
      </c>
      <c r="D255" s="94" t="s">
        <v>559</v>
      </c>
      <c r="E255" s="65" t="s">
        <v>23</v>
      </c>
      <c r="F255" s="75">
        <v>862631034745900</v>
      </c>
      <c r="G255" s="65"/>
      <c r="H255" s="65" t="s">
        <v>95</v>
      </c>
      <c r="I255" s="31"/>
      <c r="J255" s="31" t="s">
        <v>565</v>
      </c>
      <c r="K255" s="31" t="s">
        <v>167</v>
      </c>
      <c r="L255" s="31" t="s">
        <v>97</v>
      </c>
      <c r="M255" s="167" t="s">
        <v>98</v>
      </c>
      <c r="N255" s="31" t="s">
        <v>566</v>
      </c>
      <c r="O255" s="31"/>
      <c r="P255" s="31" t="s">
        <v>80</v>
      </c>
      <c r="Q255" s="31" t="s">
        <v>100</v>
      </c>
      <c r="R255" s="23" t="s">
        <v>37</v>
      </c>
      <c r="S255" s="26" t="s">
        <v>39</v>
      </c>
    </row>
    <row r="256" spans="1:19" ht="16.5" customHeight="1" x14ac:dyDescent="0.25">
      <c r="A256" s="65">
        <v>248</v>
      </c>
      <c r="B256" s="225"/>
      <c r="C256" s="94" t="s">
        <v>558</v>
      </c>
      <c r="D256" s="94" t="s">
        <v>559</v>
      </c>
      <c r="E256" s="65" t="s">
        <v>23</v>
      </c>
      <c r="F256" s="75">
        <v>866104021785269</v>
      </c>
      <c r="G256" s="65"/>
      <c r="H256" s="65" t="s">
        <v>95</v>
      </c>
      <c r="I256" s="31"/>
      <c r="J256" s="24" t="s">
        <v>565</v>
      </c>
      <c r="K256" s="31" t="s">
        <v>210</v>
      </c>
      <c r="L256" s="31" t="s">
        <v>574</v>
      </c>
      <c r="M256" s="31" t="s">
        <v>575</v>
      </c>
      <c r="N256" s="31" t="s">
        <v>576</v>
      </c>
      <c r="O256" s="72">
        <v>20000</v>
      </c>
      <c r="P256" s="31" t="s">
        <v>80</v>
      </c>
      <c r="Q256" s="31" t="s">
        <v>100</v>
      </c>
      <c r="R256" s="26" t="s">
        <v>37</v>
      </c>
      <c r="S256" s="26" t="s">
        <v>59</v>
      </c>
    </row>
    <row r="257" spans="1:19" ht="16.5" customHeight="1" x14ac:dyDescent="0.25">
      <c r="A257" s="65">
        <v>249</v>
      </c>
      <c r="B257" s="225"/>
      <c r="C257" s="94" t="s">
        <v>558</v>
      </c>
      <c r="D257" s="94" t="s">
        <v>559</v>
      </c>
      <c r="E257" s="65" t="s">
        <v>23</v>
      </c>
      <c r="F257" s="75">
        <v>861694031094178</v>
      </c>
      <c r="G257" s="65" t="s">
        <v>262</v>
      </c>
      <c r="H257" s="65" t="s">
        <v>95</v>
      </c>
      <c r="I257" s="31" t="s">
        <v>577</v>
      </c>
      <c r="J257" s="24" t="s">
        <v>578</v>
      </c>
      <c r="K257" s="31" t="s">
        <v>50</v>
      </c>
      <c r="L257" s="31" t="s">
        <v>396</v>
      </c>
      <c r="M257" s="31" t="s">
        <v>98</v>
      </c>
      <c r="N257" s="31" t="s">
        <v>579</v>
      </c>
      <c r="O257" s="72">
        <v>20000</v>
      </c>
      <c r="P257" s="31" t="s">
        <v>80</v>
      </c>
      <c r="Q257" s="31" t="s">
        <v>100</v>
      </c>
      <c r="R257" s="26" t="s">
        <v>37</v>
      </c>
      <c r="S257" s="26" t="s">
        <v>40</v>
      </c>
    </row>
    <row r="258" spans="1:19" ht="16.5" customHeight="1" x14ac:dyDescent="0.25">
      <c r="A258" s="65">
        <v>250</v>
      </c>
      <c r="B258" s="226"/>
      <c r="C258" s="94" t="s">
        <v>558</v>
      </c>
      <c r="D258" s="94" t="s">
        <v>559</v>
      </c>
      <c r="E258" s="65" t="s">
        <v>23</v>
      </c>
      <c r="F258" s="75">
        <v>861694037974142</v>
      </c>
      <c r="G258" s="65"/>
      <c r="H258" s="65" t="s">
        <v>95</v>
      </c>
      <c r="I258" s="31"/>
      <c r="J258" s="24" t="s">
        <v>565</v>
      </c>
      <c r="K258" s="31" t="s">
        <v>580</v>
      </c>
      <c r="L258" s="24" t="s">
        <v>97</v>
      </c>
      <c r="M258" s="31" t="s">
        <v>98</v>
      </c>
      <c r="N258" s="31" t="s">
        <v>469</v>
      </c>
      <c r="O258" s="31"/>
      <c r="P258" s="31" t="s">
        <v>80</v>
      </c>
      <c r="Q258" s="31" t="s">
        <v>100</v>
      </c>
      <c r="R258" s="26" t="s">
        <v>37</v>
      </c>
      <c r="S258" s="26" t="s">
        <v>41</v>
      </c>
    </row>
    <row r="259" spans="1:19" ht="16.5" customHeight="1" x14ac:dyDescent="0.25">
      <c r="A259" s="65">
        <v>251</v>
      </c>
      <c r="B259" s="224" t="s">
        <v>249</v>
      </c>
      <c r="C259" s="94" t="s">
        <v>533</v>
      </c>
      <c r="D259" s="94" t="s">
        <v>533</v>
      </c>
      <c r="E259" s="65" t="s">
        <v>57</v>
      </c>
      <c r="F259" s="75">
        <v>861359036779252</v>
      </c>
      <c r="G259" s="171"/>
      <c r="H259" s="65" t="s">
        <v>74</v>
      </c>
      <c r="I259" s="65"/>
      <c r="J259" s="31"/>
      <c r="K259" s="31" t="s">
        <v>581</v>
      </c>
      <c r="L259" s="167"/>
      <c r="M259" s="31"/>
      <c r="N259" s="31" t="s">
        <v>165</v>
      </c>
      <c r="O259" s="31"/>
      <c r="P259" s="31"/>
      <c r="Q259" s="31" t="s">
        <v>92</v>
      </c>
      <c r="R259" s="23" t="s">
        <v>37</v>
      </c>
      <c r="S259" s="65" t="s">
        <v>41</v>
      </c>
    </row>
    <row r="260" spans="1:19" ht="16.5" customHeight="1" x14ac:dyDescent="0.25">
      <c r="A260" s="65">
        <v>252</v>
      </c>
      <c r="B260" s="225"/>
      <c r="C260" s="94" t="s">
        <v>533</v>
      </c>
      <c r="D260" s="94" t="s">
        <v>582</v>
      </c>
      <c r="E260" s="65" t="s">
        <v>56</v>
      </c>
      <c r="F260" s="75">
        <v>868183033787966</v>
      </c>
      <c r="G260" s="171"/>
      <c r="H260" s="65" t="s">
        <v>74</v>
      </c>
      <c r="I260" s="65"/>
      <c r="J260" s="31" t="s">
        <v>76</v>
      </c>
      <c r="K260" s="31" t="s">
        <v>119</v>
      </c>
      <c r="L260" s="31" t="s">
        <v>78</v>
      </c>
      <c r="M260" s="31"/>
      <c r="N260" s="31" t="s">
        <v>583</v>
      </c>
      <c r="O260" s="31"/>
      <c r="P260" s="31" t="s">
        <v>80</v>
      </c>
      <c r="Q260" s="31" t="s">
        <v>92</v>
      </c>
      <c r="R260" s="23" t="s">
        <v>37</v>
      </c>
      <c r="S260" s="65" t="s">
        <v>40</v>
      </c>
    </row>
    <row r="261" spans="1:19" ht="16.5" customHeight="1" x14ac:dyDescent="0.25">
      <c r="A261" s="65">
        <v>253</v>
      </c>
      <c r="B261" s="225"/>
      <c r="C261" s="94" t="s">
        <v>533</v>
      </c>
      <c r="D261" s="94" t="s">
        <v>582</v>
      </c>
      <c r="E261" s="65" t="s">
        <v>56</v>
      </c>
      <c r="F261" s="75">
        <v>868183034639877</v>
      </c>
      <c r="G261" s="171"/>
      <c r="H261" s="65" t="s">
        <v>74</v>
      </c>
      <c r="I261" s="31"/>
      <c r="J261" s="31" t="s">
        <v>76</v>
      </c>
      <c r="K261" s="31"/>
      <c r="L261" s="31" t="s">
        <v>333</v>
      </c>
      <c r="M261" s="31" t="s">
        <v>78</v>
      </c>
      <c r="N261" s="31" t="s">
        <v>58</v>
      </c>
      <c r="O261" s="31"/>
      <c r="P261" s="31" t="s">
        <v>80</v>
      </c>
      <c r="Q261" s="31" t="s">
        <v>92</v>
      </c>
      <c r="R261" s="23" t="s">
        <v>42</v>
      </c>
      <c r="S261" s="65" t="s">
        <v>44</v>
      </c>
    </row>
    <row r="262" spans="1:19" ht="16.5" customHeight="1" x14ac:dyDescent="0.25">
      <c r="A262" s="65">
        <v>254</v>
      </c>
      <c r="B262" s="225"/>
      <c r="C262" s="94" t="s">
        <v>533</v>
      </c>
      <c r="D262" s="94" t="s">
        <v>582</v>
      </c>
      <c r="E262" s="65" t="s">
        <v>56</v>
      </c>
      <c r="F262" s="75">
        <v>867717030622436</v>
      </c>
      <c r="G262" s="171"/>
      <c r="H262" s="65" t="s">
        <v>74</v>
      </c>
      <c r="I262" s="24"/>
      <c r="J262" s="24" t="s">
        <v>76</v>
      </c>
      <c r="K262" s="31"/>
      <c r="L262" s="31" t="s">
        <v>219</v>
      </c>
      <c r="M262" s="31" t="s">
        <v>78</v>
      </c>
      <c r="N262" s="31" t="s">
        <v>58</v>
      </c>
      <c r="O262" s="31"/>
      <c r="P262" s="31" t="s">
        <v>80</v>
      </c>
      <c r="Q262" s="31" t="s">
        <v>92</v>
      </c>
      <c r="R262" s="23" t="s">
        <v>42</v>
      </c>
      <c r="S262" s="65" t="s">
        <v>44</v>
      </c>
    </row>
    <row r="263" spans="1:19" ht="16.5" customHeight="1" x14ac:dyDescent="0.25">
      <c r="A263" s="65">
        <v>255</v>
      </c>
      <c r="B263" s="225"/>
      <c r="C263" s="94" t="s">
        <v>533</v>
      </c>
      <c r="D263" s="94" t="s">
        <v>582</v>
      </c>
      <c r="E263" s="65" t="s">
        <v>56</v>
      </c>
      <c r="F263" s="75">
        <v>867717030428578</v>
      </c>
      <c r="G263" s="171"/>
      <c r="H263" s="65" t="s">
        <v>74</v>
      </c>
      <c r="I263" s="24"/>
      <c r="J263" s="24" t="s">
        <v>82</v>
      </c>
      <c r="K263" s="31" t="s">
        <v>448</v>
      </c>
      <c r="L263" s="31" t="s">
        <v>78</v>
      </c>
      <c r="M263" s="31"/>
      <c r="N263" s="31" t="s">
        <v>106</v>
      </c>
      <c r="O263" s="31"/>
      <c r="P263" s="31" t="s">
        <v>80</v>
      </c>
      <c r="Q263" s="31" t="s">
        <v>92</v>
      </c>
      <c r="R263" s="23" t="s">
        <v>42</v>
      </c>
      <c r="S263" s="65" t="s">
        <v>44</v>
      </c>
    </row>
    <row r="264" spans="1:19" ht="16.5" customHeight="1" x14ac:dyDescent="0.25">
      <c r="A264" s="65">
        <v>256</v>
      </c>
      <c r="B264" s="225"/>
      <c r="C264" s="94" t="s">
        <v>533</v>
      </c>
      <c r="D264" s="94" t="s">
        <v>582</v>
      </c>
      <c r="E264" s="65" t="s">
        <v>56</v>
      </c>
      <c r="F264" s="75">
        <v>867717030467345</v>
      </c>
      <c r="G264" s="171"/>
      <c r="H264" s="65" t="s">
        <v>74</v>
      </c>
      <c r="I264" s="24"/>
      <c r="J264" s="24" t="s">
        <v>76</v>
      </c>
      <c r="K264" s="31" t="s">
        <v>448</v>
      </c>
      <c r="L264" s="31" t="s">
        <v>78</v>
      </c>
      <c r="M264" s="31"/>
      <c r="N264" s="31" t="s">
        <v>106</v>
      </c>
      <c r="O264" s="31"/>
      <c r="P264" s="31" t="s">
        <v>80</v>
      </c>
      <c r="Q264" s="31" t="s">
        <v>92</v>
      </c>
      <c r="R264" s="23" t="s">
        <v>42</v>
      </c>
      <c r="S264" s="65" t="s">
        <v>44</v>
      </c>
    </row>
    <row r="265" spans="1:19" ht="16.5" customHeight="1" x14ac:dyDescent="0.25">
      <c r="A265" s="65">
        <v>257</v>
      </c>
      <c r="B265" s="225"/>
      <c r="C265" s="94" t="s">
        <v>533</v>
      </c>
      <c r="D265" s="94" t="s">
        <v>582</v>
      </c>
      <c r="E265" s="65" t="s">
        <v>56</v>
      </c>
      <c r="F265" s="75">
        <v>868183034559901</v>
      </c>
      <c r="G265" s="171"/>
      <c r="H265" s="65" t="s">
        <v>74</v>
      </c>
      <c r="I265" s="31"/>
      <c r="J265" s="24" t="s">
        <v>76</v>
      </c>
      <c r="K265" s="31" t="s">
        <v>119</v>
      </c>
      <c r="L265" s="31" t="s">
        <v>333</v>
      </c>
      <c r="M265" s="31" t="s">
        <v>78</v>
      </c>
      <c r="N265" s="31" t="s">
        <v>121</v>
      </c>
      <c r="O265" s="31"/>
      <c r="P265" s="31" t="s">
        <v>80</v>
      </c>
      <c r="Q265" s="31" t="s">
        <v>92</v>
      </c>
      <c r="R265" s="23" t="s">
        <v>37</v>
      </c>
      <c r="S265" s="65" t="s">
        <v>40</v>
      </c>
    </row>
    <row r="266" spans="1:19" ht="16.5" customHeight="1" x14ac:dyDescent="0.25">
      <c r="A266" s="65">
        <v>258</v>
      </c>
      <c r="B266" s="225"/>
      <c r="C266" s="94" t="s">
        <v>533</v>
      </c>
      <c r="D266" s="94" t="s">
        <v>582</v>
      </c>
      <c r="E266" s="65" t="s">
        <v>30</v>
      </c>
      <c r="F266" s="75">
        <v>863586032933164</v>
      </c>
      <c r="G266" s="171"/>
      <c r="H266" s="65" t="s">
        <v>74</v>
      </c>
      <c r="I266" s="31" t="s">
        <v>584</v>
      </c>
      <c r="J266" s="24" t="s">
        <v>82</v>
      </c>
      <c r="K266" s="31" t="s">
        <v>170</v>
      </c>
      <c r="L266" s="31" t="s">
        <v>84</v>
      </c>
      <c r="M266" s="31"/>
      <c r="N266" s="31" t="s">
        <v>585</v>
      </c>
      <c r="O266" s="31"/>
      <c r="P266" s="31" t="s">
        <v>80</v>
      </c>
      <c r="Q266" s="31" t="s">
        <v>92</v>
      </c>
      <c r="R266" s="26" t="s">
        <v>37</v>
      </c>
      <c r="S266" s="26" t="s">
        <v>40</v>
      </c>
    </row>
    <row r="267" spans="1:19" ht="16.5" customHeight="1" x14ac:dyDescent="0.25">
      <c r="A267" s="65">
        <v>259</v>
      </c>
      <c r="B267" s="225"/>
      <c r="C267" s="94" t="s">
        <v>533</v>
      </c>
      <c r="D267" s="94" t="s">
        <v>582</v>
      </c>
      <c r="E267" s="65" t="s">
        <v>23</v>
      </c>
      <c r="F267" s="75">
        <v>861694037964523</v>
      </c>
      <c r="G267" s="171"/>
      <c r="H267" s="65" t="s">
        <v>95</v>
      </c>
      <c r="I267" s="65"/>
      <c r="J267" s="31" t="s">
        <v>82</v>
      </c>
      <c r="K267" s="31" t="s">
        <v>198</v>
      </c>
      <c r="L267" s="167" t="s">
        <v>97</v>
      </c>
      <c r="M267" s="31" t="s">
        <v>98</v>
      </c>
      <c r="N267" s="31" t="s">
        <v>586</v>
      </c>
      <c r="O267" s="72">
        <v>35000</v>
      </c>
      <c r="P267" s="31" t="s">
        <v>80</v>
      </c>
      <c r="Q267" s="31" t="s">
        <v>92</v>
      </c>
      <c r="R267" s="23" t="s">
        <v>37</v>
      </c>
      <c r="S267" s="65" t="s">
        <v>41</v>
      </c>
    </row>
    <row r="268" spans="1:19" ht="16.5" customHeight="1" x14ac:dyDescent="0.25">
      <c r="A268" s="65">
        <v>260</v>
      </c>
      <c r="B268" s="225"/>
      <c r="C268" s="94" t="s">
        <v>533</v>
      </c>
      <c r="D268" s="94" t="s">
        <v>582</v>
      </c>
      <c r="E268" s="65" t="s">
        <v>23</v>
      </c>
      <c r="F268" s="75">
        <v>862631034709161</v>
      </c>
      <c r="G268" s="65" t="s">
        <v>88</v>
      </c>
      <c r="H268" s="65" t="s">
        <v>95</v>
      </c>
      <c r="I268" s="31"/>
      <c r="J268" s="31" t="s">
        <v>587</v>
      </c>
      <c r="K268" s="31" t="s">
        <v>119</v>
      </c>
      <c r="L268" s="31" t="s">
        <v>97</v>
      </c>
      <c r="M268" s="31" t="s">
        <v>98</v>
      </c>
      <c r="N268" s="31" t="s">
        <v>121</v>
      </c>
      <c r="O268" s="72">
        <v>10000</v>
      </c>
      <c r="P268" s="31" t="s">
        <v>80</v>
      </c>
      <c r="Q268" s="31" t="s">
        <v>92</v>
      </c>
      <c r="R268" s="23" t="s">
        <v>37</v>
      </c>
      <c r="S268" s="26" t="s">
        <v>40</v>
      </c>
    </row>
    <row r="269" spans="1:19" ht="16.5" customHeight="1" x14ac:dyDescent="0.25">
      <c r="A269" s="65">
        <v>261</v>
      </c>
      <c r="B269" s="226"/>
      <c r="C269" s="94" t="s">
        <v>533</v>
      </c>
      <c r="D269" s="94" t="s">
        <v>582</v>
      </c>
      <c r="E269" s="65" t="s">
        <v>23</v>
      </c>
      <c r="F269" s="75">
        <v>866192037780366</v>
      </c>
      <c r="G269" s="171"/>
      <c r="H269" s="65" t="s">
        <v>95</v>
      </c>
      <c r="I269" s="31"/>
      <c r="J269" s="24" t="s">
        <v>588</v>
      </c>
      <c r="K269" s="31"/>
      <c r="L269" s="31" t="s">
        <v>266</v>
      </c>
      <c r="M269" s="31" t="s">
        <v>98</v>
      </c>
      <c r="N269" s="31" t="s">
        <v>58</v>
      </c>
      <c r="O269" s="31"/>
      <c r="P269" s="31" t="s">
        <v>80</v>
      </c>
      <c r="Q269" s="31" t="s">
        <v>92</v>
      </c>
      <c r="R269" s="26" t="s">
        <v>42</v>
      </c>
      <c r="S269" s="26" t="s">
        <v>44</v>
      </c>
    </row>
    <row r="270" spans="1:19" ht="16.5" customHeight="1" x14ac:dyDescent="0.25">
      <c r="A270" s="65">
        <v>262</v>
      </c>
      <c r="B270" s="26" t="s">
        <v>590</v>
      </c>
      <c r="C270" s="26" t="s">
        <v>589</v>
      </c>
      <c r="D270" s="26" t="s">
        <v>589</v>
      </c>
      <c r="E270" s="26" t="s">
        <v>57</v>
      </c>
      <c r="F270" s="150">
        <v>861359036969051</v>
      </c>
      <c r="G270" s="26"/>
      <c r="H270" s="26" t="s">
        <v>74</v>
      </c>
      <c r="I270" s="26"/>
      <c r="J270" s="26" t="s">
        <v>555</v>
      </c>
      <c r="K270" s="26" t="s">
        <v>455</v>
      </c>
      <c r="L270" s="26" t="s">
        <v>555</v>
      </c>
      <c r="M270" s="26"/>
      <c r="N270" s="26" t="s">
        <v>106</v>
      </c>
      <c r="O270" s="26"/>
      <c r="P270" s="26" t="s">
        <v>80</v>
      </c>
      <c r="Q270" s="26" t="s">
        <v>92</v>
      </c>
      <c r="R270" s="26" t="s">
        <v>42</v>
      </c>
      <c r="S270" s="26" t="s">
        <v>44</v>
      </c>
    </row>
    <row r="271" spans="1:19" ht="16.5" customHeight="1" x14ac:dyDescent="0.25">
      <c r="A271" s="65">
        <v>263</v>
      </c>
      <c r="B271" s="26" t="s">
        <v>592</v>
      </c>
      <c r="C271" s="94" t="s">
        <v>591</v>
      </c>
      <c r="D271" s="94" t="s">
        <v>559</v>
      </c>
      <c r="E271" s="94" t="s">
        <v>57</v>
      </c>
      <c r="F271" s="75">
        <v>861359036829891</v>
      </c>
      <c r="G271" s="65"/>
      <c r="H271" s="65" t="s">
        <v>74</v>
      </c>
      <c r="I271" s="31"/>
      <c r="J271" s="24"/>
      <c r="K271" s="31" t="s">
        <v>50</v>
      </c>
      <c r="L271" s="31"/>
      <c r="M271" s="31"/>
      <c r="N271" s="31" t="s">
        <v>281</v>
      </c>
      <c r="O271" s="31"/>
      <c r="P271" s="31" t="s">
        <v>80</v>
      </c>
      <c r="Q271" s="31" t="s">
        <v>92</v>
      </c>
      <c r="R271" s="26" t="s">
        <v>37</v>
      </c>
      <c r="S271" s="26" t="s">
        <v>40</v>
      </c>
    </row>
    <row r="272" spans="1:19" ht="17.25" customHeight="1" x14ac:dyDescent="0.25">
      <c r="A272" s="65">
        <v>264</v>
      </c>
      <c r="B272" s="26" t="s">
        <v>593</v>
      </c>
      <c r="C272" s="94" t="s">
        <v>533</v>
      </c>
      <c r="D272" s="94" t="s">
        <v>582</v>
      </c>
      <c r="E272" s="65" t="s">
        <v>23</v>
      </c>
      <c r="F272" s="75">
        <v>863586030296176</v>
      </c>
      <c r="G272" s="65" t="s">
        <v>287</v>
      </c>
      <c r="H272" s="65" t="s">
        <v>95</v>
      </c>
      <c r="I272" s="65"/>
      <c r="J272" s="31" t="s">
        <v>164</v>
      </c>
      <c r="K272" s="31" t="s">
        <v>134</v>
      </c>
      <c r="L272" s="167"/>
      <c r="M272" s="31" t="s">
        <v>98</v>
      </c>
      <c r="N272" s="31"/>
      <c r="O272" s="31"/>
      <c r="P272" s="31" t="s">
        <v>80</v>
      </c>
      <c r="Q272" s="31" t="s">
        <v>100</v>
      </c>
      <c r="R272" s="23" t="s">
        <v>42</v>
      </c>
      <c r="S272" s="65" t="s">
        <v>45</v>
      </c>
    </row>
    <row r="273" spans="1:19" ht="16.5" customHeight="1" x14ac:dyDescent="0.25">
      <c r="A273" s="65">
        <v>265</v>
      </c>
      <c r="B273" s="224" t="s">
        <v>609</v>
      </c>
      <c r="C273" s="94" t="s">
        <v>594</v>
      </c>
      <c r="D273" s="94" t="s">
        <v>595</v>
      </c>
      <c r="E273" s="65" t="s">
        <v>27</v>
      </c>
      <c r="F273" s="75">
        <v>866104027005464</v>
      </c>
      <c r="G273" s="171"/>
      <c r="H273" s="65" t="s">
        <v>95</v>
      </c>
      <c r="I273" s="65"/>
      <c r="J273" s="31" t="s">
        <v>596</v>
      </c>
      <c r="K273" s="31" t="s">
        <v>597</v>
      </c>
      <c r="L273" s="26" t="s">
        <v>396</v>
      </c>
      <c r="M273" s="26" t="s">
        <v>98</v>
      </c>
      <c r="N273" s="31" t="s">
        <v>598</v>
      </c>
      <c r="O273" s="72">
        <v>20000</v>
      </c>
      <c r="P273" s="31" t="s">
        <v>80</v>
      </c>
      <c r="Q273" s="31" t="s">
        <v>92</v>
      </c>
      <c r="R273" s="23" t="s">
        <v>37</v>
      </c>
      <c r="S273" s="65" t="s">
        <v>40</v>
      </c>
    </row>
    <row r="274" spans="1:19" ht="16.5" customHeight="1" x14ac:dyDescent="0.25">
      <c r="A274" s="65">
        <v>266</v>
      </c>
      <c r="B274" s="225"/>
      <c r="C274" s="94" t="s">
        <v>594</v>
      </c>
      <c r="D274" s="94" t="s">
        <v>595</v>
      </c>
      <c r="E274" s="65" t="s">
        <v>27</v>
      </c>
      <c r="F274" s="75">
        <v>861694031758848</v>
      </c>
      <c r="G274" s="171"/>
      <c r="H274" s="65" t="s">
        <v>95</v>
      </c>
      <c r="I274" s="31"/>
      <c r="J274" s="31" t="s">
        <v>596</v>
      </c>
      <c r="K274" s="31" t="s">
        <v>599</v>
      </c>
      <c r="L274" s="26" t="s">
        <v>98</v>
      </c>
      <c r="M274" s="31"/>
      <c r="N274" s="31" t="s">
        <v>600</v>
      </c>
      <c r="O274" s="31"/>
      <c r="P274" s="31" t="s">
        <v>80</v>
      </c>
      <c r="Q274" s="31" t="s">
        <v>92</v>
      </c>
      <c r="R274" s="23" t="s">
        <v>37</v>
      </c>
      <c r="S274" s="26" t="s">
        <v>41</v>
      </c>
    </row>
    <row r="275" spans="1:19" ht="16.5" customHeight="1" x14ac:dyDescent="0.25">
      <c r="A275" s="65">
        <v>267</v>
      </c>
      <c r="B275" s="225"/>
      <c r="C275" s="94" t="s">
        <v>594</v>
      </c>
      <c r="D275" s="94" t="s">
        <v>595</v>
      </c>
      <c r="E275" s="65" t="s">
        <v>27</v>
      </c>
      <c r="F275" s="75">
        <v>861694031781667</v>
      </c>
      <c r="G275" s="65"/>
      <c r="H275" s="65" t="s">
        <v>95</v>
      </c>
      <c r="I275" s="31"/>
      <c r="J275" s="24" t="s">
        <v>596</v>
      </c>
      <c r="K275" s="31" t="s">
        <v>167</v>
      </c>
      <c r="L275" s="31" t="s">
        <v>98</v>
      </c>
      <c r="M275" s="31"/>
      <c r="N275" s="31" t="s">
        <v>360</v>
      </c>
      <c r="O275" s="72">
        <v>310000</v>
      </c>
      <c r="P275" s="31" t="s">
        <v>80</v>
      </c>
      <c r="Q275" s="31" t="s">
        <v>92</v>
      </c>
      <c r="R275" s="26" t="s">
        <v>37</v>
      </c>
      <c r="S275" s="26" t="s">
        <v>39</v>
      </c>
    </row>
    <row r="276" spans="1:19" ht="16.5" customHeight="1" x14ac:dyDescent="0.25">
      <c r="A276" s="65">
        <v>268</v>
      </c>
      <c r="B276" s="225"/>
      <c r="C276" s="94" t="s">
        <v>594</v>
      </c>
      <c r="D276" s="94" t="s">
        <v>595</v>
      </c>
      <c r="E276" s="65" t="s">
        <v>18</v>
      </c>
      <c r="F276" s="75">
        <v>866762029056098</v>
      </c>
      <c r="G276" s="65" t="s">
        <v>113</v>
      </c>
      <c r="H276" s="65" t="s">
        <v>95</v>
      </c>
      <c r="I276" s="65"/>
      <c r="J276" s="31" t="s">
        <v>601</v>
      </c>
      <c r="K276" s="31"/>
      <c r="L276" s="167" t="s">
        <v>602</v>
      </c>
      <c r="M276" s="31" t="s">
        <v>110</v>
      </c>
      <c r="N276" s="31" t="s">
        <v>58</v>
      </c>
      <c r="O276" s="31"/>
      <c r="P276" s="31" t="s">
        <v>80</v>
      </c>
      <c r="Q276" s="31" t="s">
        <v>92</v>
      </c>
      <c r="R276" s="23" t="s">
        <v>42</v>
      </c>
      <c r="S276" s="65" t="s">
        <v>44</v>
      </c>
    </row>
    <row r="277" spans="1:19" ht="16.5" customHeight="1" x14ac:dyDescent="0.25">
      <c r="A277" s="65">
        <v>269</v>
      </c>
      <c r="B277" s="225"/>
      <c r="C277" s="94" t="s">
        <v>594</v>
      </c>
      <c r="D277" s="94" t="s">
        <v>595</v>
      </c>
      <c r="E277" s="65" t="s">
        <v>18</v>
      </c>
      <c r="F277" s="75">
        <v>867330024401815</v>
      </c>
      <c r="G277" s="65" t="s">
        <v>113</v>
      </c>
      <c r="H277" s="65" t="s">
        <v>95</v>
      </c>
      <c r="I277" s="31"/>
      <c r="J277" s="31" t="s">
        <v>601</v>
      </c>
      <c r="K277" s="31" t="s">
        <v>603</v>
      </c>
      <c r="L277" s="31" t="s">
        <v>604</v>
      </c>
      <c r="M277" s="31" t="s">
        <v>110</v>
      </c>
      <c r="N277" s="31" t="s">
        <v>605</v>
      </c>
      <c r="O277" s="31"/>
      <c r="P277" s="31" t="s">
        <v>80</v>
      </c>
      <c r="Q277" s="31" t="s">
        <v>92</v>
      </c>
      <c r="R277" s="23" t="s">
        <v>37</v>
      </c>
      <c r="S277" s="65" t="s">
        <v>41</v>
      </c>
    </row>
    <row r="278" spans="1:19" ht="16.5" customHeight="1" x14ac:dyDescent="0.25">
      <c r="A278" s="65">
        <v>270</v>
      </c>
      <c r="B278" s="226"/>
      <c r="C278" s="94" t="s">
        <v>594</v>
      </c>
      <c r="D278" s="94" t="s">
        <v>595</v>
      </c>
      <c r="E278" s="65" t="s">
        <v>18</v>
      </c>
      <c r="F278" s="75">
        <v>866762025791193</v>
      </c>
      <c r="G278" s="171"/>
      <c r="H278" s="65" t="s">
        <v>95</v>
      </c>
      <c r="I278" s="24"/>
      <c r="J278" s="24" t="s">
        <v>606</v>
      </c>
      <c r="K278" s="31" t="s">
        <v>607</v>
      </c>
      <c r="L278" s="31" t="s">
        <v>105</v>
      </c>
      <c r="M278" s="31" t="s">
        <v>110</v>
      </c>
      <c r="N278" s="31" t="s">
        <v>608</v>
      </c>
      <c r="O278" s="31"/>
      <c r="P278" s="31" t="s">
        <v>80</v>
      </c>
      <c r="Q278" s="31" t="s">
        <v>92</v>
      </c>
      <c r="R278" s="23" t="s">
        <v>42</v>
      </c>
      <c r="S278" s="65" t="s">
        <v>44</v>
      </c>
    </row>
    <row r="279" spans="1:19" ht="16.5" customHeight="1" x14ac:dyDescent="0.25">
      <c r="A279" s="65">
        <v>271</v>
      </c>
      <c r="B279" s="26" t="s">
        <v>169</v>
      </c>
      <c r="C279" s="26" t="s">
        <v>610</v>
      </c>
      <c r="D279" s="26" t="s">
        <v>611</v>
      </c>
      <c r="E279" s="26" t="s">
        <v>23</v>
      </c>
      <c r="F279" s="150">
        <v>861694031099177</v>
      </c>
      <c r="G279" s="26"/>
      <c r="H279" s="26" t="s">
        <v>95</v>
      </c>
      <c r="I279" s="26"/>
      <c r="J279" s="26" t="s">
        <v>96</v>
      </c>
      <c r="K279" s="26" t="s">
        <v>50</v>
      </c>
      <c r="L279" s="26" t="s">
        <v>98</v>
      </c>
      <c r="M279" s="26"/>
      <c r="N279" s="26" t="s">
        <v>612</v>
      </c>
      <c r="O279" s="23">
        <v>20000</v>
      </c>
      <c r="P279" s="26" t="s">
        <v>80</v>
      </c>
      <c r="Q279" s="26" t="s">
        <v>100</v>
      </c>
      <c r="R279" s="26" t="s">
        <v>37</v>
      </c>
      <c r="S279" s="26" t="s">
        <v>40</v>
      </c>
    </row>
    <row r="280" spans="1:19" ht="16.5" customHeight="1" x14ac:dyDescent="0.25">
      <c r="A280" s="65">
        <v>272</v>
      </c>
      <c r="B280" s="224" t="s">
        <v>556</v>
      </c>
      <c r="C280" s="94" t="s">
        <v>613</v>
      </c>
      <c r="D280" s="94" t="s">
        <v>613</v>
      </c>
      <c r="E280" s="94" t="s">
        <v>57</v>
      </c>
      <c r="F280" s="75">
        <v>861359036858866</v>
      </c>
      <c r="G280" s="65"/>
      <c r="H280" s="65" t="s">
        <v>74</v>
      </c>
      <c r="I280" s="31" t="s">
        <v>614</v>
      </c>
      <c r="J280" s="24" t="s">
        <v>615</v>
      </c>
      <c r="K280" s="31" t="s">
        <v>616</v>
      </c>
      <c r="L280" s="31" t="s">
        <v>555</v>
      </c>
      <c r="M280" s="31"/>
      <c r="N280" s="31" t="s">
        <v>617</v>
      </c>
      <c r="O280" s="31"/>
      <c r="P280" s="31" t="s">
        <v>80</v>
      </c>
      <c r="Q280" s="31" t="s">
        <v>100</v>
      </c>
      <c r="R280" s="26" t="s">
        <v>37</v>
      </c>
      <c r="S280" s="26" t="s">
        <v>59</v>
      </c>
    </row>
    <row r="281" spans="1:19" ht="16.5" customHeight="1" x14ac:dyDescent="0.25">
      <c r="A281" s="65">
        <v>273</v>
      </c>
      <c r="B281" s="225"/>
      <c r="C281" s="94" t="s">
        <v>613</v>
      </c>
      <c r="D281" s="94" t="s">
        <v>613</v>
      </c>
      <c r="E281" s="94" t="s">
        <v>57</v>
      </c>
      <c r="F281" s="75">
        <v>861359036827309</v>
      </c>
      <c r="G281" s="65"/>
      <c r="H281" s="65" t="s">
        <v>74</v>
      </c>
      <c r="I281" s="31" t="s">
        <v>614</v>
      </c>
      <c r="J281" s="24" t="s">
        <v>615</v>
      </c>
      <c r="K281" s="31" t="s">
        <v>616</v>
      </c>
      <c r="L281" s="31" t="s">
        <v>555</v>
      </c>
      <c r="M281" s="31"/>
      <c r="N281" s="31" t="s">
        <v>617</v>
      </c>
      <c r="O281" s="31"/>
      <c r="P281" s="31" t="s">
        <v>80</v>
      </c>
      <c r="Q281" s="31" t="s">
        <v>100</v>
      </c>
      <c r="R281" s="26" t="s">
        <v>37</v>
      </c>
      <c r="S281" s="26" t="s">
        <v>59</v>
      </c>
    </row>
    <row r="282" spans="1:19" ht="16.5" customHeight="1" x14ac:dyDescent="0.25">
      <c r="A282" s="65">
        <v>274</v>
      </c>
      <c r="B282" s="226"/>
      <c r="C282" s="94" t="s">
        <v>613</v>
      </c>
      <c r="D282" s="94" t="s">
        <v>613</v>
      </c>
      <c r="E282" s="94" t="s">
        <v>618</v>
      </c>
      <c r="F282" s="75" t="s">
        <v>619</v>
      </c>
      <c r="G282" s="65"/>
      <c r="H282" s="65"/>
      <c r="I282" s="31"/>
      <c r="J282" s="24"/>
      <c r="K282" s="31" t="s">
        <v>852</v>
      </c>
      <c r="L282" s="31"/>
      <c r="M282" s="31"/>
      <c r="N282" s="31" t="s">
        <v>2117</v>
      </c>
      <c r="O282" s="31"/>
      <c r="P282" s="31" t="s">
        <v>80</v>
      </c>
      <c r="Q282" s="31" t="s">
        <v>100</v>
      </c>
      <c r="R282" s="26" t="s">
        <v>37</v>
      </c>
      <c r="S282" s="26" t="s">
        <v>41</v>
      </c>
    </row>
    <row r="283" spans="1:19" ht="16.5" customHeight="1" x14ac:dyDescent="0.25">
      <c r="A283" s="65">
        <v>275</v>
      </c>
      <c r="B283" s="224" t="s">
        <v>268</v>
      </c>
      <c r="C283" s="26" t="s">
        <v>559</v>
      </c>
      <c r="D283" s="168">
        <v>43468</v>
      </c>
      <c r="E283" s="26" t="s">
        <v>57</v>
      </c>
      <c r="F283" s="150">
        <v>861359036827382</v>
      </c>
      <c r="G283" s="26"/>
      <c r="H283" s="26" t="s">
        <v>74</v>
      </c>
      <c r="I283" s="26"/>
      <c r="J283" s="26" t="s">
        <v>620</v>
      </c>
      <c r="K283" s="26" t="s">
        <v>427</v>
      </c>
      <c r="L283" s="26" t="s">
        <v>555</v>
      </c>
      <c r="M283" s="26" t="s">
        <v>621</v>
      </c>
      <c r="N283" s="26" t="s">
        <v>622</v>
      </c>
      <c r="O283" s="26"/>
      <c r="P283" s="26" t="s">
        <v>80</v>
      </c>
      <c r="Q283" s="26" t="s">
        <v>100</v>
      </c>
      <c r="R283" s="26" t="s">
        <v>37</v>
      </c>
      <c r="S283" s="26" t="s">
        <v>59</v>
      </c>
    </row>
    <row r="284" spans="1:19" ht="16.5" customHeight="1" x14ac:dyDescent="0.25">
      <c r="A284" s="65">
        <v>276</v>
      </c>
      <c r="B284" s="225"/>
      <c r="C284" s="26" t="s">
        <v>594</v>
      </c>
      <c r="D284" s="26" t="s">
        <v>623</v>
      </c>
      <c r="E284" s="26" t="s">
        <v>23</v>
      </c>
      <c r="F284" s="150">
        <v>861694030673915</v>
      </c>
      <c r="G284" s="26" t="s">
        <v>88</v>
      </c>
      <c r="H284" s="26" t="s">
        <v>95</v>
      </c>
      <c r="I284" s="26"/>
      <c r="J284" s="26" t="s">
        <v>624</v>
      </c>
      <c r="K284" s="26" t="s">
        <v>625</v>
      </c>
      <c r="L284" s="26" t="s">
        <v>98</v>
      </c>
      <c r="M284" s="26"/>
      <c r="N284" s="26" t="s">
        <v>106</v>
      </c>
      <c r="O284" s="26"/>
      <c r="P284" s="26" t="s">
        <v>80</v>
      </c>
      <c r="Q284" s="26" t="s">
        <v>92</v>
      </c>
      <c r="R284" s="26" t="s">
        <v>42</v>
      </c>
      <c r="S284" s="26" t="s">
        <v>44</v>
      </c>
    </row>
    <row r="285" spans="1:19" ht="16.5" customHeight="1" x14ac:dyDescent="0.25">
      <c r="A285" s="65">
        <v>277</v>
      </c>
      <c r="B285" s="226"/>
      <c r="C285" s="26" t="s">
        <v>594</v>
      </c>
      <c r="D285" s="26" t="s">
        <v>623</v>
      </c>
      <c r="E285" s="26" t="s">
        <v>23</v>
      </c>
      <c r="F285" s="150">
        <v>861694031760984</v>
      </c>
      <c r="G285" s="26" t="s">
        <v>88</v>
      </c>
      <c r="H285" s="26" t="s">
        <v>95</v>
      </c>
      <c r="I285" s="26"/>
      <c r="J285" s="26" t="s">
        <v>201</v>
      </c>
      <c r="K285" s="26" t="s">
        <v>167</v>
      </c>
      <c r="L285" s="26" t="s">
        <v>98</v>
      </c>
      <c r="M285" s="26"/>
      <c r="N285" s="26" t="s">
        <v>360</v>
      </c>
      <c r="O285" s="23">
        <v>310000</v>
      </c>
      <c r="P285" s="26" t="s">
        <v>80</v>
      </c>
      <c r="Q285" s="26" t="s">
        <v>92</v>
      </c>
      <c r="R285" s="26" t="s">
        <v>37</v>
      </c>
      <c r="S285" s="26" t="s">
        <v>39</v>
      </c>
    </row>
    <row r="286" spans="1:19" ht="16.5" customHeight="1" x14ac:dyDescent="0.25">
      <c r="A286" s="65">
        <v>278</v>
      </c>
      <c r="B286" s="224" t="s">
        <v>182</v>
      </c>
      <c r="C286" s="94" t="s">
        <v>533</v>
      </c>
      <c r="D286" s="94" t="s">
        <v>582</v>
      </c>
      <c r="E286" s="65" t="s">
        <v>626</v>
      </c>
      <c r="F286" s="75">
        <v>358899055184504</v>
      </c>
      <c r="G286" s="65" t="s">
        <v>88</v>
      </c>
      <c r="H286" s="65" t="s">
        <v>95</v>
      </c>
      <c r="I286" s="65"/>
      <c r="J286" s="31"/>
      <c r="K286" s="31" t="s">
        <v>455</v>
      </c>
      <c r="L286" s="167"/>
      <c r="M286" s="31"/>
      <c r="N286" s="31" t="s">
        <v>270</v>
      </c>
      <c r="O286" s="31"/>
      <c r="P286" s="31" t="s">
        <v>144</v>
      </c>
      <c r="Q286" s="31" t="s">
        <v>92</v>
      </c>
      <c r="R286" s="23" t="s">
        <v>37</v>
      </c>
      <c r="S286" s="65" t="s">
        <v>40</v>
      </c>
    </row>
    <row r="287" spans="1:19" ht="16.5" customHeight="1" x14ac:dyDescent="0.25">
      <c r="A287" s="65">
        <v>279</v>
      </c>
      <c r="B287" s="225"/>
      <c r="C287" s="94" t="s">
        <v>611</v>
      </c>
      <c r="D287" s="94" t="s">
        <v>558</v>
      </c>
      <c r="E287" s="65" t="s">
        <v>18</v>
      </c>
      <c r="F287" s="75">
        <v>864161026901780</v>
      </c>
      <c r="G287" s="65" t="s">
        <v>627</v>
      </c>
      <c r="H287" s="65" t="s">
        <v>95</v>
      </c>
      <c r="I287" s="31"/>
      <c r="J287" s="24"/>
      <c r="K287" s="31" t="s">
        <v>628</v>
      </c>
      <c r="L287" s="31"/>
      <c r="M287" s="31" t="s">
        <v>110</v>
      </c>
      <c r="N287" s="31" t="s">
        <v>629</v>
      </c>
      <c r="O287" s="72">
        <v>220000</v>
      </c>
      <c r="P287" s="31" t="s">
        <v>80</v>
      </c>
      <c r="Q287" s="31" t="s">
        <v>100</v>
      </c>
      <c r="R287" s="26" t="s">
        <v>37</v>
      </c>
      <c r="S287" s="26" t="s">
        <v>40</v>
      </c>
    </row>
    <row r="288" spans="1:19" ht="16.5" customHeight="1" x14ac:dyDescent="0.25">
      <c r="A288" s="65">
        <v>280</v>
      </c>
      <c r="B288" s="225"/>
      <c r="C288" s="94" t="s">
        <v>582</v>
      </c>
      <c r="D288" s="94" t="s">
        <v>582</v>
      </c>
      <c r="E288" s="65" t="s">
        <v>30</v>
      </c>
      <c r="F288" s="75">
        <v>864811037125692</v>
      </c>
      <c r="G288" s="65"/>
      <c r="H288" s="65" t="s">
        <v>95</v>
      </c>
      <c r="I288" s="31"/>
      <c r="J288" s="24"/>
      <c r="K288" s="31" t="s">
        <v>170</v>
      </c>
      <c r="L288" s="31"/>
      <c r="M288" s="31"/>
      <c r="N288" s="31" t="s">
        <v>270</v>
      </c>
      <c r="O288" s="72"/>
      <c r="P288" s="31" t="s">
        <v>144</v>
      </c>
      <c r="Q288" s="31" t="s">
        <v>92</v>
      </c>
      <c r="R288" s="26" t="s">
        <v>37</v>
      </c>
      <c r="S288" s="26" t="s">
        <v>40</v>
      </c>
    </row>
    <row r="289" spans="1:19" ht="16.5" customHeight="1" x14ac:dyDescent="0.25">
      <c r="A289" s="65">
        <v>281</v>
      </c>
      <c r="B289" s="225"/>
      <c r="C289" s="94" t="s">
        <v>591</v>
      </c>
      <c r="D289" s="94" t="s">
        <v>591</v>
      </c>
      <c r="E289" s="65" t="s">
        <v>30</v>
      </c>
      <c r="F289" s="75">
        <v>866192037845292</v>
      </c>
      <c r="G289" s="65" t="s">
        <v>517</v>
      </c>
      <c r="H289" s="65" t="s">
        <v>74</v>
      </c>
      <c r="I289" s="31"/>
      <c r="J289" s="24" t="s">
        <v>82</v>
      </c>
      <c r="K289" s="31" t="s">
        <v>170</v>
      </c>
      <c r="L289" s="31"/>
      <c r="M289" s="31" t="s">
        <v>84</v>
      </c>
      <c r="N289" s="31" t="s">
        <v>630</v>
      </c>
      <c r="O289" s="31"/>
      <c r="P289" s="31" t="s">
        <v>80</v>
      </c>
      <c r="Q289" s="31" t="s">
        <v>92</v>
      </c>
      <c r="R289" s="26" t="s">
        <v>37</v>
      </c>
      <c r="S289" s="26" t="s">
        <v>40</v>
      </c>
    </row>
    <row r="290" spans="1:19" ht="16.5" customHeight="1" x14ac:dyDescent="0.25">
      <c r="A290" s="65">
        <v>282</v>
      </c>
      <c r="B290" s="226"/>
      <c r="C290" s="94" t="s">
        <v>631</v>
      </c>
      <c r="D290" s="94" t="s">
        <v>631</v>
      </c>
      <c r="E290" s="65" t="s">
        <v>23</v>
      </c>
      <c r="F290" s="75">
        <v>861694031117011</v>
      </c>
      <c r="G290" s="65" t="s">
        <v>88</v>
      </c>
      <c r="H290" s="65" t="s">
        <v>95</v>
      </c>
      <c r="I290" s="172" t="s">
        <v>632</v>
      </c>
      <c r="J290" s="31" t="s">
        <v>164</v>
      </c>
      <c r="K290" s="31" t="s">
        <v>633</v>
      </c>
      <c r="L290" s="167" t="s">
        <v>98</v>
      </c>
      <c r="M290" s="31"/>
      <c r="N290" s="31" t="s">
        <v>220</v>
      </c>
      <c r="O290" s="173">
        <v>220000</v>
      </c>
      <c r="P290" s="31" t="s">
        <v>80</v>
      </c>
      <c r="Q290" s="31" t="s">
        <v>92</v>
      </c>
      <c r="R290" s="23" t="s">
        <v>37</v>
      </c>
      <c r="S290" s="65" t="s">
        <v>59</v>
      </c>
    </row>
    <row r="291" spans="1:19" ht="16.5" customHeight="1" x14ac:dyDescent="0.25">
      <c r="A291" s="65">
        <v>283</v>
      </c>
      <c r="B291" s="26" t="s">
        <v>636</v>
      </c>
      <c r="C291" s="94" t="s">
        <v>611</v>
      </c>
      <c r="D291" s="94" t="s">
        <v>143</v>
      </c>
      <c r="E291" s="65" t="s">
        <v>634</v>
      </c>
      <c r="F291" s="75">
        <v>358899055654738</v>
      </c>
      <c r="G291" s="65" t="s">
        <v>262</v>
      </c>
      <c r="H291" s="65" t="s">
        <v>95</v>
      </c>
      <c r="I291" s="65"/>
      <c r="J291" s="31"/>
      <c r="K291" s="31"/>
      <c r="L291" s="167"/>
      <c r="M291" s="31"/>
      <c r="N291" s="31" t="s">
        <v>635</v>
      </c>
      <c r="O291" s="31"/>
      <c r="P291" s="31" t="s">
        <v>144</v>
      </c>
      <c r="Q291" s="31" t="s">
        <v>100</v>
      </c>
      <c r="R291" s="23" t="s">
        <v>37</v>
      </c>
      <c r="S291" s="65" t="s">
        <v>40</v>
      </c>
    </row>
    <row r="292" spans="1:19" ht="16.5" customHeight="1" x14ac:dyDescent="0.25">
      <c r="A292" s="65">
        <v>284</v>
      </c>
      <c r="B292" s="224" t="s">
        <v>528</v>
      </c>
      <c r="C292" s="94" t="s">
        <v>582</v>
      </c>
      <c r="D292" s="94" t="s">
        <v>631</v>
      </c>
      <c r="E292" s="65" t="s">
        <v>24</v>
      </c>
      <c r="F292" s="75">
        <v>866104028884958</v>
      </c>
      <c r="G292" s="65"/>
      <c r="H292" s="65" t="s">
        <v>95</v>
      </c>
      <c r="I292" s="65"/>
      <c r="J292" s="31" t="s">
        <v>510</v>
      </c>
      <c r="K292" s="31"/>
      <c r="L292" s="167"/>
      <c r="M292" s="31" t="s">
        <v>512</v>
      </c>
      <c r="N292" s="31" t="s">
        <v>106</v>
      </c>
      <c r="O292" s="31"/>
      <c r="P292" s="31" t="s">
        <v>80</v>
      </c>
      <c r="Q292" s="31" t="s">
        <v>92</v>
      </c>
      <c r="R292" s="23" t="s">
        <v>42</v>
      </c>
      <c r="S292" s="65" t="s">
        <v>44</v>
      </c>
    </row>
    <row r="293" spans="1:19" ht="16.5" customHeight="1" x14ac:dyDescent="0.25">
      <c r="A293" s="65">
        <v>285</v>
      </c>
      <c r="B293" s="225"/>
      <c r="C293" s="94" t="s">
        <v>582</v>
      </c>
      <c r="D293" s="94" t="s">
        <v>631</v>
      </c>
      <c r="E293" s="65" t="s">
        <v>24</v>
      </c>
      <c r="F293" s="75">
        <v>863586032939351</v>
      </c>
      <c r="G293" s="65"/>
      <c r="H293" s="65" t="s">
        <v>95</v>
      </c>
      <c r="I293" s="31"/>
      <c r="J293" s="31" t="s">
        <v>510</v>
      </c>
      <c r="K293" s="31"/>
      <c r="L293" s="31" t="s">
        <v>515</v>
      </c>
      <c r="M293" s="31" t="s">
        <v>512</v>
      </c>
      <c r="N293" s="31" t="s">
        <v>58</v>
      </c>
      <c r="O293" s="31"/>
      <c r="P293" s="31" t="s">
        <v>80</v>
      </c>
      <c r="Q293" s="31" t="s">
        <v>92</v>
      </c>
      <c r="R293" s="23" t="s">
        <v>42</v>
      </c>
      <c r="S293" s="65" t="s">
        <v>44</v>
      </c>
    </row>
    <row r="294" spans="1:19" ht="16.5" customHeight="1" x14ac:dyDescent="0.25">
      <c r="A294" s="65">
        <v>286</v>
      </c>
      <c r="B294" s="225"/>
      <c r="C294" s="94" t="s">
        <v>582</v>
      </c>
      <c r="D294" s="94" t="s">
        <v>631</v>
      </c>
      <c r="E294" s="65" t="s">
        <v>24</v>
      </c>
      <c r="F294" s="75">
        <v>866104028949132</v>
      </c>
      <c r="G294" s="65"/>
      <c r="H294" s="65" t="s">
        <v>95</v>
      </c>
      <c r="I294" s="31"/>
      <c r="J294" s="31" t="s">
        <v>510</v>
      </c>
      <c r="K294" s="31"/>
      <c r="L294" s="31" t="s">
        <v>512</v>
      </c>
      <c r="M294" s="31"/>
      <c r="N294" s="31" t="s">
        <v>106</v>
      </c>
      <c r="O294" s="31"/>
      <c r="P294" s="31" t="s">
        <v>80</v>
      </c>
      <c r="Q294" s="31" t="s">
        <v>92</v>
      </c>
      <c r="R294" s="23" t="s">
        <v>42</v>
      </c>
      <c r="S294" s="65" t="s">
        <v>44</v>
      </c>
    </row>
    <row r="295" spans="1:19" ht="16.5" customHeight="1" x14ac:dyDescent="0.25">
      <c r="A295" s="65">
        <v>287</v>
      </c>
      <c r="B295" s="225"/>
      <c r="C295" s="94" t="s">
        <v>582</v>
      </c>
      <c r="D295" s="94" t="s">
        <v>631</v>
      </c>
      <c r="E295" s="65" t="s">
        <v>24</v>
      </c>
      <c r="F295" s="75">
        <v>863586032937819</v>
      </c>
      <c r="G295" s="65"/>
      <c r="H295" s="65" t="s">
        <v>95</v>
      </c>
      <c r="I295" s="31"/>
      <c r="J295" s="31" t="s">
        <v>510</v>
      </c>
      <c r="K295" s="31"/>
      <c r="L295" s="31" t="s">
        <v>511</v>
      </c>
      <c r="M295" s="31" t="s">
        <v>512</v>
      </c>
      <c r="N295" s="31" t="s">
        <v>58</v>
      </c>
      <c r="O295" s="31"/>
      <c r="P295" s="31" t="s">
        <v>80</v>
      </c>
      <c r="Q295" s="31" t="s">
        <v>92</v>
      </c>
      <c r="R295" s="23" t="s">
        <v>42</v>
      </c>
      <c r="S295" s="65" t="s">
        <v>44</v>
      </c>
    </row>
    <row r="296" spans="1:19" ht="16.5" customHeight="1" x14ac:dyDescent="0.25">
      <c r="A296" s="65">
        <v>288</v>
      </c>
      <c r="B296" s="225"/>
      <c r="C296" s="94" t="s">
        <v>582</v>
      </c>
      <c r="D296" s="94" t="s">
        <v>631</v>
      </c>
      <c r="E296" s="65" t="s">
        <v>24</v>
      </c>
      <c r="F296" s="75">
        <v>866104028741232</v>
      </c>
      <c r="G296" s="65"/>
      <c r="H296" s="65" t="s">
        <v>95</v>
      </c>
      <c r="I296" s="31"/>
      <c r="J296" s="31" t="s">
        <v>510</v>
      </c>
      <c r="K296" s="31"/>
      <c r="L296" s="31" t="s">
        <v>637</v>
      </c>
      <c r="M296" s="31" t="s">
        <v>512</v>
      </c>
      <c r="N296" s="31" t="s">
        <v>58</v>
      </c>
      <c r="O296" s="31"/>
      <c r="P296" s="31" t="s">
        <v>80</v>
      </c>
      <c r="Q296" s="31" t="s">
        <v>92</v>
      </c>
      <c r="R296" s="23" t="s">
        <v>42</v>
      </c>
      <c r="S296" s="65" t="s">
        <v>44</v>
      </c>
    </row>
    <row r="297" spans="1:19" ht="16.5" customHeight="1" x14ac:dyDescent="0.25">
      <c r="A297" s="65">
        <v>289</v>
      </c>
      <c r="B297" s="225"/>
      <c r="C297" s="94" t="s">
        <v>582</v>
      </c>
      <c r="D297" s="94" t="s">
        <v>631</v>
      </c>
      <c r="E297" s="65" t="s">
        <v>24</v>
      </c>
      <c r="F297" s="75">
        <v>866104028740739</v>
      </c>
      <c r="G297" s="65"/>
      <c r="H297" s="65" t="s">
        <v>95</v>
      </c>
      <c r="I297" s="31"/>
      <c r="J297" s="31" t="s">
        <v>510</v>
      </c>
      <c r="K297" s="31"/>
      <c r="L297" s="31"/>
      <c r="M297" s="31" t="s">
        <v>512</v>
      </c>
      <c r="N297" s="31" t="s">
        <v>106</v>
      </c>
      <c r="O297" s="31"/>
      <c r="P297" s="31" t="s">
        <v>80</v>
      </c>
      <c r="Q297" s="31" t="s">
        <v>92</v>
      </c>
      <c r="R297" s="23" t="s">
        <v>42</v>
      </c>
      <c r="S297" s="65" t="s">
        <v>44</v>
      </c>
    </row>
    <row r="298" spans="1:19" ht="16.5" customHeight="1" x14ac:dyDescent="0.25">
      <c r="A298" s="65">
        <v>290</v>
      </c>
      <c r="B298" s="225"/>
      <c r="C298" s="94" t="s">
        <v>582</v>
      </c>
      <c r="D298" s="94" t="s">
        <v>631</v>
      </c>
      <c r="E298" s="65" t="s">
        <v>23</v>
      </c>
      <c r="F298" s="75">
        <v>866104027001307</v>
      </c>
      <c r="G298" s="65" t="s">
        <v>262</v>
      </c>
      <c r="H298" s="65" t="s">
        <v>95</v>
      </c>
      <c r="I298" s="65"/>
      <c r="J298" s="31" t="s">
        <v>568</v>
      </c>
      <c r="K298" s="31" t="s">
        <v>167</v>
      </c>
      <c r="L298" s="167" t="s">
        <v>638</v>
      </c>
      <c r="M298" s="31" t="s">
        <v>98</v>
      </c>
      <c r="N298" s="31" t="s">
        <v>402</v>
      </c>
      <c r="O298" s="31"/>
      <c r="P298" s="31" t="s">
        <v>80</v>
      </c>
      <c r="Q298" s="31" t="s">
        <v>100</v>
      </c>
      <c r="R298" s="23" t="s">
        <v>42</v>
      </c>
      <c r="S298" s="65" t="s">
        <v>44</v>
      </c>
    </row>
    <row r="299" spans="1:19" ht="16.5" customHeight="1" x14ac:dyDescent="0.25">
      <c r="A299" s="65">
        <v>291</v>
      </c>
      <c r="B299" s="225"/>
      <c r="C299" s="94" t="s">
        <v>582</v>
      </c>
      <c r="D299" s="94" t="s">
        <v>631</v>
      </c>
      <c r="E299" s="65" t="s">
        <v>23</v>
      </c>
      <c r="F299" s="75">
        <v>861694037976782</v>
      </c>
      <c r="G299" s="65" t="s">
        <v>262</v>
      </c>
      <c r="H299" s="65" t="s">
        <v>95</v>
      </c>
      <c r="I299" s="31"/>
      <c r="J299" s="31" t="s">
        <v>510</v>
      </c>
      <c r="K299" s="31"/>
      <c r="L299" s="31"/>
      <c r="M299" s="31" t="s">
        <v>98</v>
      </c>
      <c r="N299" s="31" t="s">
        <v>221</v>
      </c>
      <c r="O299" s="31"/>
      <c r="P299" s="31" t="s">
        <v>80</v>
      </c>
      <c r="Q299" s="31" t="s">
        <v>92</v>
      </c>
      <c r="R299" s="23" t="s">
        <v>42</v>
      </c>
      <c r="S299" s="26" t="s">
        <v>45</v>
      </c>
    </row>
    <row r="300" spans="1:19" ht="16.5" customHeight="1" x14ac:dyDescent="0.25">
      <c r="A300" s="65">
        <v>292</v>
      </c>
      <c r="B300" s="225"/>
      <c r="C300" s="94" t="s">
        <v>582</v>
      </c>
      <c r="D300" s="94" t="s">
        <v>631</v>
      </c>
      <c r="E300" s="65" t="s">
        <v>23</v>
      </c>
      <c r="F300" s="75">
        <v>862631034727445</v>
      </c>
      <c r="G300" s="65"/>
      <c r="H300" s="65" t="s">
        <v>95</v>
      </c>
      <c r="I300" s="31" t="s">
        <v>639</v>
      </c>
      <c r="J300" s="24" t="s">
        <v>510</v>
      </c>
      <c r="K300" s="31"/>
      <c r="L300" s="31"/>
      <c r="M300" s="31" t="s">
        <v>98</v>
      </c>
      <c r="N300" s="31" t="s">
        <v>106</v>
      </c>
      <c r="O300" s="31"/>
      <c r="P300" s="31" t="s">
        <v>80</v>
      </c>
      <c r="Q300" s="31" t="s">
        <v>92</v>
      </c>
      <c r="R300" s="26" t="s">
        <v>42</v>
      </c>
      <c r="S300" s="26" t="s">
        <v>44</v>
      </c>
    </row>
    <row r="301" spans="1:19" ht="16.5" customHeight="1" x14ac:dyDescent="0.25">
      <c r="A301" s="65">
        <v>293</v>
      </c>
      <c r="B301" s="225"/>
      <c r="C301" s="94" t="s">
        <v>582</v>
      </c>
      <c r="D301" s="94" t="s">
        <v>631</v>
      </c>
      <c r="E301" s="65" t="s">
        <v>23</v>
      </c>
      <c r="F301" s="75" t="s">
        <v>640</v>
      </c>
      <c r="G301" s="65" t="s">
        <v>517</v>
      </c>
      <c r="H301" s="65" t="s">
        <v>95</v>
      </c>
      <c r="I301" s="31" t="s">
        <v>639</v>
      </c>
      <c r="J301" s="24" t="s">
        <v>510</v>
      </c>
      <c r="K301" s="31"/>
      <c r="L301" s="31" t="s">
        <v>97</v>
      </c>
      <c r="M301" s="31" t="s">
        <v>98</v>
      </c>
      <c r="N301" s="31" t="s">
        <v>58</v>
      </c>
      <c r="O301" s="31"/>
      <c r="P301" s="31" t="s">
        <v>80</v>
      </c>
      <c r="Q301" s="31" t="s">
        <v>92</v>
      </c>
      <c r="R301" s="26" t="s">
        <v>42</v>
      </c>
      <c r="S301" s="26" t="s">
        <v>44</v>
      </c>
    </row>
    <row r="302" spans="1:19" ht="16.5" customHeight="1" x14ac:dyDescent="0.25">
      <c r="A302" s="65">
        <v>294</v>
      </c>
      <c r="B302" s="225"/>
      <c r="C302" s="94" t="s">
        <v>582</v>
      </c>
      <c r="D302" s="94" t="s">
        <v>631</v>
      </c>
      <c r="E302" s="65" t="s">
        <v>23</v>
      </c>
      <c r="F302" s="75">
        <v>862631034712504</v>
      </c>
      <c r="G302" s="65"/>
      <c r="H302" s="65" t="s">
        <v>95</v>
      </c>
      <c r="I302" s="31"/>
      <c r="J302" s="24" t="s">
        <v>510</v>
      </c>
      <c r="K302" s="31" t="s">
        <v>210</v>
      </c>
      <c r="L302" s="31" t="s">
        <v>396</v>
      </c>
      <c r="M302" s="31" t="s">
        <v>98</v>
      </c>
      <c r="N302" s="31" t="s">
        <v>641</v>
      </c>
      <c r="O302" s="31"/>
      <c r="P302" s="31" t="s">
        <v>80</v>
      </c>
      <c r="Q302" s="31" t="s">
        <v>92</v>
      </c>
      <c r="R302" s="26" t="s">
        <v>42</v>
      </c>
      <c r="S302" s="26" t="s">
        <v>68</v>
      </c>
    </row>
    <row r="303" spans="1:19" ht="16.5" customHeight="1" x14ac:dyDescent="0.25">
      <c r="A303" s="65">
        <v>295</v>
      </c>
      <c r="B303" s="225"/>
      <c r="C303" s="94" t="s">
        <v>582</v>
      </c>
      <c r="D303" s="94" t="s">
        <v>631</v>
      </c>
      <c r="E303" s="65" t="s">
        <v>23</v>
      </c>
      <c r="F303" s="75">
        <v>861694031774779</v>
      </c>
      <c r="G303" s="65"/>
      <c r="H303" s="65" t="s">
        <v>95</v>
      </c>
      <c r="I303" s="31"/>
      <c r="J303" s="24" t="s">
        <v>510</v>
      </c>
      <c r="K303" s="31"/>
      <c r="L303" s="31"/>
      <c r="M303" s="31" t="s">
        <v>98</v>
      </c>
      <c r="N303" s="31" t="s">
        <v>221</v>
      </c>
      <c r="O303" s="31"/>
      <c r="P303" s="31" t="s">
        <v>80</v>
      </c>
      <c r="Q303" s="31" t="s">
        <v>92</v>
      </c>
      <c r="R303" s="26" t="s">
        <v>42</v>
      </c>
      <c r="S303" s="26" t="s">
        <v>44</v>
      </c>
    </row>
    <row r="304" spans="1:19" ht="16.5" customHeight="1" x14ac:dyDescent="0.25">
      <c r="A304" s="65">
        <v>296</v>
      </c>
      <c r="B304" s="225"/>
      <c r="C304" s="94" t="s">
        <v>582</v>
      </c>
      <c r="D304" s="94" t="s">
        <v>631</v>
      </c>
      <c r="E304" s="65" t="s">
        <v>23</v>
      </c>
      <c r="F304" s="75">
        <v>862631034787069</v>
      </c>
      <c r="G304" s="65"/>
      <c r="H304" s="65" t="s">
        <v>95</v>
      </c>
      <c r="I304" s="24" t="s">
        <v>639</v>
      </c>
      <c r="J304" s="24" t="s">
        <v>510</v>
      </c>
      <c r="K304" s="31"/>
      <c r="L304" s="31"/>
      <c r="M304" s="31" t="s">
        <v>98</v>
      </c>
      <c r="N304" s="31" t="s">
        <v>106</v>
      </c>
      <c r="O304" s="31"/>
      <c r="P304" s="31" t="s">
        <v>80</v>
      </c>
      <c r="Q304" s="31" t="s">
        <v>92</v>
      </c>
      <c r="R304" s="26" t="s">
        <v>42</v>
      </c>
      <c r="S304" s="26" t="s">
        <v>44</v>
      </c>
    </row>
    <row r="305" spans="1:19" ht="16.5" customHeight="1" x14ac:dyDescent="0.25">
      <c r="A305" s="65">
        <v>297</v>
      </c>
      <c r="B305" s="225"/>
      <c r="C305" s="94" t="s">
        <v>582</v>
      </c>
      <c r="D305" s="94" t="s">
        <v>631</v>
      </c>
      <c r="E305" s="31" t="s">
        <v>23</v>
      </c>
      <c r="F305" s="80">
        <v>861694037943394</v>
      </c>
      <c r="G305" s="31"/>
      <c r="H305" s="31" t="s">
        <v>95</v>
      </c>
      <c r="I305" s="96"/>
      <c r="J305" s="96" t="s">
        <v>510</v>
      </c>
      <c r="K305" s="96"/>
      <c r="L305" s="96"/>
      <c r="M305" s="31" t="s">
        <v>98</v>
      </c>
      <c r="N305" s="31" t="s">
        <v>106</v>
      </c>
      <c r="O305" s="96"/>
      <c r="P305" s="31" t="s">
        <v>80</v>
      </c>
      <c r="Q305" s="31" t="s">
        <v>92</v>
      </c>
      <c r="R305" s="26" t="s">
        <v>42</v>
      </c>
      <c r="S305" s="65" t="s">
        <v>44</v>
      </c>
    </row>
    <row r="306" spans="1:19" ht="16.5" customHeight="1" x14ac:dyDescent="0.25">
      <c r="A306" s="65">
        <v>298</v>
      </c>
      <c r="B306" s="225"/>
      <c r="C306" s="94" t="s">
        <v>582</v>
      </c>
      <c r="D306" s="94" t="s">
        <v>631</v>
      </c>
      <c r="E306" s="31" t="s">
        <v>23</v>
      </c>
      <c r="F306" s="80">
        <v>869696043530364</v>
      </c>
      <c r="G306" s="31"/>
      <c r="H306" s="31" t="s">
        <v>95</v>
      </c>
      <c r="I306" s="31"/>
      <c r="J306" s="31" t="s">
        <v>510</v>
      </c>
      <c r="K306" s="31"/>
      <c r="L306" s="31"/>
      <c r="M306" s="31" t="s">
        <v>98</v>
      </c>
      <c r="N306" s="31" t="s">
        <v>106</v>
      </c>
      <c r="O306" s="31"/>
      <c r="P306" s="31" t="s">
        <v>80</v>
      </c>
      <c r="Q306" s="31" t="s">
        <v>92</v>
      </c>
      <c r="R306" s="26" t="s">
        <v>42</v>
      </c>
      <c r="S306" s="65" t="s">
        <v>44</v>
      </c>
    </row>
    <row r="307" spans="1:19" ht="16.5" customHeight="1" x14ac:dyDescent="0.25">
      <c r="A307" s="65">
        <v>299</v>
      </c>
      <c r="B307" s="225"/>
      <c r="C307" s="94" t="s">
        <v>582</v>
      </c>
      <c r="D307" s="94" t="s">
        <v>631</v>
      </c>
      <c r="E307" s="31" t="s">
        <v>23</v>
      </c>
      <c r="F307" s="80">
        <v>866104022197597</v>
      </c>
      <c r="G307" s="31"/>
      <c r="H307" s="31" t="s">
        <v>95</v>
      </c>
      <c r="I307" s="31"/>
      <c r="J307" s="72" t="s">
        <v>510</v>
      </c>
      <c r="K307" s="31"/>
      <c r="L307" s="31" t="s">
        <v>642</v>
      </c>
      <c r="M307" s="31" t="s">
        <v>98</v>
      </c>
      <c r="N307" s="31" t="s">
        <v>58</v>
      </c>
      <c r="O307" s="31"/>
      <c r="P307" s="31" t="s">
        <v>80</v>
      </c>
      <c r="Q307" s="31" t="s">
        <v>92</v>
      </c>
      <c r="R307" s="26" t="s">
        <v>42</v>
      </c>
      <c r="S307" s="65" t="s">
        <v>44</v>
      </c>
    </row>
    <row r="308" spans="1:19" ht="16.5" customHeight="1" x14ac:dyDescent="0.25">
      <c r="A308" s="65">
        <v>300</v>
      </c>
      <c r="B308" s="225"/>
      <c r="C308" s="94" t="s">
        <v>582</v>
      </c>
      <c r="D308" s="94" t="s">
        <v>631</v>
      </c>
      <c r="E308" s="31" t="s">
        <v>23</v>
      </c>
      <c r="F308" s="80">
        <v>861694031780560</v>
      </c>
      <c r="G308" s="31"/>
      <c r="H308" s="31" t="s">
        <v>95</v>
      </c>
      <c r="I308" s="31"/>
      <c r="J308" s="31" t="s">
        <v>510</v>
      </c>
      <c r="K308" s="31"/>
      <c r="L308" s="31"/>
      <c r="M308" s="31" t="s">
        <v>98</v>
      </c>
      <c r="N308" s="31" t="s">
        <v>106</v>
      </c>
      <c r="O308" s="31"/>
      <c r="P308" s="31" t="s">
        <v>80</v>
      </c>
      <c r="Q308" s="31" t="s">
        <v>92</v>
      </c>
      <c r="R308" s="26" t="s">
        <v>42</v>
      </c>
      <c r="S308" s="65" t="s">
        <v>44</v>
      </c>
    </row>
    <row r="309" spans="1:19" ht="16.5" customHeight="1" x14ac:dyDescent="0.25">
      <c r="A309" s="65">
        <v>301</v>
      </c>
      <c r="B309" s="225"/>
      <c r="C309" s="94" t="s">
        <v>582</v>
      </c>
      <c r="D309" s="94" t="s">
        <v>631</v>
      </c>
      <c r="E309" s="31" t="s">
        <v>23</v>
      </c>
      <c r="F309" s="80">
        <v>869696043525901</v>
      </c>
      <c r="G309" s="31"/>
      <c r="H309" s="31" t="s">
        <v>95</v>
      </c>
      <c r="I309" s="31"/>
      <c r="J309" s="31" t="s">
        <v>510</v>
      </c>
      <c r="K309" s="31"/>
      <c r="L309" s="31"/>
      <c r="M309" s="31" t="s">
        <v>98</v>
      </c>
      <c r="N309" s="31" t="s">
        <v>106</v>
      </c>
      <c r="O309" s="31"/>
      <c r="P309" s="31" t="s">
        <v>80</v>
      </c>
      <c r="Q309" s="31" t="s">
        <v>92</v>
      </c>
      <c r="R309" s="26" t="s">
        <v>42</v>
      </c>
      <c r="S309" s="65" t="s">
        <v>44</v>
      </c>
    </row>
    <row r="310" spans="1:19" ht="16.5" customHeight="1" x14ac:dyDescent="0.25">
      <c r="A310" s="65">
        <v>302</v>
      </c>
      <c r="B310" s="225"/>
      <c r="C310" s="94" t="s">
        <v>582</v>
      </c>
      <c r="D310" s="94" t="s">
        <v>631</v>
      </c>
      <c r="E310" s="31" t="s">
        <v>23</v>
      </c>
      <c r="F310" s="80">
        <v>869696043530372</v>
      </c>
      <c r="G310" s="31"/>
      <c r="H310" s="31" t="s">
        <v>95</v>
      </c>
      <c r="I310" s="31"/>
      <c r="J310" s="31" t="s">
        <v>510</v>
      </c>
      <c r="K310" s="31"/>
      <c r="L310" s="31"/>
      <c r="M310" s="31" t="s">
        <v>98</v>
      </c>
      <c r="N310" s="31" t="s">
        <v>106</v>
      </c>
      <c r="O310" s="31"/>
      <c r="P310" s="31" t="s">
        <v>80</v>
      </c>
      <c r="Q310" s="31" t="s">
        <v>92</v>
      </c>
      <c r="R310" s="26" t="s">
        <v>42</v>
      </c>
      <c r="S310" s="65" t="s">
        <v>44</v>
      </c>
    </row>
    <row r="311" spans="1:19" ht="18" customHeight="1" x14ac:dyDescent="0.25">
      <c r="A311" s="65">
        <v>303</v>
      </c>
      <c r="B311" s="225"/>
      <c r="C311" s="94" t="s">
        <v>613</v>
      </c>
      <c r="D311" s="31" t="s">
        <v>643</v>
      </c>
      <c r="E311" s="65" t="s">
        <v>23</v>
      </c>
      <c r="F311" s="75">
        <v>861694031171361</v>
      </c>
      <c r="G311" s="65" t="s">
        <v>262</v>
      </c>
      <c r="H311" s="65" t="s">
        <v>95</v>
      </c>
      <c r="I311" s="65" t="s">
        <v>644</v>
      </c>
      <c r="J311" s="24" t="s">
        <v>645</v>
      </c>
      <c r="K311" s="31" t="s">
        <v>331</v>
      </c>
      <c r="L311" s="31"/>
      <c r="M311" s="31" t="s">
        <v>98</v>
      </c>
      <c r="N311" s="31" t="s">
        <v>646</v>
      </c>
      <c r="O311" s="31"/>
      <c r="P311" s="31" t="s">
        <v>80</v>
      </c>
      <c r="Q311" s="31" t="s">
        <v>451</v>
      </c>
      <c r="R311" s="26" t="s">
        <v>37</v>
      </c>
      <c r="S311" s="26" t="s">
        <v>59</v>
      </c>
    </row>
    <row r="312" spans="1:19" ht="16.5" customHeight="1" x14ac:dyDescent="0.25">
      <c r="A312" s="65">
        <v>304</v>
      </c>
      <c r="B312" s="226"/>
      <c r="C312" s="94" t="s">
        <v>613</v>
      </c>
      <c r="D312" s="31" t="s">
        <v>643</v>
      </c>
      <c r="E312" s="65" t="s">
        <v>23</v>
      </c>
      <c r="F312" s="75">
        <v>861694030920845</v>
      </c>
      <c r="G312" s="65" t="s">
        <v>262</v>
      </c>
      <c r="H312" s="65" t="s">
        <v>95</v>
      </c>
      <c r="I312" s="65" t="s">
        <v>647</v>
      </c>
      <c r="J312" s="24" t="s">
        <v>510</v>
      </c>
      <c r="K312" s="31"/>
      <c r="L312" s="31"/>
      <c r="M312" s="31" t="s">
        <v>98</v>
      </c>
      <c r="N312" s="65" t="s">
        <v>58</v>
      </c>
      <c r="O312" s="31"/>
      <c r="P312" s="31" t="s">
        <v>80</v>
      </c>
      <c r="Q312" s="31" t="s">
        <v>451</v>
      </c>
      <c r="R312" s="26" t="s">
        <v>42</v>
      </c>
      <c r="S312" s="26" t="s">
        <v>44</v>
      </c>
    </row>
    <row r="313" spans="1:19" ht="18" customHeight="1" x14ac:dyDescent="0.25">
      <c r="A313" s="65">
        <v>305</v>
      </c>
      <c r="B313" s="26" t="s">
        <v>540</v>
      </c>
      <c r="C313" s="26" t="s">
        <v>643</v>
      </c>
      <c r="D313" s="26" t="s">
        <v>643</v>
      </c>
      <c r="E313" s="26" t="s">
        <v>618</v>
      </c>
      <c r="F313" s="150" t="s">
        <v>619</v>
      </c>
      <c r="G313" s="26"/>
      <c r="H313" s="26" t="s">
        <v>74</v>
      </c>
      <c r="I313" s="26"/>
      <c r="J313" s="26"/>
      <c r="K313" s="26" t="s">
        <v>648</v>
      </c>
      <c r="L313" s="26"/>
      <c r="M313" s="26"/>
      <c r="N313" s="26" t="s">
        <v>165</v>
      </c>
      <c r="O313" s="26"/>
      <c r="P313" s="26" t="s">
        <v>80</v>
      </c>
      <c r="Q313" s="26" t="s">
        <v>92</v>
      </c>
      <c r="R313" s="26" t="s">
        <v>37</v>
      </c>
      <c r="S313" s="26" t="s">
        <v>41</v>
      </c>
    </row>
    <row r="314" spans="1:19" ht="16.5" customHeight="1" x14ac:dyDescent="0.25">
      <c r="A314" s="65">
        <v>306</v>
      </c>
      <c r="B314" s="26" t="s">
        <v>238</v>
      </c>
      <c r="C314" s="94" t="s">
        <v>558</v>
      </c>
      <c r="D314" s="94" t="s">
        <v>594</v>
      </c>
      <c r="E314" s="65" t="s">
        <v>23</v>
      </c>
      <c r="F314" s="75">
        <v>861694031099334</v>
      </c>
      <c r="G314" s="65"/>
      <c r="H314" s="65" t="s">
        <v>95</v>
      </c>
      <c r="I314" s="65"/>
      <c r="J314" s="31" t="s">
        <v>624</v>
      </c>
      <c r="K314" s="31" t="s">
        <v>649</v>
      </c>
      <c r="L314" s="167" t="s">
        <v>266</v>
      </c>
      <c r="M314" s="31" t="s">
        <v>98</v>
      </c>
      <c r="N314" s="31" t="s">
        <v>650</v>
      </c>
      <c r="O314" s="72">
        <v>15000</v>
      </c>
      <c r="P314" s="31" t="s">
        <v>80</v>
      </c>
      <c r="Q314" s="31" t="s">
        <v>92</v>
      </c>
      <c r="R314" s="23" t="s">
        <v>37</v>
      </c>
      <c r="S314" s="65" t="s">
        <v>40</v>
      </c>
    </row>
    <row r="315" spans="1:19" ht="16.5" customHeight="1" x14ac:dyDescent="0.25">
      <c r="A315" s="65">
        <v>307</v>
      </c>
      <c r="B315" s="26" t="s">
        <v>547</v>
      </c>
      <c r="C315" s="26" t="s">
        <v>643</v>
      </c>
      <c r="D315" s="26" t="s">
        <v>591</v>
      </c>
      <c r="E315" s="26" t="s">
        <v>56</v>
      </c>
      <c r="F315" s="150">
        <v>867717030631783</v>
      </c>
      <c r="G315" s="26" t="s">
        <v>262</v>
      </c>
      <c r="H315" s="26" t="s">
        <v>74</v>
      </c>
      <c r="I315" s="26"/>
      <c r="J315" s="26" t="s">
        <v>651</v>
      </c>
      <c r="K315" s="26" t="s">
        <v>652</v>
      </c>
      <c r="L315" s="26" t="s">
        <v>219</v>
      </c>
      <c r="M315" s="26" t="s">
        <v>78</v>
      </c>
      <c r="N315" s="26" t="s">
        <v>653</v>
      </c>
      <c r="O315" s="26"/>
      <c r="P315" s="26" t="s">
        <v>80</v>
      </c>
      <c r="Q315" s="26" t="s">
        <v>451</v>
      </c>
      <c r="R315" s="26" t="s">
        <v>37</v>
      </c>
      <c r="S315" s="26" t="s">
        <v>41</v>
      </c>
    </row>
    <row r="316" spans="1:19" ht="16.5" customHeight="1" x14ac:dyDescent="0.25">
      <c r="A316" s="65">
        <v>308</v>
      </c>
      <c r="B316" s="224" t="s">
        <v>505</v>
      </c>
      <c r="C316" s="94" t="s">
        <v>558</v>
      </c>
      <c r="D316" s="94" t="s">
        <v>594</v>
      </c>
      <c r="E316" s="65" t="s">
        <v>30</v>
      </c>
      <c r="F316" s="75">
        <v>866192037788021</v>
      </c>
      <c r="G316" s="65"/>
      <c r="H316" s="65" t="s">
        <v>74</v>
      </c>
      <c r="I316" s="31"/>
      <c r="J316" s="24" t="s">
        <v>654</v>
      </c>
      <c r="K316" s="31"/>
      <c r="L316" s="31" t="s">
        <v>120</v>
      </c>
      <c r="M316" s="31" t="s">
        <v>84</v>
      </c>
      <c r="N316" s="31" t="s">
        <v>58</v>
      </c>
      <c r="O316" s="82" t="s">
        <v>122</v>
      </c>
      <c r="P316" s="31" t="s">
        <v>80</v>
      </c>
      <c r="Q316" s="31" t="s">
        <v>92</v>
      </c>
      <c r="R316" s="26" t="s">
        <v>42</v>
      </c>
      <c r="S316" s="26" t="s">
        <v>44</v>
      </c>
    </row>
    <row r="317" spans="1:19" ht="16.5" customHeight="1" x14ac:dyDescent="0.25">
      <c r="A317" s="65">
        <v>309</v>
      </c>
      <c r="B317" s="225"/>
      <c r="C317" s="94" t="s">
        <v>558</v>
      </c>
      <c r="D317" s="94" t="s">
        <v>594</v>
      </c>
      <c r="E317" s="65" t="s">
        <v>30</v>
      </c>
      <c r="F317" s="75">
        <v>864811036936446</v>
      </c>
      <c r="G317" s="65"/>
      <c r="H317" s="65" t="s">
        <v>74</v>
      </c>
      <c r="I317" s="31"/>
      <c r="J317" s="24" t="s">
        <v>655</v>
      </c>
      <c r="K317" s="31"/>
      <c r="L317" s="31" t="s">
        <v>656</v>
      </c>
      <c r="M317" s="31" t="s">
        <v>155</v>
      </c>
      <c r="N317" s="31" t="s">
        <v>58</v>
      </c>
      <c r="O317" s="82" t="s">
        <v>122</v>
      </c>
      <c r="P317" s="31" t="s">
        <v>80</v>
      </c>
      <c r="Q317" s="31" t="s">
        <v>92</v>
      </c>
      <c r="R317" s="26" t="s">
        <v>42</v>
      </c>
      <c r="S317" s="26" t="s">
        <v>44</v>
      </c>
    </row>
    <row r="318" spans="1:19" ht="16.5" customHeight="1" x14ac:dyDescent="0.25">
      <c r="A318" s="65">
        <v>310</v>
      </c>
      <c r="B318" s="225"/>
      <c r="C318" s="94" t="s">
        <v>558</v>
      </c>
      <c r="D318" s="94" t="s">
        <v>594</v>
      </c>
      <c r="E318" s="65" t="s">
        <v>30</v>
      </c>
      <c r="F318" s="75">
        <v>866050031761446</v>
      </c>
      <c r="G318" s="65"/>
      <c r="H318" s="65" t="s">
        <v>74</v>
      </c>
      <c r="I318" s="24"/>
      <c r="J318" s="24" t="s">
        <v>447</v>
      </c>
      <c r="K318" s="31"/>
      <c r="L318" s="31" t="s">
        <v>545</v>
      </c>
      <c r="M318" s="31" t="s">
        <v>84</v>
      </c>
      <c r="N318" s="31" t="s">
        <v>58</v>
      </c>
      <c r="O318" s="82" t="s">
        <v>122</v>
      </c>
      <c r="P318" s="31" t="s">
        <v>80</v>
      </c>
      <c r="Q318" s="31" t="s">
        <v>92</v>
      </c>
      <c r="R318" s="26" t="s">
        <v>42</v>
      </c>
      <c r="S318" s="26" t="s">
        <v>44</v>
      </c>
    </row>
    <row r="319" spans="1:19" ht="18" customHeight="1" x14ac:dyDescent="0.25">
      <c r="A319" s="65">
        <v>311</v>
      </c>
      <c r="B319" s="225"/>
      <c r="C319" s="94" t="s">
        <v>559</v>
      </c>
      <c r="D319" s="94">
        <v>43468</v>
      </c>
      <c r="E319" s="65" t="s">
        <v>30</v>
      </c>
      <c r="F319" s="75">
        <v>866192037847124</v>
      </c>
      <c r="G319" s="65"/>
      <c r="H319" s="65" t="s">
        <v>74</v>
      </c>
      <c r="I319" s="24"/>
      <c r="J319" s="24" t="s">
        <v>654</v>
      </c>
      <c r="K319" s="31"/>
      <c r="L319" s="31" t="s">
        <v>311</v>
      </c>
      <c r="M319" s="31" t="s">
        <v>155</v>
      </c>
      <c r="N319" s="31" t="s">
        <v>58</v>
      </c>
      <c r="O319" s="82" t="s">
        <v>122</v>
      </c>
      <c r="P319" s="31" t="s">
        <v>80</v>
      </c>
      <c r="Q319" s="31" t="s">
        <v>92</v>
      </c>
      <c r="R319" s="26" t="s">
        <v>42</v>
      </c>
      <c r="S319" s="26" t="s">
        <v>44</v>
      </c>
    </row>
    <row r="320" spans="1:19" ht="18" customHeight="1" x14ac:dyDescent="0.25">
      <c r="A320" s="65">
        <v>312</v>
      </c>
      <c r="B320" s="225"/>
      <c r="C320" s="94" t="s">
        <v>611</v>
      </c>
      <c r="D320" s="94" t="s">
        <v>558</v>
      </c>
      <c r="E320" s="65" t="s">
        <v>56</v>
      </c>
      <c r="F320" s="75">
        <v>868183034754742</v>
      </c>
      <c r="G320" s="171"/>
      <c r="H320" s="65" t="s">
        <v>74</v>
      </c>
      <c r="I320" s="65" t="s">
        <v>657</v>
      </c>
      <c r="J320" s="31" t="s">
        <v>658</v>
      </c>
      <c r="K320" s="31" t="s">
        <v>119</v>
      </c>
      <c r="L320" s="167" t="s">
        <v>206</v>
      </c>
      <c r="M320" s="31" t="s">
        <v>78</v>
      </c>
      <c r="N320" s="31" t="s">
        <v>121</v>
      </c>
      <c r="O320" s="31"/>
      <c r="P320" s="31" t="s">
        <v>80</v>
      </c>
      <c r="Q320" s="31" t="s">
        <v>92</v>
      </c>
      <c r="R320" s="23" t="s">
        <v>37</v>
      </c>
      <c r="S320" s="65" t="s">
        <v>40</v>
      </c>
    </row>
    <row r="321" spans="1:19" ht="16.5" customHeight="1" x14ac:dyDescent="0.25">
      <c r="A321" s="65">
        <v>313</v>
      </c>
      <c r="B321" s="225"/>
      <c r="C321" s="94" t="s">
        <v>611</v>
      </c>
      <c r="D321" s="94" t="s">
        <v>558</v>
      </c>
      <c r="E321" s="65" t="s">
        <v>56</v>
      </c>
      <c r="F321" s="75">
        <v>868183034673876</v>
      </c>
      <c r="G321" s="171"/>
      <c r="H321" s="65" t="s">
        <v>74</v>
      </c>
      <c r="I321" s="65" t="s">
        <v>657</v>
      </c>
      <c r="J321" s="31" t="s">
        <v>453</v>
      </c>
      <c r="K321" s="31"/>
      <c r="L321" s="31" t="s">
        <v>78</v>
      </c>
      <c r="M321" s="31"/>
      <c r="N321" s="31" t="s">
        <v>106</v>
      </c>
      <c r="O321" s="31"/>
      <c r="P321" s="31" t="s">
        <v>80</v>
      </c>
      <c r="Q321" s="31" t="s">
        <v>92</v>
      </c>
      <c r="R321" s="23" t="s">
        <v>42</v>
      </c>
      <c r="S321" s="65" t="s">
        <v>44</v>
      </c>
    </row>
    <row r="322" spans="1:19" ht="16.5" customHeight="1" x14ac:dyDescent="0.25">
      <c r="A322" s="65">
        <v>314</v>
      </c>
      <c r="B322" s="225"/>
      <c r="C322" s="94" t="s">
        <v>611</v>
      </c>
      <c r="D322" s="94" t="s">
        <v>558</v>
      </c>
      <c r="E322" s="65" t="s">
        <v>56</v>
      </c>
      <c r="F322" s="75">
        <v>867857039901793</v>
      </c>
      <c r="G322" s="171"/>
      <c r="H322" s="65" t="s">
        <v>74</v>
      </c>
      <c r="I322" s="65" t="s">
        <v>657</v>
      </c>
      <c r="J322" s="31" t="s">
        <v>468</v>
      </c>
      <c r="K322" s="31" t="s">
        <v>198</v>
      </c>
      <c r="L322" s="31" t="s">
        <v>78</v>
      </c>
      <c r="M322" s="31"/>
      <c r="N322" s="31" t="s">
        <v>659</v>
      </c>
      <c r="O322" s="31"/>
      <c r="P322" s="31" t="s">
        <v>80</v>
      </c>
      <c r="Q322" s="31" t="s">
        <v>92</v>
      </c>
      <c r="R322" s="23" t="s">
        <v>37</v>
      </c>
      <c r="S322" s="65" t="s">
        <v>41</v>
      </c>
    </row>
    <row r="323" spans="1:19" ht="16.5" customHeight="1" x14ac:dyDescent="0.25">
      <c r="A323" s="65">
        <v>315</v>
      </c>
      <c r="B323" s="225"/>
      <c r="C323" s="94" t="s">
        <v>611</v>
      </c>
      <c r="D323" s="94" t="s">
        <v>558</v>
      </c>
      <c r="E323" s="65" t="s">
        <v>56</v>
      </c>
      <c r="F323" s="75">
        <v>868183034665443</v>
      </c>
      <c r="G323" s="171"/>
      <c r="H323" s="65" t="s">
        <v>74</v>
      </c>
      <c r="I323" s="65" t="s">
        <v>657</v>
      </c>
      <c r="J323" s="24" t="s">
        <v>453</v>
      </c>
      <c r="K323" s="31" t="s">
        <v>660</v>
      </c>
      <c r="L323" s="24" t="s">
        <v>206</v>
      </c>
      <c r="M323" s="31" t="s">
        <v>78</v>
      </c>
      <c r="N323" s="31" t="s">
        <v>661</v>
      </c>
      <c r="O323" s="31"/>
      <c r="P323" s="31" t="s">
        <v>80</v>
      </c>
      <c r="Q323" s="31" t="s">
        <v>92</v>
      </c>
      <c r="R323" s="23" t="s">
        <v>37</v>
      </c>
      <c r="S323" s="65" t="s">
        <v>40</v>
      </c>
    </row>
    <row r="324" spans="1:19" ht="16.5" customHeight="1" x14ac:dyDescent="0.25">
      <c r="A324" s="65">
        <v>316</v>
      </c>
      <c r="B324" s="225"/>
      <c r="C324" s="94" t="s">
        <v>611</v>
      </c>
      <c r="D324" s="94" t="s">
        <v>558</v>
      </c>
      <c r="E324" s="65" t="s">
        <v>56</v>
      </c>
      <c r="F324" s="75">
        <v>867857039940932</v>
      </c>
      <c r="G324" s="171"/>
      <c r="H324" s="65" t="s">
        <v>74</v>
      </c>
      <c r="I324" s="65" t="s">
        <v>657</v>
      </c>
      <c r="J324" s="24" t="s">
        <v>662</v>
      </c>
      <c r="K324" s="31" t="s">
        <v>481</v>
      </c>
      <c r="L324" s="31" t="s">
        <v>78</v>
      </c>
      <c r="M324" s="31"/>
      <c r="N324" s="31" t="s">
        <v>663</v>
      </c>
      <c r="O324" s="31"/>
      <c r="P324" s="31" t="s">
        <v>80</v>
      </c>
      <c r="Q324" s="31" t="s">
        <v>92</v>
      </c>
      <c r="R324" s="26" t="s">
        <v>37</v>
      </c>
      <c r="S324" s="65" t="s">
        <v>41</v>
      </c>
    </row>
    <row r="325" spans="1:19" ht="16.5" customHeight="1" x14ac:dyDescent="0.25">
      <c r="A325" s="65">
        <v>317</v>
      </c>
      <c r="B325" s="225"/>
      <c r="C325" s="94" t="s">
        <v>558</v>
      </c>
      <c r="D325" s="94" t="s">
        <v>594</v>
      </c>
      <c r="E325" s="65" t="s">
        <v>56</v>
      </c>
      <c r="F325" s="75">
        <v>867857039907345</v>
      </c>
      <c r="G325" s="65" t="s">
        <v>88</v>
      </c>
      <c r="H325" s="65" t="s">
        <v>74</v>
      </c>
      <c r="I325" s="31"/>
      <c r="J325" s="31" t="s">
        <v>654</v>
      </c>
      <c r="K325" s="31" t="s">
        <v>522</v>
      </c>
      <c r="L325" s="31" t="s">
        <v>78</v>
      </c>
      <c r="M325" s="31"/>
      <c r="N325" s="31" t="s">
        <v>106</v>
      </c>
      <c r="O325" s="31"/>
      <c r="P325" s="31" t="s">
        <v>80</v>
      </c>
      <c r="Q325" s="31" t="s">
        <v>92</v>
      </c>
      <c r="R325" s="23" t="s">
        <v>42</v>
      </c>
      <c r="S325" s="65" t="s">
        <v>44</v>
      </c>
    </row>
    <row r="326" spans="1:19" ht="16.5" customHeight="1" x14ac:dyDescent="0.25">
      <c r="A326" s="65">
        <v>318</v>
      </c>
      <c r="B326" s="225"/>
      <c r="C326" s="94" t="s">
        <v>558</v>
      </c>
      <c r="D326" s="94" t="s">
        <v>594</v>
      </c>
      <c r="E326" s="65" t="s">
        <v>56</v>
      </c>
      <c r="F326" s="75">
        <v>868183034589965</v>
      </c>
      <c r="G326" s="65" t="s">
        <v>88</v>
      </c>
      <c r="H326" s="65" t="s">
        <v>74</v>
      </c>
      <c r="I326" s="31"/>
      <c r="J326" s="31" t="s">
        <v>453</v>
      </c>
      <c r="K326" s="31" t="s">
        <v>149</v>
      </c>
      <c r="L326" s="31"/>
      <c r="M326" s="31" t="s">
        <v>78</v>
      </c>
      <c r="N326" s="31" t="s">
        <v>58</v>
      </c>
      <c r="O326" s="31"/>
      <c r="P326" s="31" t="s">
        <v>80</v>
      </c>
      <c r="Q326" s="31" t="s">
        <v>92</v>
      </c>
      <c r="R326" s="23" t="s">
        <v>42</v>
      </c>
      <c r="S326" s="65" t="s">
        <v>44</v>
      </c>
    </row>
    <row r="327" spans="1:19" ht="16.5" customHeight="1" x14ac:dyDescent="0.25">
      <c r="A327" s="65">
        <v>319</v>
      </c>
      <c r="B327" s="225"/>
      <c r="C327" s="94" t="s">
        <v>558</v>
      </c>
      <c r="D327" s="94" t="s">
        <v>594</v>
      </c>
      <c r="E327" s="65" t="s">
        <v>56</v>
      </c>
      <c r="F327" s="75">
        <v>868183034567672</v>
      </c>
      <c r="G327" s="65" t="s">
        <v>88</v>
      </c>
      <c r="H327" s="65" t="s">
        <v>74</v>
      </c>
      <c r="I327" s="96"/>
      <c r="J327" s="96" t="s">
        <v>453</v>
      </c>
      <c r="K327" s="96"/>
      <c r="L327" s="31" t="s">
        <v>78</v>
      </c>
      <c r="M327" s="31"/>
      <c r="N327" s="31" t="s">
        <v>106</v>
      </c>
      <c r="O327" s="96"/>
      <c r="P327" s="31" t="s">
        <v>80</v>
      </c>
      <c r="Q327" s="31" t="s">
        <v>92</v>
      </c>
      <c r="R327" s="23" t="s">
        <v>42</v>
      </c>
      <c r="S327" s="65" t="s">
        <v>44</v>
      </c>
    </row>
    <row r="328" spans="1:19" ht="16.5" customHeight="1" x14ac:dyDescent="0.25">
      <c r="A328" s="65">
        <v>320</v>
      </c>
      <c r="B328" s="225"/>
      <c r="C328" s="94" t="s">
        <v>558</v>
      </c>
      <c r="D328" s="94" t="s">
        <v>594</v>
      </c>
      <c r="E328" s="65" t="s">
        <v>56</v>
      </c>
      <c r="F328" s="75">
        <v>868183033869111</v>
      </c>
      <c r="G328" s="171"/>
      <c r="H328" s="65" t="s">
        <v>74</v>
      </c>
      <c r="I328" s="31"/>
      <c r="J328" s="31" t="s">
        <v>664</v>
      </c>
      <c r="K328" s="31" t="s">
        <v>225</v>
      </c>
      <c r="L328" s="31" t="s">
        <v>206</v>
      </c>
      <c r="M328" s="31" t="s">
        <v>78</v>
      </c>
      <c r="N328" s="31" t="s">
        <v>665</v>
      </c>
      <c r="O328" s="31"/>
      <c r="P328" s="31" t="s">
        <v>80</v>
      </c>
      <c r="Q328" s="31" t="s">
        <v>92</v>
      </c>
      <c r="R328" s="23" t="s">
        <v>42</v>
      </c>
      <c r="S328" s="65" t="s">
        <v>68</v>
      </c>
    </row>
    <row r="329" spans="1:19" ht="16.5" customHeight="1" x14ac:dyDescent="0.25">
      <c r="A329" s="65">
        <v>321</v>
      </c>
      <c r="B329" s="225"/>
      <c r="C329" s="94" t="s">
        <v>559</v>
      </c>
      <c r="D329" s="94">
        <v>43468</v>
      </c>
      <c r="E329" s="31" t="s">
        <v>56</v>
      </c>
      <c r="F329" s="80">
        <v>867857039937672</v>
      </c>
      <c r="G329" s="31"/>
      <c r="H329" s="31" t="s">
        <v>74</v>
      </c>
      <c r="I329" s="31"/>
      <c r="J329" s="72" t="s">
        <v>654</v>
      </c>
      <c r="K329" s="31" t="s">
        <v>666</v>
      </c>
      <c r="L329" s="31" t="s">
        <v>219</v>
      </c>
      <c r="M329" s="31" t="s">
        <v>78</v>
      </c>
      <c r="N329" s="31" t="s">
        <v>458</v>
      </c>
      <c r="O329" s="31"/>
      <c r="P329" s="31" t="s">
        <v>80</v>
      </c>
      <c r="Q329" s="31" t="s">
        <v>92</v>
      </c>
      <c r="R329" s="26" t="s">
        <v>37</v>
      </c>
      <c r="S329" s="65" t="s">
        <v>41</v>
      </c>
    </row>
    <row r="330" spans="1:19" ht="16.5" customHeight="1" x14ac:dyDescent="0.25">
      <c r="A330" s="65">
        <v>322</v>
      </c>
      <c r="B330" s="226"/>
      <c r="C330" s="94" t="s">
        <v>611</v>
      </c>
      <c r="D330" s="94" t="s">
        <v>558</v>
      </c>
      <c r="E330" s="65" t="s">
        <v>23</v>
      </c>
      <c r="F330" s="75">
        <v>863586032794103</v>
      </c>
      <c r="G330" s="65" t="s">
        <v>88</v>
      </c>
      <c r="H330" s="65" t="s">
        <v>95</v>
      </c>
      <c r="I330" s="65" t="s">
        <v>667</v>
      </c>
      <c r="J330" s="31" t="s">
        <v>668</v>
      </c>
      <c r="K330" s="31" t="s">
        <v>669</v>
      </c>
      <c r="L330" s="167" t="s">
        <v>670</v>
      </c>
      <c r="M330" s="31"/>
      <c r="N330" s="31" t="s">
        <v>671</v>
      </c>
      <c r="O330" s="72">
        <v>30000</v>
      </c>
      <c r="P330" s="31" t="s">
        <v>80</v>
      </c>
      <c r="Q330" s="31" t="s">
        <v>92</v>
      </c>
      <c r="R330" s="23" t="s">
        <v>37</v>
      </c>
      <c r="S330" s="65" t="s">
        <v>41</v>
      </c>
    </row>
    <row r="331" spans="1:19" ht="16.5" customHeight="1" x14ac:dyDescent="0.25">
      <c r="A331" s="65">
        <v>323</v>
      </c>
      <c r="B331" s="224" t="s">
        <v>391</v>
      </c>
      <c r="C331" s="26" t="s">
        <v>595</v>
      </c>
      <c r="D331" s="26" t="s">
        <v>559</v>
      </c>
      <c r="E331" s="26" t="s">
        <v>64</v>
      </c>
      <c r="F331" s="150">
        <v>868183034555172</v>
      </c>
      <c r="G331" s="26"/>
      <c r="H331" s="26" t="s">
        <v>74</v>
      </c>
      <c r="I331" s="26"/>
      <c r="J331" s="26" t="s">
        <v>89</v>
      </c>
      <c r="K331" s="26"/>
      <c r="L331" s="26" t="s">
        <v>78</v>
      </c>
      <c r="M331" s="26"/>
      <c r="N331" s="26" t="s">
        <v>106</v>
      </c>
      <c r="O331" s="26"/>
      <c r="P331" s="26" t="s">
        <v>80</v>
      </c>
      <c r="Q331" s="26" t="s">
        <v>92</v>
      </c>
      <c r="R331" s="26" t="s">
        <v>42</v>
      </c>
      <c r="S331" s="26" t="s">
        <v>44</v>
      </c>
    </row>
    <row r="332" spans="1:19" ht="16.5" customHeight="1" x14ac:dyDescent="0.25">
      <c r="A332" s="65">
        <v>324</v>
      </c>
      <c r="B332" s="225"/>
      <c r="C332" s="26" t="s">
        <v>595</v>
      </c>
      <c r="D332" s="26" t="s">
        <v>559</v>
      </c>
      <c r="E332" s="26" t="s">
        <v>64</v>
      </c>
      <c r="F332" s="150">
        <v>868183033843546</v>
      </c>
      <c r="G332" s="26"/>
      <c r="H332" s="26" t="s">
        <v>74</v>
      </c>
      <c r="I332" s="26"/>
      <c r="J332" s="26" t="s">
        <v>672</v>
      </c>
      <c r="K332" s="26" t="s">
        <v>625</v>
      </c>
      <c r="L332" s="26" t="s">
        <v>78</v>
      </c>
      <c r="M332" s="26" t="s">
        <v>84</v>
      </c>
      <c r="N332" s="26" t="s">
        <v>106</v>
      </c>
      <c r="O332" s="26"/>
      <c r="P332" s="26" t="s">
        <v>80</v>
      </c>
      <c r="Q332" s="26" t="s">
        <v>92</v>
      </c>
      <c r="R332" s="26" t="s">
        <v>42</v>
      </c>
      <c r="S332" s="26" t="s">
        <v>44</v>
      </c>
    </row>
    <row r="333" spans="1:19" ht="16.5" customHeight="1" x14ac:dyDescent="0.25">
      <c r="A333" s="65">
        <v>325</v>
      </c>
      <c r="B333" s="225"/>
      <c r="C333" s="26" t="s">
        <v>595</v>
      </c>
      <c r="D333" s="26" t="s">
        <v>559</v>
      </c>
      <c r="E333" s="26" t="s">
        <v>64</v>
      </c>
      <c r="F333" s="150">
        <v>867717030620000</v>
      </c>
      <c r="G333" s="26" t="s">
        <v>88</v>
      </c>
      <c r="H333" s="26" t="s">
        <v>74</v>
      </c>
      <c r="I333" s="26" t="s">
        <v>306</v>
      </c>
      <c r="J333" s="26" t="s">
        <v>673</v>
      </c>
      <c r="K333" s="26"/>
      <c r="L333" s="26" t="s">
        <v>78</v>
      </c>
      <c r="M333" s="26"/>
      <c r="N333" s="26" t="s">
        <v>106</v>
      </c>
      <c r="O333" s="26"/>
      <c r="P333" s="26" t="s">
        <v>80</v>
      </c>
      <c r="Q333" s="26" t="s">
        <v>92</v>
      </c>
      <c r="R333" s="26" t="s">
        <v>42</v>
      </c>
      <c r="S333" s="26" t="s">
        <v>44</v>
      </c>
    </row>
    <row r="334" spans="1:19" ht="16.5" customHeight="1" x14ac:dyDescent="0.25">
      <c r="A334" s="65">
        <v>326</v>
      </c>
      <c r="B334" s="225"/>
      <c r="C334" s="26" t="s">
        <v>595</v>
      </c>
      <c r="D334" s="26" t="s">
        <v>559</v>
      </c>
      <c r="E334" s="26" t="s">
        <v>64</v>
      </c>
      <c r="F334" s="150">
        <v>868183034800651</v>
      </c>
      <c r="G334" s="26" t="s">
        <v>88</v>
      </c>
      <c r="H334" s="26" t="s">
        <v>74</v>
      </c>
      <c r="I334" s="26"/>
      <c r="J334" s="26" t="s">
        <v>674</v>
      </c>
      <c r="K334" s="26" t="s">
        <v>167</v>
      </c>
      <c r="L334" s="26" t="s">
        <v>206</v>
      </c>
      <c r="M334" s="26" t="s">
        <v>78</v>
      </c>
      <c r="N334" s="26" t="s">
        <v>360</v>
      </c>
      <c r="O334" s="26"/>
      <c r="P334" s="26" t="s">
        <v>80</v>
      </c>
      <c r="Q334" s="26" t="s">
        <v>92</v>
      </c>
      <c r="R334" s="26" t="s">
        <v>37</v>
      </c>
      <c r="S334" s="26" t="s">
        <v>39</v>
      </c>
    </row>
    <row r="335" spans="1:19" ht="16.5" customHeight="1" x14ac:dyDescent="0.25">
      <c r="A335" s="65">
        <v>327</v>
      </c>
      <c r="B335" s="225"/>
      <c r="C335" s="26" t="s">
        <v>595</v>
      </c>
      <c r="D335" s="26" t="s">
        <v>559</v>
      </c>
      <c r="E335" s="26" t="s">
        <v>64</v>
      </c>
      <c r="F335" s="150">
        <v>868183034540208</v>
      </c>
      <c r="G335" s="26"/>
      <c r="H335" s="26" t="s">
        <v>74</v>
      </c>
      <c r="I335" s="26" t="s">
        <v>675</v>
      </c>
      <c r="J335" s="26" t="s">
        <v>328</v>
      </c>
      <c r="K335" s="26" t="s">
        <v>331</v>
      </c>
      <c r="L335" s="26" t="s">
        <v>206</v>
      </c>
      <c r="M335" s="26" t="s">
        <v>78</v>
      </c>
      <c r="N335" s="26" t="s">
        <v>332</v>
      </c>
      <c r="O335" s="26"/>
      <c r="P335" s="26" t="s">
        <v>80</v>
      </c>
      <c r="Q335" s="26" t="s">
        <v>92</v>
      </c>
      <c r="R335" s="26" t="s">
        <v>37</v>
      </c>
      <c r="S335" s="26" t="s">
        <v>59</v>
      </c>
    </row>
    <row r="336" spans="1:19" ht="16.5" customHeight="1" x14ac:dyDescent="0.25">
      <c r="A336" s="65">
        <v>328</v>
      </c>
      <c r="B336" s="225"/>
      <c r="C336" s="26" t="s">
        <v>595</v>
      </c>
      <c r="D336" s="26" t="s">
        <v>559</v>
      </c>
      <c r="E336" s="26" t="s">
        <v>64</v>
      </c>
      <c r="F336" s="150">
        <v>868183034525936</v>
      </c>
      <c r="G336" s="26"/>
      <c r="H336" s="26" t="s">
        <v>74</v>
      </c>
      <c r="I336" s="26"/>
      <c r="J336" s="26" t="s">
        <v>676</v>
      </c>
      <c r="K336" s="26"/>
      <c r="L336" s="26" t="s">
        <v>206</v>
      </c>
      <c r="M336" s="26" t="s">
        <v>78</v>
      </c>
      <c r="N336" s="26" t="s">
        <v>58</v>
      </c>
      <c r="O336" s="26"/>
      <c r="P336" s="26" t="s">
        <v>80</v>
      </c>
      <c r="Q336" s="26" t="s">
        <v>92</v>
      </c>
      <c r="R336" s="26" t="s">
        <v>42</v>
      </c>
      <c r="S336" s="26" t="s">
        <v>44</v>
      </c>
    </row>
    <row r="337" spans="1:19" ht="16.5" customHeight="1" x14ac:dyDescent="0.25">
      <c r="A337" s="65">
        <v>329</v>
      </c>
      <c r="B337" s="225"/>
      <c r="C337" s="26" t="s">
        <v>595</v>
      </c>
      <c r="D337" s="26" t="s">
        <v>559</v>
      </c>
      <c r="E337" s="26" t="s">
        <v>64</v>
      </c>
      <c r="F337" s="150">
        <v>868183034631668</v>
      </c>
      <c r="G337" s="26"/>
      <c r="H337" s="26" t="s">
        <v>74</v>
      </c>
      <c r="I337" s="26"/>
      <c r="J337" s="26" t="s">
        <v>89</v>
      </c>
      <c r="K337" s="26"/>
      <c r="L337" s="26" t="s">
        <v>78</v>
      </c>
      <c r="M337" s="26" t="s">
        <v>78</v>
      </c>
      <c r="N337" s="26" t="s">
        <v>58</v>
      </c>
      <c r="O337" s="26"/>
      <c r="P337" s="26" t="s">
        <v>80</v>
      </c>
      <c r="Q337" s="26" t="s">
        <v>92</v>
      </c>
      <c r="R337" s="26" t="s">
        <v>42</v>
      </c>
      <c r="S337" s="26" t="s">
        <v>44</v>
      </c>
    </row>
    <row r="338" spans="1:19" ht="16.5" customHeight="1" x14ac:dyDescent="0.25">
      <c r="A338" s="65">
        <v>330</v>
      </c>
      <c r="B338" s="225"/>
      <c r="C338" s="26" t="s">
        <v>595</v>
      </c>
      <c r="D338" s="26" t="s">
        <v>559</v>
      </c>
      <c r="E338" s="26" t="s">
        <v>64</v>
      </c>
      <c r="F338" s="150">
        <v>867717030423926</v>
      </c>
      <c r="G338" s="26"/>
      <c r="H338" s="26" t="s">
        <v>74</v>
      </c>
      <c r="I338" s="26" t="s">
        <v>677</v>
      </c>
      <c r="J338" s="26"/>
      <c r="K338" s="26" t="s">
        <v>678</v>
      </c>
      <c r="L338" s="26" t="s">
        <v>219</v>
      </c>
      <c r="M338" s="26" t="s">
        <v>78</v>
      </c>
      <c r="N338" s="26" t="s">
        <v>679</v>
      </c>
      <c r="O338" s="23">
        <v>300000</v>
      </c>
      <c r="P338" s="26" t="s">
        <v>80</v>
      </c>
      <c r="Q338" s="26" t="s">
        <v>92</v>
      </c>
      <c r="R338" s="26" t="s">
        <v>37</v>
      </c>
      <c r="S338" s="26" t="s">
        <v>59</v>
      </c>
    </row>
    <row r="339" spans="1:19" ht="16.5" customHeight="1" x14ac:dyDescent="0.25">
      <c r="A339" s="65">
        <v>331</v>
      </c>
      <c r="B339" s="225"/>
      <c r="C339" s="26" t="s">
        <v>595</v>
      </c>
      <c r="D339" s="26" t="s">
        <v>559</v>
      </c>
      <c r="E339" s="26" t="s">
        <v>25</v>
      </c>
      <c r="F339" s="150">
        <v>861693034829978</v>
      </c>
      <c r="G339" s="26"/>
      <c r="H339" s="26" t="s">
        <v>95</v>
      </c>
      <c r="I339" s="26"/>
      <c r="J339" s="26" t="s">
        <v>351</v>
      </c>
      <c r="K339" s="26" t="s">
        <v>119</v>
      </c>
      <c r="L339" s="26" t="s">
        <v>680</v>
      </c>
      <c r="M339" s="26" t="s">
        <v>681</v>
      </c>
      <c r="N339" s="26" t="s">
        <v>246</v>
      </c>
      <c r="O339" s="23">
        <v>10000</v>
      </c>
      <c r="P339" s="26" t="s">
        <v>80</v>
      </c>
      <c r="Q339" s="26" t="s">
        <v>92</v>
      </c>
      <c r="R339" s="26" t="s">
        <v>37</v>
      </c>
      <c r="S339" s="26" t="s">
        <v>40</v>
      </c>
    </row>
    <row r="340" spans="1:19" ht="16.5" customHeight="1" x14ac:dyDescent="0.25">
      <c r="A340" s="65">
        <v>332</v>
      </c>
      <c r="B340" s="225"/>
      <c r="C340" s="26" t="s">
        <v>595</v>
      </c>
      <c r="D340" s="26" t="s">
        <v>559</v>
      </c>
      <c r="E340" s="26" t="s">
        <v>25</v>
      </c>
      <c r="F340" s="150">
        <v>867330029875575</v>
      </c>
      <c r="G340" s="26"/>
      <c r="H340" s="26" t="s">
        <v>95</v>
      </c>
      <c r="I340" s="26"/>
      <c r="J340" s="26" t="s">
        <v>351</v>
      </c>
      <c r="K340" s="26" t="s">
        <v>682</v>
      </c>
      <c r="L340" s="26" t="s">
        <v>681</v>
      </c>
      <c r="M340" s="26"/>
      <c r="N340" s="26" t="s">
        <v>683</v>
      </c>
      <c r="O340" s="26"/>
      <c r="P340" s="26" t="s">
        <v>80</v>
      </c>
      <c r="Q340" s="26" t="s">
        <v>92</v>
      </c>
      <c r="R340" s="26" t="s">
        <v>42</v>
      </c>
      <c r="S340" s="26" t="s">
        <v>44</v>
      </c>
    </row>
    <row r="341" spans="1:19" ht="16.5" customHeight="1" x14ac:dyDescent="0.25">
      <c r="A341" s="65">
        <v>333</v>
      </c>
      <c r="B341" s="225"/>
      <c r="C341" s="26" t="s">
        <v>595</v>
      </c>
      <c r="D341" s="26" t="s">
        <v>559</v>
      </c>
      <c r="E341" s="26" t="s">
        <v>25</v>
      </c>
      <c r="F341" s="150">
        <v>868004027087843</v>
      </c>
      <c r="G341" s="26"/>
      <c r="H341" s="26" t="s">
        <v>95</v>
      </c>
      <c r="I341" s="26"/>
      <c r="J341" s="26" t="s">
        <v>684</v>
      </c>
      <c r="K341" s="26"/>
      <c r="L341" s="26" t="s">
        <v>681</v>
      </c>
      <c r="M341" s="26"/>
      <c r="N341" s="26" t="s">
        <v>106</v>
      </c>
      <c r="O341" s="26"/>
      <c r="P341" s="26" t="s">
        <v>80</v>
      </c>
      <c r="Q341" s="26" t="s">
        <v>92</v>
      </c>
      <c r="R341" s="26" t="s">
        <v>42</v>
      </c>
      <c r="S341" s="26" t="s">
        <v>44</v>
      </c>
    </row>
    <row r="342" spans="1:19" ht="16.5" customHeight="1" x14ac:dyDescent="0.25">
      <c r="A342" s="65">
        <v>334</v>
      </c>
      <c r="B342" s="225"/>
      <c r="C342" s="26" t="s">
        <v>595</v>
      </c>
      <c r="D342" s="26" t="s">
        <v>559</v>
      </c>
      <c r="E342" s="26" t="s">
        <v>25</v>
      </c>
      <c r="F342" s="150">
        <v>867330023792875</v>
      </c>
      <c r="G342" s="26"/>
      <c r="H342" s="26" t="s">
        <v>95</v>
      </c>
      <c r="I342" s="26"/>
      <c r="J342" s="26" t="s">
        <v>685</v>
      </c>
      <c r="K342" s="26"/>
      <c r="L342" s="26" t="s">
        <v>349</v>
      </c>
      <c r="M342" s="26"/>
      <c r="N342" s="26" t="s">
        <v>106</v>
      </c>
      <c r="O342" s="26"/>
      <c r="P342" s="26" t="s">
        <v>80</v>
      </c>
      <c r="Q342" s="26" t="s">
        <v>92</v>
      </c>
      <c r="R342" s="26" t="s">
        <v>42</v>
      </c>
      <c r="S342" s="26" t="s">
        <v>44</v>
      </c>
    </row>
    <row r="343" spans="1:19" ht="16.5" customHeight="1" x14ac:dyDescent="0.25">
      <c r="A343" s="65">
        <v>335</v>
      </c>
      <c r="B343" s="225"/>
      <c r="C343" s="26" t="s">
        <v>595</v>
      </c>
      <c r="D343" s="26" t="s">
        <v>559</v>
      </c>
      <c r="E343" s="26" t="s">
        <v>25</v>
      </c>
      <c r="F343" s="150">
        <v>867330023791604</v>
      </c>
      <c r="G343" s="26"/>
      <c r="H343" s="26" t="s">
        <v>95</v>
      </c>
      <c r="I343" s="26"/>
      <c r="J343" s="26" t="s">
        <v>351</v>
      </c>
      <c r="K343" s="26" t="s">
        <v>686</v>
      </c>
      <c r="L343" s="26" t="s">
        <v>349</v>
      </c>
      <c r="M343" s="26"/>
      <c r="N343" s="26" t="s">
        <v>106</v>
      </c>
      <c r="O343" s="26"/>
      <c r="P343" s="26" t="s">
        <v>80</v>
      </c>
      <c r="Q343" s="26" t="s">
        <v>92</v>
      </c>
      <c r="R343" s="26" t="s">
        <v>42</v>
      </c>
      <c r="S343" s="26" t="s">
        <v>44</v>
      </c>
    </row>
    <row r="344" spans="1:19" ht="16.5" customHeight="1" x14ac:dyDescent="0.25">
      <c r="A344" s="65">
        <v>336</v>
      </c>
      <c r="B344" s="225"/>
      <c r="C344" s="26" t="s">
        <v>595</v>
      </c>
      <c r="D344" s="26" t="s">
        <v>559</v>
      </c>
      <c r="E344" s="26" t="s">
        <v>25</v>
      </c>
      <c r="F344" s="150">
        <v>868004027109134</v>
      </c>
      <c r="G344" s="26"/>
      <c r="H344" s="26" t="s">
        <v>95</v>
      </c>
      <c r="I344" s="26"/>
      <c r="J344" s="26" t="s">
        <v>340</v>
      </c>
      <c r="K344" s="26"/>
      <c r="L344" s="26" t="s">
        <v>681</v>
      </c>
      <c r="M344" s="26"/>
      <c r="N344" s="26" t="s">
        <v>106</v>
      </c>
      <c r="O344" s="26"/>
      <c r="P344" s="26" t="s">
        <v>80</v>
      </c>
      <c r="Q344" s="26" t="s">
        <v>92</v>
      </c>
      <c r="R344" s="26" t="s">
        <v>42</v>
      </c>
      <c r="S344" s="26" t="s">
        <v>44</v>
      </c>
    </row>
    <row r="345" spans="1:19" ht="16.5" customHeight="1" x14ac:dyDescent="0.25">
      <c r="A345" s="65">
        <v>337</v>
      </c>
      <c r="B345" s="225"/>
      <c r="C345" s="26" t="s">
        <v>595</v>
      </c>
      <c r="D345" s="26" t="s">
        <v>559</v>
      </c>
      <c r="E345" s="26" t="s">
        <v>25</v>
      </c>
      <c r="F345" s="150">
        <v>868004027108698</v>
      </c>
      <c r="G345" s="26"/>
      <c r="H345" s="26" t="s">
        <v>95</v>
      </c>
      <c r="I345" s="26"/>
      <c r="J345" s="26" t="s">
        <v>685</v>
      </c>
      <c r="K345" s="26" t="s">
        <v>687</v>
      </c>
      <c r="L345" s="26" t="s">
        <v>688</v>
      </c>
      <c r="M345" s="26" t="s">
        <v>681</v>
      </c>
      <c r="N345" s="26" t="s">
        <v>689</v>
      </c>
      <c r="O345" s="23">
        <v>20000</v>
      </c>
      <c r="P345" s="26" t="s">
        <v>80</v>
      </c>
      <c r="Q345" s="26" t="s">
        <v>92</v>
      </c>
      <c r="R345" s="26" t="s">
        <v>37</v>
      </c>
      <c r="S345" s="26" t="s">
        <v>40</v>
      </c>
    </row>
    <row r="346" spans="1:19" ht="16.5" customHeight="1" x14ac:dyDescent="0.25">
      <c r="A346" s="65">
        <v>338</v>
      </c>
      <c r="B346" s="225"/>
      <c r="C346" s="26" t="s">
        <v>595</v>
      </c>
      <c r="D346" s="26" t="s">
        <v>559</v>
      </c>
      <c r="E346" s="26" t="s">
        <v>25</v>
      </c>
      <c r="F346" s="150">
        <v>866593020763782</v>
      </c>
      <c r="G346" s="26"/>
      <c r="H346" s="26" t="s">
        <v>95</v>
      </c>
      <c r="I346" s="26"/>
      <c r="J346" s="26" t="s">
        <v>436</v>
      </c>
      <c r="K346" s="26" t="s">
        <v>690</v>
      </c>
      <c r="L346" s="26" t="s">
        <v>688</v>
      </c>
      <c r="M346" s="26" t="s">
        <v>681</v>
      </c>
      <c r="N346" s="26" t="s">
        <v>691</v>
      </c>
      <c r="O346" s="26"/>
      <c r="P346" s="26" t="s">
        <v>80</v>
      </c>
      <c r="Q346" s="26" t="s">
        <v>92</v>
      </c>
      <c r="R346" s="26" t="s">
        <v>37</v>
      </c>
      <c r="S346" s="26" t="s">
        <v>40</v>
      </c>
    </row>
    <row r="347" spans="1:19" ht="16.5" customHeight="1" x14ac:dyDescent="0.25">
      <c r="A347" s="65">
        <v>339</v>
      </c>
      <c r="B347" s="225"/>
      <c r="C347" s="26" t="s">
        <v>595</v>
      </c>
      <c r="D347" s="26" t="s">
        <v>559</v>
      </c>
      <c r="E347" s="26" t="s">
        <v>25</v>
      </c>
      <c r="F347" s="150">
        <v>861693037592284</v>
      </c>
      <c r="G347" s="26"/>
      <c r="H347" s="26" t="s">
        <v>95</v>
      </c>
      <c r="I347" s="26"/>
      <c r="J347" s="26" t="s">
        <v>340</v>
      </c>
      <c r="K347" s="26" t="s">
        <v>119</v>
      </c>
      <c r="L347" s="26" t="s">
        <v>692</v>
      </c>
      <c r="M347" s="26" t="s">
        <v>681</v>
      </c>
      <c r="N347" s="26" t="s">
        <v>246</v>
      </c>
      <c r="O347" s="23">
        <v>10000</v>
      </c>
      <c r="P347" s="26" t="s">
        <v>80</v>
      </c>
      <c r="Q347" s="26" t="s">
        <v>92</v>
      </c>
      <c r="R347" s="26" t="s">
        <v>37</v>
      </c>
      <c r="S347" s="26" t="s">
        <v>40</v>
      </c>
    </row>
    <row r="348" spans="1:19" ht="16.5" customHeight="1" x14ac:dyDescent="0.25">
      <c r="A348" s="65">
        <v>340</v>
      </c>
      <c r="B348" s="225"/>
      <c r="C348" s="26" t="s">
        <v>595</v>
      </c>
      <c r="D348" s="26" t="s">
        <v>559</v>
      </c>
      <c r="E348" s="26" t="s">
        <v>25</v>
      </c>
      <c r="F348" s="150">
        <v>867330026949845</v>
      </c>
      <c r="G348" s="26"/>
      <c r="H348" s="26" t="s">
        <v>95</v>
      </c>
      <c r="I348" s="26"/>
      <c r="J348" s="26" t="s">
        <v>351</v>
      </c>
      <c r="K348" s="26" t="s">
        <v>686</v>
      </c>
      <c r="L348" s="26" t="s">
        <v>681</v>
      </c>
      <c r="M348" s="26"/>
      <c r="N348" s="26" t="s">
        <v>693</v>
      </c>
      <c r="O348" s="26"/>
      <c r="P348" s="26" t="s">
        <v>80</v>
      </c>
      <c r="Q348" s="26" t="s">
        <v>92</v>
      </c>
      <c r="R348" s="26" t="s">
        <v>37</v>
      </c>
      <c r="S348" s="26" t="s">
        <v>41</v>
      </c>
    </row>
    <row r="349" spans="1:19" ht="16.5" customHeight="1" x14ac:dyDescent="0.25">
      <c r="A349" s="65">
        <v>341</v>
      </c>
      <c r="B349" s="225"/>
      <c r="C349" s="26" t="s">
        <v>595</v>
      </c>
      <c r="D349" s="26" t="s">
        <v>559</v>
      </c>
      <c r="E349" s="26" t="s">
        <v>25</v>
      </c>
      <c r="F349" s="150">
        <v>867330021469278</v>
      </c>
      <c r="G349" s="26"/>
      <c r="H349" s="26" t="s">
        <v>95</v>
      </c>
      <c r="I349" s="26"/>
      <c r="J349" s="26" t="s">
        <v>351</v>
      </c>
      <c r="K349" s="26"/>
      <c r="L349" s="26" t="s">
        <v>681</v>
      </c>
      <c r="M349" s="26"/>
      <c r="N349" s="26" t="s">
        <v>106</v>
      </c>
      <c r="O349" s="26"/>
      <c r="P349" s="26" t="s">
        <v>80</v>
      </c>
      <c r="Q349" s="26" t="s">
        <v>92</v>
      </c>
      <c r="R349" s="26" t="s">
        <v>42</v>
      </c>
      <c r="S349" s="26" t="s">
        <v>44</v>
      </c>
    </row>
    <row r="350" spans="1:19" ht="16.5" customHeight="1" x14ac:dyDescent="0.25">
      <c r="A350" s="65">
        <v>342</v>
      </c>
      <c r="B350" s="225"/>
      <c r="C350" s="26" t="s">
        <v>595</v>
      </c>
      <c r="D350" s="26" t="s">
        <v>559</v>
      </c>
      <c r="E350" s="26" t="s">
        <v>56</v>
      </c>
      <c r="F350" s="150">
        <v>867717030471727</v>
      </c>
      <c r="G350" s="26"/>
      <c r="H350" s="26" t="s">
        <v>74</v>
      </c>
      <c r="I350" s="26"/>
      <c r="J350" s="26" t="s">
        <v>465</v>
      </c>
      <c r="K350" s="26"/>
      <c r="L350" s="26" t="s">
        <v>78</v>
      </c>
      <c r="M350" s="26"/>
      <c r="N350" s="26" t="s">
        <v>106</v>
      </c>
      <c r="O350" s="26"/>
      <c r="P350" s="26" t="s">
        <v>80</v>
      </c>
      <c r="Q350" s="26" t="s">
        <v>100</v>
      </c>
      <c r="R350" s="26" t="s">
        <v>42</v>
      </c>
      <c r="S350" s="26" t="s">
        <v>45</v>
      </c>
    </row>
    <row r="351" spans="1:19" ht="16.5" customHeight="1" x14ac:dyDescent="0.25">
      <c r="A351" s="65">
        <v>343</v>
      </c>
      <c r="B351" s="225"/>
      <c r="C351" s="26" t="s">
        <v>595</v>
      </c>
      <c r="D351" s="26" t="s">
        <v>559</v>
      </c>
      <c r="E351" s="26" t="s">
        <v>56</v>
      </c>
      <c r="F351" s="150">
        <v>867857039906800</v>
      </c>
      <c r="G351" s="26"/>
      <c r="H351" s="26" t="s">
        <v>74</v>
      </c>
      <c r="I351" s="26"/>
      <c r="J351" s="26" t="s">
        <v>694</v>
      </c>
      <c r="K351" s="26"/>
      <c r="L351" s="26" t="s">
        <v>78</v>
      </c>
      <c r="M351" s="26"/>
      <c r="N351" s="26" t="s">
        <v>106</v>
      </c>
      <c r="O351" s="26"/>
      <c r="P351" s="26" t="s">
        <v>80</v>
      </c>
      <c r="Q351" s="26" t="s">
        <v>100</v>
      </c>
      <c r="R351" s="26" t="s">
        <v>42</v>
      </c>
      <c r="S351" s="26" t="s">
        <v>45</v>
      </c>
    </row>
    <row r="352" spans="1:19" ht="16.5" customHeight="1" x14ac:dyDescent="0.25">
      <c r="A352" s="65">
        <v>344</v>
      </c>
      <c r="B352" s="225"/>
      <c r="C352" s="26" t="s">
        <v>595</v>
      </c>
      <c r="D352" s="26" t="s">
        <v>559</v>
      </c>
      <c r="E352" s="26" t="s">
        <v>56</v>
      </c>
      <c r="F352" s="150">
        <v>867857039900852</v>
      </c>
      <c r="G352" s="26"/>
      <c r="H352" s="26" t="s">
        <v>74</v>
      </c>
      <c r="I352" s="26"/>
      <c r="J352" s="26" t="s">
        <v>695</v>
      </c>
      <c r="K352" s="26"/>
      <c r="L352" s="26" t="s">
        <v>78</v>
      </c>
      <c r="M352" s="26"/>
      <c r="N352" s="26" t="s">
        <v>106</v>
      </c>
      <c r="O352" s="26"/>
      <c r="P352" s="26" t="s">
        <v>80</v>
      </c>
      <c r="Q352" s="26" t="s">
        <v>100</v>
      </c>
      <c r="R352" s="26" t="s">
        <v>42</v>
      </c>
      <c r="S352" s="26" t="s">
        <v>45</v>
      </c>
    </row>
    <row r="353" spans="1:19" ht="16.5" customHeight="1" x14ac:dyDescent="0.25">
      <c r="A353" s="65">
        <v>345</v>
      </c>
      <c r="B353" s="225"/>
      <c r="C353" s="26" t="s">
        <v>595</v>
      </c>
      <c r="D353" s="26" t="s">
        <v>559</v>
      </c>
      <c r="E353" s="26" t="s">
        <v>18</v>
      </c>
      <c r="F353" s="150">
        <v>865904028262340</v>
      </c>
      <c r="G353" s="26"/>
      <c r="H353" s="26" t="s">
        <v>95</v>
      </c>
      <c r="I353" s="26"/>
      <c r="J353" s="26" t="s">
        <v>367</v>
      </c>
      <c r="K353" s="26" t="s">
        <v>167</v>
      </c>
      <c r="L353" s="26" t="s">
        <v>110</v>
      </c>
      <c r="M353" s="26"/>
      <c r="N353" s="26" t="s">
        <v>696</v>
      </c>
      <c r="O353" s="26"/>
      <c r="P353" s="26" t="s">
        <v>80</v>
      </c>
      <c r="Q353" s="26" t="s">
        <v>92</v>
      </c>
      <c r="R353" s="26" t="s">
        <v>42</v>
      </c>
      <c r="S353" s="26" t="s">
        <v>44</v>
      </c>
    </row>
    <row r="354" spans="1:19" ht="16.5" customHeight="1" x14ac:dyDescent="0.25">
      <c r="A354" s="65">
        <v>346</v>
      </c>
      <c r="B354" s="225"/>
      <c r="C354" s="26" t="s">
        <v>595</v>
      </c>
      <c r="D354" s="26" t="s">
        <v>559</v>
      </c>
      <c r="E354" s="26" t="s">
        <v>18</v>
      </c>
      <c r="F354" s="150">
        <v>866762029016100</v>
      </c>
      <c r="G354" s="26"/>
      <c r="H354" s="26" t="s">
        <v>95</v>
      </c>
      <c r="I354" s="26"/>
      <c r="J354" s="26" t="s">
        <v>367</v>
      </c>
      <c r="K354" s="26"/>
      <c r="L354" s="26" t="s">
        <v>110</v>
      </c>
      <c r="M354" s="26"/>
      <c r="N354" s="26" t="s">
        <v>106</v>
      </c>
      <c r="O354" s="26"/>
      <c r="P354" s="26" t="s">
        <v>80</v>
      </c>
      <c r="Q354" s="26" t="s">
        <v>92</v>
      </c>
      <c r="R354" s="26" t="s">
        <v>42</v>
      </c>
      <c r="S354" s="26" t="s">
        <v>44</v>
      </c>
    </row>
    <row r="355" spans="1:19" ht="16.5" customHeight="1" x14ac:dyDescent="0.25">
      <c r="A355" s="65">
        <v>347</v>
      </c>
      <c r="B355" s="225"/>
      <c r="C355" s="26" t="s">
        <v>595</v>
      </c>
      <c r="D355" s="26" t="s">
        <v>559</v>
      </c>
      <c r="E355" s="26" t="s">
        <v>18</v>
      </c>
      <c r="F355" s="150">
        <v>13227004344978</v>
      </c>
      <c r="G355" s="26"/>
      <c r="H355" s="26" t="s">
        <v>95</v>
      </c>
      <c r="I355" s="26">
        <v>1649010547</v>
      </c>
      <c r="J355" s="26" t="s">
        <v>697</v>
      </c>
      <c r="K355" s="26"/>
      <c r="L355" s="26" t="s">
        <v>366</v>
      </c>
      <c r="M355" s="26" t="s">
        <v>110</v>
      </c>
      <c r="N355" s="26" t="s">
        <v>58</v>
      </c>
      <c r="O355" s="26"/>
      <c r="P355" s="26" t="s">
        <v>80</v>
      </c>
      <c r="Q355" s="26" t="s">
        <v>92</v>
      </c>
      <c r="R355" s="26" t="s">
        <v>42</v>
      </c>
      <c r="S355" s="26" t="s">
        <v>44</v>
      </c>
    </row>
    <row r="356" spans="1:19" ht="16.5" customHeight="1" x14ac:dyDescent="0.25">
      <c r="A356" s="65">
        <v>348</v>
      </c>
      <c r="B356" s="225"/>
      <c r="C356" s="26" t="s">
        <v>595</v>
      </c>
      <c r="D356" s="26" t="s">
        <v>559</v>
      </c>
      <c r="E356" s="26" t="s">
        <v>18</v>
      </c>
      <c r="F356" s="150">
        <v>863306022855651</v>
      </c>
      <c r="G356" s="26"/>
      <c r="H356" s="26" t="s">
        <v>95</v>
      </c>
      <c r="I356" s="26"/>
      <c r="J356" s="26" t="s">
        <v>367</v>
      </c>
      <c r="K356" s="26" t="s">
        <v>119</v>
      </c>
      <c r="L356" s="26"/>
      <c r="M356" s="26" t="s">
        <v>110</v>
      </c>
      <c r="N356" s="26" t="s">
        <v>698</v>
      </c>
      <c r="O356" s="26"/>
      <c r="P356" s="26" t="s">
        <v>80</v>
      </c>
      <c r="Q356" s="26" t="s">
        <v>92</v>
      </c>
      <c r="R356" s="26" t="s">
        <v>37</v>
      </c>
      <c r="S356" s="26" t="s">
        <v>40</v>
      </c>
    </row>
    <row r="357" spans="1:19" ht="16.5" customHeight="1" x14ac:dyDescent="0.25">
      <c r="A357" s="65">
        <v>349</v>
      </c>
      <c r="B357" s="225"/>
      <c r="C357" s="26" t="s">
        <v>595</v>
      </c>
      <c r="D357" s="26" t="s">
        <v>559</v>
      </c>
      <c r="E357" s="26" t="s">
        <v>18</v>
      </c>
      <c r="F357" s="150">
        <v>862118029163711</v>
      </c>
      <c r="G357" s="26"/>
      <c r="H357" s="26" t="s">
        <v>95</v>
      </c>
      <c r="I357" s="26" t="s">
        <v>699</v>
      </c>
      <c r="J357" s="26" t="s">
        <v>365</v>
      </c>
      <c r="K357" s="26"/>
      <c r="L357" s="26" t="s">
        <v>115</v>
      </c>
      <c r="M357" s="26" t="s">
        <v>110</v>
      </c>
      <c r="N357" s="26" t="s">
        <v>58</v>
      </c>
      <c r="O357" s="26"/>
      <c r="P357" s="26" t="s">
        <v>80</v>
      </c>
      <c r="Q357" s="26" t="s">
        <v>92</v>
      </c>
      <c r="R357" s="26" t="s">
        <v>42</v>
      </c>
      <c r="S357" s="26" t="s">
        <v>44</v>
      </c>
    </row>
    <row r="358" spans="1:19" ht="16.5" customHeight="1" x14ac:dyDescent="0.25">
      <c r="A358" s="65">
        <v>350</v>
      </c>
      <c r="B358" s="225"/>
      <c r="C358" s="26" t="s">
        <v>595</v>
      </c>
      <c r="D358" s="26" t="s">
        <v>559</v>
      </c>
      <c r="E358" s="26" t="s">
        <v>18</v>
      </c>
      <c r="F358" s="150">
        <v>866762025245992</v>
      </c>
      <c r="G358" s="26"/>
      <c r="H358" s="26" t="s">
        <v>95</v>
      </c>
      <c r="I358" s="26">
        <v>2024311050</v>
      </c>
      <c r="J358" s="26" t="s">
        <v>365</v>
      </c>
      <c r="K358" s="26" t="s">
        <v>633</v>
      </c>
      <c r="L358" s="26" t="s">
        <v>700</v>
      </c>
      <c r="M358" s="26" t="s">
        <v>110</v>
      </c>
      <c r="N358" s="26" t="s">
        <v>143</v>
      </c>
      <c r="O358" s="26"/>
      <c r="P358" s="26" t="s">
        <v>144</v>
      </c>
      <c r="Q358" s="26" t="s">
        <v>92</v>
      </c>
      <c r="R358" s="26" t="s">
        <v>37</v>
      </c>
      <c r="S358" s="26" t="s">
        <v>59</v>
      </c>
    </row>
    <row r="359" spans="1:19" ht="16.5" customHeight="1" x14ac:dyDescent="0.25">
      <c r="A359" s="65">
        <v>351</v>
      </c>
      <c r="B359" s="225"/>
      <c r="C359" s="26" t="s">
        <v>595</v>
      </c>
      <c r="D359" s="26" t="s">
        <v>559</v>
      </c>
      <c r="E359" s="26" t="s">
        <v>18</v>
      </c>
      <c r="F359" s="150">
        <v>863306022868696</v>
      </c>
      <c r="G359" s="26"/>
      <c r="H359" s="26" t="s">
        <v>95</v>
      </c>
      <c r="I359" s="26">
        <v>8633060228</v>
      </c>
      <c r="J359" s="26" t="s">
        <v>365</v>
      </c>
      <c r="K359" s="26"/>
      <c r="L359" s="26" t="s">
        <v>366</v>
      </c>
      <c r="M359" s="26" t="s">
        <v>110</v>
      </c>
      <c r="N359" s="26" t="s">
        <v>58</v>
      </c>
      <c r="O359" s="26"/>
      <c r="P359" s="26" t="s">
        <v>80</v>
      </c>
      <c r="Q359" s="26" t="s">
        <v>92</v>
      </c>
      <c r="R359" s="26" t="s">
        <v>42</v>
      </c>
      <c r="S359" s="26" t="s">
        <v>44</v>
      </c>
    </row>
    <row r="360" spans="1:19" ht="16.5" customHeight="1" x14ac:dyDescent="0.25">
      <c r="A360" s="65">
        <v>352</v>
      </c>
      <c r="B360" s="225"/>
      <c r="C360" s="26" t="s">
        <v>595</v>
      </c>
      <c r="D360" s="26" t="s">
        <v>559</v>
      </c>
      <c r="E360" s="26" t="s">
        <v>18</v>
      </c>
      <c r="F360" s="150">
        <v>862118029128516</v>
      </c>
      <c r="G360" s="26"/>
      <c r="H360" s="26" t="s">
        <v>95</v>
      </c>
      <c r="I360" s="26"/>
      <c r="J360" s="26" t="s">
        <v>367</v>
      </c>
      <c r="K360" s="26"/>
      <c r="L360" s="26" t="s">
        <v>110</v>
      </c>
      <c r="M360" s="26"/>
      <c r="N360" s="26" t="s">
        <v>106</v>
      </c>
      <c r="O360" s="26"/>
      <c r="P360" s="26" t="s">
        <v>80</v>
      </c>
      <c r="Q360" s="26" t="s">
        <v>92</v>
      </c>
      <c r="R360" s="26" t="s">
        <v>42</v>
      </c>
      <c r="S360" s="26" t="s">
        <v>44</v>
      </c>
    </row>
    <row r="361" spans="1:19" ht="16.5" customHeight="1" x14ac:dyDescent="0.25">
      <c r="A361" s="65">
        <v>353</v>
      </c>
      <c r="B361" s="225"/>
      <c r="C361" s="26" t="s">
        <v>595</v>
      </c>
      <c r="D361" s="26" t="s">
        <v>559</v>
      </c>
      <c r="E361" s="26" t="s">
        <v>18</v>
      </c>
      <c r="F361" s="150">
        <v>864161026908090</v>
      </c>
      <c r="G361" s="26"/>
      <c r="H361" s="26" t="s">
        <v>95</v>
      </c>
      <c r="I361" s="26"/>
      <c r="J361" s="26" t="s">
        <v>367</v>
      </c>
      <c r="K361" s="26"/>
      <c r="L361" s="26" t="s">
        <v>110</v>
      </c>
      <c r="M361" s="26"/>
      <c r="N361" s="26" t="s">
        <v>106</v>
      </c>
      <c r="O361" s="26"/>
      <c r="P361" s="26" t="s">
        <v>80</v>
      </c>
      <c r="Q361" s="26" t="s">
        <v>92</v>
      </c>
      <c r="R361" s="26" t="s">
        <v>42</v>
      </c>
      <c r="S361" s="26" t="s">
        <v>44</v>
      </c>
    </row>
    <row r="362" spans="1:19" ht="16.5" customHeight="1" x14ac:dyDescent="0.25">
      <c r="A362" s="65">
        <v>354</v>
      </c>
      <c r="B362" s="225"/>
      <c r="C362" s="26" t="s">
        <v>595</v>
      </c>
      <c r="D362" s="26" t="s">
        <v>559</v>
      </c>
      <c r="E362" s="26" t="s">
        <v>18</v>
      </c>
      <c r="F362" s="150">
        <v>862118022244575</v>
      </c>
      <c r="G362" s="26"/>
      <c r="H362" s="26" t="s">
        <v>95</v>
      </c>
      <c r="I362" s="26" t="s">
        <v>701</v>
      </c>
      <c r="J362" s="26" t="s">
        <v>702</v>
      </c>
      <c r="K362" s="26" t="s">
        <v>703</v>
      </c>
      <c r="L362" s="26" t="s">
        <v>366</v>
      </c>
      <c r="M362" s="26" t="s">
        <v>110</v>
      </c>
      <c r="N362" s="26" t="s">
        <v>704</v>
      </c>
      <c r="O362" s="26"/>
      <c r="P362" s="26" t="s">
        <v>80</v>
      </c>
      <c r="Q362" s="26" t="s">
        <v>92</v>
      </c>
      <c r="R362" s="26" t="s">
        <v>37</v>
      </c>
      <c r="S362" s="26" t="s">
        <v>40</v>
      </c>
    </row>
    <row r="363" spans="1:19" ht="16.5" customHeight="1" x14ac:dyDescent="0.25">
      <c r="A363" s="65">
        <v>355</v>
      </c>
      <c r="B363" s="225"/>
      <c r="C363" s="26" t="s">
        <v>595</v>
      </c>
      <c r="D363" s="26" t="s">
        <v>559</v>
      </c>
      <c r="E363" s="26" t="s">
        <v>18</v>
      </c>
      <c r="F363" s="150">
        <v>13226007790534</v>
      </c>
      <c r="G363" s="26"/>
      <c r="H363" s="26" t="s">
        <v>95</v>
      </c>
      <c r="I363" s="26"/>
      <c r="J363" s="26" t="s">
        <v>705</v>
      </c>
      <c r="K363" s="26"/>
      <c r="L363" s="26" t="s">
        <v>105</v>
      </c>
      <c r="M363" s="26" t="s">
        <v>110</v>
      </c>
      <c r="N363" s="26" t="s">
        <v>58</v>
      </c>
      <c r="O363" s="26"/>
      <c r="P363" s="26" t="s">
        <v>80</v>
      </c>
      <c r="Q363" s="26" t="s">
        <v>92</v>
      </c>
      <c r="R363" s="26" t="s">
        <v>42</v>
      </c>
      <c r="S363" s="26" t="s">
        <v>44</v>
      </c>
    </row>
    <row r="364" spans="1:19" ht="16.5" customHeight="1" x14ac:dyDescent="0.25">
      <c r="A364" s="65">
        <v>356</v>
      </c>
      <c r="B364" s="225"/>
      <c r="C364" s="26" t="s">
        <v>595</v>
      </c>
      <c r="D364" s="26" t="s">
        <v>559</v>
      </c>
      <c r="E364" s="26" t="s">
        <v>30</v>
      </c>
      <c r="F364" s="150">
        <v>864811036924301</v>
      </c>
      <c r="G364" s="26"/>
      <c r="H364" s="26" t="s">
        <v>74</v>
      </c>
      <c r="I364" s="26" t="s">
        <v>706</v>
      </c>
      <c r="J364" s="26" t="s">
        <v>499</v>
      </c>
      <c r="K364" s="26"/>
      <c r="L364" s="26" t="s">
        <v>472</v>
      </c>
      <c r="M364" s="26" t="s">
        <v>155</v>
      </c>
      <c r="N364" s="26" t="s">
        <v>58</v>
      </c>
      <c r="O364" s="26" t="s">
        <v>379</v>
      </c>
      <c r="P364" s="26" t="s">
        <v>80</v>
      </c>
      <c r="Q364" s="26" t="s">
        <v>100</v>
      </c>
      <c r="R364" s="26" t="s">
        <v>42</v>
      </c>
      <c r="S364" s="26" t="s">
        <v>44</v>
      </c>
    </row>
    <row r="365" spans="1:19" ht="16.5" customHeight="1" x14ac:dyDescent="0.25">
      <c r="A365" s="65">
        <v>357</v>
      </c>
      <c r="B365" s="225"/>
      <c r="C365" s="26" t="s">
        <v>595</v>
      </c>
      <c r="D365" s="26" t="s">
        <v>559</v>
      </c>
      <c r="E365" s="26" t="s">
        <v>30</v>
      </c>
      <c r="F365" s="150">
        <v>868926033947976</v>
      </c>
      <c r="G365" s="26"/>
      <c r="H365" s="26" t="s">
        <v>74</v>
      </c>
      <c r="I365" s="26"/>
      <c r="J365" s="26" t="s">
        <v>382</v>
      </c>
      <c r="K365" s="26" t="s">
        <v>427</v>
      </c>
      <c r="L365" s="26" t="s">
        <v>276</v>
      </c>
      <c r="M365" s="26"/>
      <c r="N365" s="26" t="s">
        <v>707</v>
      </c>
      <c r="O365" s="26" t="s">
        <v>379</v>
      </c>
      <c r="P365" s="26" t="s">
        <v>80</v>
      </c>
      <c r="Q365" s="26" t="s">
        <v>100</v>
      </c>
      <c r="R365" s="26" t="s">
        <v>37</v>
      </c>
      <c r="S365" s="26" t="s">
        <v>59</v>
      </c>
    </row>
    <row r="366" spans="1:19" ht="16.5" customHeight="1" x14ac:dyDescent="0.25">
      <c r="A366" s="65">
        <v>358</v>
      </c>
      <c r="B366" s="225"/>
      <c r="C366" s="26" t="s">
        <v>595</v>
      </c>
      <c r="D366" s="26" t="s">
        <v>559</v>
      </c>
      <c r="E366" s="26" t="s">
        <v>30</v>
      </c>
      <c r="F366" s="150">
        <v>864811036935703</v>
      </c>
      <c r="G366" s="26"/>
      <c r="H366" s="26" t="s">
        <v>74</v>
      </c>
      <c r="I366" s="26"/>
      <c r="J366" s="26" t="s">
        <v>708</v>
      </c>
      <c r="K366" s="26" t="s">
        <v>427</v>
      </c>
      <c r="L366" s="26" t="s">
        <v>276</v>
      </c>
      <c r="M366" s="26"/>
      <c r="N366" s="26" t="s">
        <v>237</v>
      </c>
      <c r="O366" s="26" t="s">
        <v>379</v>
      </c>
      <c r="P366" s="26" t="s">
        <v>80</v>
      </c>
      <c r="Q366" s="26" t="s">
        <v>100</v>
      </c>
      <c r="R366" s="26" t="s">
        <v>37</v>
      </c>
      <c r="S366" s="26" t="s">
        <v>59</v>
      </c>
    </row>
    <row r="367" spans="1:19" ht="16.5" customHeight="1" x14ac:dyDescent="0.25">
      <c r="A367" s="65">
        <v>359</v>
      </c>
      <c r="B367" s="225"/>
      <c r="C367" s="26" t="s">
        <v>595</v>
      </c>
      <c r="D367" s="26" t="s">
        <v>559</v>
      </c>
      <c r="E367" s="26" t="s">
        <v>30</v>
      </c>
      <c r="F367" s="150">
        <v>868345031046378</v>
      </c>
      <c r="G367" s="26"/>
      <c r="H367" s="26" t="s">
        <v>74</v>
      </c>
      <c r="I367" s="26"/>
      <c r="J367" s="26" t="s">
        <v>382</v>
      </c>
      <c r="K367" s="26"/>
      <c r="L367" s="26" t="s">
        <v>155</v>
      </c>
      <c r="M367" s="26"/>
      <c r="N367" s="26" t="s">
        <v>134</v>
      </c>
      <c r="O367" s="26" t="s">
        <v>379</v>
      </c>
      <c r="P367" s="26" t="s">
        <v>80</v>
      </c>
      <c r="Q367" s="26" t="s">
        <v>100</v>
      </c>
      <c r="R367" s="26" t="s">
        <v>42</v>
      </c>
      <c r="S367" s="26" t="s">
        <v>45</v>
      </c>
    </row>
    <row r="368" spans="1:19" ht="16.5" customHeight="1" x14ac:dyDescent="0.25">
      <c r="A368" s="65">
        <v>360</v>
      </c>
      <c r="B368" s="225"/>
      <c r="C368" s="26" t="s">
        <v>595</v>
      </c>
      <c r="D368" s="26" t="s">
        <v>559</v>
      </c>
      <c r="E368" s="26" t="s">
        <v>30</v>
      </c>
      <c r="F368" s="150">
        <v>868926033982486</v>
      </c>
      <c r="G368" s="26"/>
      <c r="H368" s="26" t="s">
        <v>74</v>
      </c>
      <c r="I368" s="26" t="s">
        <v>709</v>
      </c>
      <c r="J368" s="26" t="s">
        <v>710</v>
      </c>
      <c r="K368" s="26"/>
      <c r="L368" s="26" t="s">
        <v>472</v>
      </c>
      <c r="M368" s="26" t="s">
        <v>155</v>
      </c>
      <c r="N368" s="26" t="s">
        <v>711</v>
      </c>
      <c r="O368" s="26" t="s">
        <v>379</v>
      </c>
      <c r="P368" s="26" t="s">
        <v>80</v>
      </c>
      <c r="Q368" s="26" t="s">
        <v>100</v>
      </c>
      <c r="R368" s="26" t="s">
        <v>37</v>
      </c>
      <c r="S368" s="26" t="s">
        <v>59</v>
      </c>
    </row>
    <row r="369" spans="1:19" ht="16.5" customHeight="1" x14ac:dyDescent="0.25">
      <c r="A369" s="65">
        <v>361</v>
      </c>
      <c r="B369" s="225"/>
      <c r="C369" s="26" t="s">
        <v>595</v>
      </c>
      <c r="D369" s="26" t="s">
        <v>559</v>
      </c>
      <c r="E369" s="26" t="s">
        <v>30</v>
      </c>
      <c r="F369" s="150">
        <v>868345035617448</v>
      </c>
      <c r="G369" s="26"/>
      <c r="H369" s="26" t="s">
        <v>74</v>
      </c>
      <c r="I369" s="26"/>
      <c r="J369" s="26" t="s">
        <v>710</v>
      </c>
      <c r="K369" s="26" t="s">
        <v>712</v>
      </c>
      <c r="L369" s="26" t="s">
        <v>472</v>
      </c>
      <c r="M369" s="26" t="s">
        <v>155</v>
      </c>
      <c r="N369" s="26" t="s">
        <v>713</v>
      </c>
      <c r="O369" s="26" t="s">
        <v>379</v>
      </c>
      <c r="P369" s="26" t="s">
        <v>80</v>
      </c>
      <c r="Q369" s="26" t="s">
        <v>100</v>
      </c>
      <c r="R369" s="26" t="s">
        <v>37</v>
      </c>
      <c r="S369" s="26" t="s">
        <v>40</v>
      </c>
    </row>
    <row r="370" spans="1:19" ht="16.5" customHeight="1" x14ac:dyDescent="0.25">
      <c r="A370" s="65">
        <v>362</v>
      </c>
      <c r="B370" s="226"/>
      <c r="C370" s="26" t="s">
        <v>595</v>
      </c>
      <c r="D370" s="26" t="s">
        <v>559</v>
      </c>
      <c r="E370" s="26" t="s">
        <v>30</v>
      </c>
      <c r="F370" s="150">
        <v>868345031029325</v>
      </c>
      <c r="G370" s="26"/>
      <c r="H370" s="26" t="s">
        <v>74</v>
      </c>
      <c r="I370" s="26"/>
      <c r="J370" s="26" t="s">
        <v>710</v>
      </c>
      <c r="K370" s="26"/>
      <c r="L370" s="26" t="s">
        <v>155</v>
      </c>
      <c r="M370" s="26"/>
      <c r="N370" s="26" t="s">
        <v>134</v>
      </c>
      <c r="O370" s="26" t="s">
        <v>379</v>
      </c>
      <c r="P370" s="26" t="s">
        <v>80</v>
      </c>
      <c r="Q370" s="26" t="s">
        <v>100</v>
      </c>
      <c r="R370" s="26" t="s">
        <v>42</v>
      </c>
      <c r="S370" s="26" t="s">
        <v>45</v>
      </c>
    </row>
    <row r="371" spans="1:19" ht="15" customHeight="1" x14ac:dyDescent="0.25">
      <c r="A371" s="65">
        <v>363</v>
      </c>
      <c r="B371" s="224" t="s">
        <v>278</v>
      </c>
      <c r="C371" s="26" t="s">
        <v>610</v>
      </c>
      <c r="D371" s="26" t="s">
        <v>611</v>
      </c>
      <c r="E371" s="26" t="s">
        <v>56</v>
      </c>
      <c r="F371" s="150">
        <v>868183033848669</v>
      </c>
      <c r="G371" s="26"/>
      <c r="H371" s="26" t="s">
        <v>74</v>
      </c>
      <c r="I371" s="26"/>
      <c r="J371" s="26" t="s">
        <v>714</v>
      </c>
      <c r="K371" s="26" t="s">
        <v>625</v>
      </c>
      <c r="L371" s="26"/>
      <c r="M371" s="26" t="s">
        <v>78</v>
      </c>
      <c r="N371" s="26" t="s">
        <v>106</v>
      </c>
      <c r="O371" s="26"/>
      <c r="P371" s="26" t="s">
        <v>42</v>
      </c>
      <c r="Q371" s="26" t="s">
        <v>92</v>
      </c>
      <c r="R371" s="26" t="s">
        <v>42</v>
      </c>
      <c r="S371" s="26" t="s">
        <v>44</v>
      </c>
    </row>
    <row r="372" spans="1:19" ht="16.5" customHeight="1" x14ac:dyDescent="0.25">
      <c r="A372" s="65">
        <v>364</v>
      </c>
      <c r="B372" s="225"/>
      <c r="C372" s="26" t="s">
        <v>610</v>
      </c>
      <c r="D372" s="26" t="s">
        <v>611</v>
      </c>
      <c r="E372" s="26" t="s">
        <v>56</v>
      </c>
      <c r="F372" s="150">
        <v>868183033846713</v>
      </c>
      <c r="G372" s="26"/>
      <c r="H372" s="26" t="s">
        <v>74</v>
      </c>
      <c r="I372" s="26" t="s">
        <v>715</v>
      </c>
      <c r="J372" s="26" t="s">
        <v>76</v>
      </c>
      <c r="K372" s="26" t="s">
        <v>331</v>
      </c>
      <c r="L372" s="26" t="s">
        <v>206</v>
      </c>
      <c r="M372" s="26" t="s">
        <v>78</v>
      </c>
      <c r="N372" s="26" t="s">
        <v>220</v>
      </c>
      <c r="O372" s="26"/>
      <c r="P372" s="26" t="s">
        <v>80</v>
      </c>
      <c r="Q372" s="26" t="s">
        <v>92</v>
      </c>
      <c r="R372" s="26" t="s">
        <v>37</v>
      </c>
      <c r="S372" s="26" t="s">
        <v>59</v>
      </c>
    </row>
    <row r="373" spans="1:19" ht="16.5" customHeight="1" x14ac:dyDescent="0.25">
      <c r="A373" s="65">
        <v>365</v>
      </c>
      <c r="B373" s="225"/>
      <c r="C373" s="26" t="s">
        <v>610</v>
      </c>
      <c r="D373" s="26" t="s">
        <v>611</v>
      </c>
      <c r="E373" s="26" t="s">
        <v>30</v>
      </c>
      <c r="F373" s="150">
        <v>866192037750948</v>
      </c>
      <c r="G373" s="26"/>
      <c r="H373" s="26" t="s">
        <v>74</v>
      </c>
      <c r="I373" s="26"/>
      <c r="J373" s="26"/>
      <c r="K373" s="26" t="s">
        <v>170</v>
      </c>
      <c r="L373" s="26"/>
      <c r="M373" s="26" t="s">
        <v>276</v>
      </c>
      <c r="N373" s="26" t="s">
        <v>716</v>
      </c>
      <c r="O373" s="26" t="s">
        <v>122</v>
      </c>
      <c r="P373" s="26" t="s">
        <v>80</v>
      </c>
      <c r="Q373" s="26" t="s">
        <v>92</v>
      </c>
      <c r="R373" s="26" t="s">
        <v>37</v>
      </c>
      <c r="S373" s="26" t="s">
        <v>40</v>
      </c>
    </row>
    <row r="374" spans="1:19" ht="16.5" customHeight="1" x14ac:dyDescent="0.25">
      <c r="A374" s="65">
        <v>366</v>
      </c>
      <c r="B374" s="225"/>
      <c r="C374" s="26" t="s">
        <v>610</v>
      </c>
      <c r="D374" s="26" t="s">
        <v>611</v>
      </c>
      <c r="E374" s="26" t="s">
        <v>23</v>
      </c>
      <c r="F374" s="150">
        <v>861694031117029</v>
      </c>
      <c r="G374" s="26" t="s">
        <v>287</v>
      </c>
      <c r="H374" s="26" t="s">
        <v>95</v>
      </c>
      <c r="I374" s="26" t="s">
        <v>717</v>
      </c>
      <c r="J374" s="26" t="s">
        <v>82</v>
      </c>
      <c r="K374" s="26" t="s">
        <v>519</v>
      </c>
      <c r="L374" s="26" t="s">
        <v>98</v>
      </c>
      <c r="M374" s="26"/>
      <c r="N374" s="26" t="s">
        <v>718</v>
      </c>
      <c r="O374" s="23">
        <v>220000</v>
      </c>
      <c r="P374" s="26" t="s">
        <v>80</v>
      </c>
      <c r="Q374" s="26" t="s">
        <v>92</v>
      </c>
      <c r="R374" s="26" t="s">
        <v>37</v>
      </c>
      <c r="S374" s="26" t="s">
        <v>59</v>
      </c>
    </row>
    <row r="375" spans="1:19" ht="16.5" customHeight="1" x14ac:dyDescent="0.25">
      <c r="A375" s="65">
        <v>367</v>
      </c>
      <c r="B375" s="226"/>
      <c r="C375" s="26" t="s">
        <v>610</v>
      </c>
      <c r="D375" s="26" t="s">
        <v>611</v>
      </c>
      <c r="E375" s="26" t="s">
        <v>23</v>
      </c>
      <c r="F375" s="150">
        <v>862631037508545</v>
      </c>
      <c r="G375" s="26"/>
      <c r="H375" s="26" t="s">
        <v>95</v>
      </c>
      <c r="I375" s="26"/>
      <c r="J375" s="26" t="s">
        <v>719</v>
      </c>
      <c r="K375" s="26"/>
      <c r="L375" s="26" t="s">
        <v>428</v>
      </c>
      <c r="M375" s="26" t="s">
        <v>98</v>
      </c>
      <c r="N375" s="26" t="s">
        <v>58</v>
      </c>
      <c r="O375" s="26"/>
      <c r="P375" s="26" t="s">
        <v>80</v>
      </c>
      <c r="Q375" s="26" t="s">
        <v>92</v>
      </c>
      <c r="R375" s="26" t="s">
        <v>42</v>
      </c>
      <c r="S375" s="26" t="s">
        <v>44</v>
      </c>
    </row>
    <row r="376" spans="1:19" s="103" customFormat="1" ht="16.5" customHeight="1" x14ac:dyDescent="0.25">
      <c r="A376" s="26">
        <v>368</v>
      </c>
      <c r="B376" s="224" t="s">
        <v>157</v>
      </c>
      <c r="C376" s="174" t="s">
        <v>559</v>
      </c>
      <c r="D376" s="174">
        <v>43468</v>
      </c>
      <c r="E376" s="26" t="s">
        <v>23</v>
      </c>
      <c r="F376" s="150">
        <v>863586032923819</v>
      </c>
      <c r="G376" s="26"/>
      <c r="H376" s="26" t="s">
        <v>95</v>
      </c>
      <c r="I376" s="26"/>
      <c r="J376" s="26" t="s">
        <v>720</v>
      </c>
      <c r="K376" s="26" t="s">
        <v>134</v>
      </c>
      <c r="L376" s="26" t="s">
        <v>98</v>
      </c>
      <c r="M376" s="26"/>
      <c r="N376" s="26"/>
      <c r="O376" s="26"/>
      <c r="P376" s="26" t="s">
        <v>80</v>
      </c>
      <c r="Q376" s="26" t="s">
        <v>100</v>
      </c>
      <c r="R376" s="23" t="s">
        <v>42</v>
      </c>
      <c r="S376" s="26" t="s">
        <v>45</v>
      </c>
    </row>
    <row r="377" spans="1:19" s="103" customFormat="1" ht="16.5" customHeight="1" x14ac:dyDescent="0.25">
      <c r="A377" s="26">
        <v>369</v>
      </c>
      <c r="B377" s="226"/>
      <c r="C377" s="174" t="s">
        <v>559</v>
      </c>
      <c r="D377" s="174">
        <v>43468</v>
      </c>
      <c r="E377" s="26" t="s">
        <v>23</v>
      </c>
      <c r="F377" s="150">
        <v>864811037272635</v>
      </c>
      <c r="G377" s="175"/>
      <c r="H377" s="26" t="s">
        <v>95</v>
      </c>
      <c r="I377" s="50"/>
      <c r="J377" s="26" t="s">
        <v>721</v>
      </c>
      <c r="K377" s="26" t="s">
        <v>427</v>
      </c>
      <c r="L377" s="26" t="s">
        <v>98</v>
      </c>
      <c r="M377" s="26"/>
      <c r="N377" s="26" t="s">
        <v>745</v>
      </c>
      <c r="O377" s="23">
        <v>220000</v>
      </c>
      <c r="P377" s="26" t="s">
        <v>80</v>
      </c>
      <c r="Q377" s="26" t="s">
        <v>100</v>
      </c>
      <c r="R377" s="23" t="s">
        <v>37</v>
      </c>
      <c r="S377" s="26" t="s">
        <v>59</v>
      </c>
    </row>
    <row r="378" spans="1:19" ht="16.5" customHeight="1" x14ac:dyDescent="0.25">
      <c r="A378" s="65">
        <v>370</v>
      </c>
      <c r="B378" s="224" t="s">
        <v>433</v>
      </c>
      <c r="C378" s="26" t="s">
        <v>558</v>
      </c>
      <c r="D378" s="26" t="s">
        <v>558</v>
      </c>
      <c r="E378" s="26" t="s">
        <v>23</v>
      </c>
      <c r="F378" s="150">
        <v>866104022164266</v>
      </c>
      <c r="G378" s="26"/>
      <c r="H378" s="26" t="s">
        <v>95</v>
      </c>
      <c r="I378" s="26" t="s">
        <v>577</v>
      </c>
      <c r="J378" s="26"/>
      <c r="K378" s="26" t="s">
        <v>52</v>
      </c>
      <c r="L378" s="26" t="s">
        <v>722</v>
      </c>
      <c r="M378" s="26" t="s">
        <v>98</v>
      </c>
      <c r="N378" s="26" t="s">
        <v>58</v>
      </c>
      <c r="O378" s="26"/>
      <c r="P378" s="26" t="s">
        <v>80</v>
      </c>
      <c r="Q378" s="26" t="s">
        <v>100</v>
      </c>
      <c r="R378" s="26" t="s">
        <v>42</v>
      </c>
      <c r="S378" s="26" t="s">
        <v>43</v>
      </c>
    </row>
    <row r="379" spans="1:19" ht="16.5" customHeight="1" x14ac:dyDescent="0.25">
      <c r="A379" s="65">
        <v>371</v>
      </c>
      <c r="B379" s="226"/>
      <c r="C379" s="26" t="s">
        <v>594</v>
      </c>
      <c r="D379" s="26" t="s">
        <v>594</v>
      </c>
      <c r="E379" s="26" t="s">
        <v>23</v>
      </c>
      <c r="F379" s="150">
        <v>861694031764150</v>
      </c>
      <c r="G379" s="26"/>
      <c r="H379" s="26" t="s">
        <v>95</v>
      </c>
      <c r="I379" s="26">
        <v>20161218051133</v>
      </c>
      <c r="J379" s="26" t="s">
        <v>723</v>
      </c>
      <c r="K379" s="26" t="s">
        <v>724</v>
      </c>
      <c r="L379" s="26" t="s">
        <v>725</v>
      </c>
      <c r="M379" s="26" t="s">
        <v>98</v>
      </c>
      <c r="N379" s="26" t="s">
        <v>726</v>
      </c>
      <c r="O379" s="23">
        <v>20000</v>
      </c>
      <c r="P379" s="26" t="s">
        <v>80</v>
      </c>
      <c r="Q379" s="26" t="s">
        <v>92</v>
      </c>
      <c r="R379" s="26" t="s">
        <v>37</v>
      </c>
      <c r="S379" s="26" t="s">
        <v>40</v>
      </c>
    </row>
    <row r="380" spans="1:19" ht="26.25" customHeight="1" x14ac:dyDescent="0.25">
      <c r="A380" s="221" t="s">
        <v>727</v>
      </c>
      <c r="B380" s="222"/>
      <c r="C380" s="222"/>
      <c r="D380" s="222"/>
      <c r="E380" s="222"/>
      <c r="F380" s="222"/>
      <c r="G380" s="222"/>
      <c r="H380" s="222"/>
      <c r="I380" s="222"/>
      <c r="J380" s="222"/>
      <c r="K380" s="222"/>
      <c r="L380" s="222"/>
      <c r="M380" s="222"/>
      <c r="N380" s="222"/>
      <c r="O380" s="222"/>
      <c r="P380" s="222"/>
      <c r="Q380" s="222"/>
      <c r="R380" s="222"/>
      <c r="S380" s="223"/>
    </row>
    <row r="381" spans="1:19" ht="16.5" customHeight="1" x14ac:dyDescent="0.25">
      <c r="A381" s="65">
        <v>372</v>
      </c>
      <c r="B381" s="224" t="s">
        <v>748</v>
      </c>
      <c r="C381" s="94" t="s">
        <v>731</v>
      </c>
      <c r="D381" s="94" t="s">
        <v>732</v>
      </c>
      <c r="E381" s="65" t="s">
        <v>18</v>
      </c>
      <c r="F381" s="95" t="s">
        <v>733</v>
      </c>
      <c r="G381" s="171"/>
      <c r="H381" s="65" t="s">
        <v>95</v>
      </c>
      <c r="I381" s="95" t="s">
        <v>734</v>
      </c>
      <c r="J381" s="24" t="s">
        <v>136</v>
      </c>
      <c r="K381" s="31"/>
      <c r="L381" s="31" t="s">
        <v>138</v>
      </c>
      <c r="M381" s="31" t="s">
        <v>110</v>
      </c>
      <c r="N381" s="31" t="s">
        <v>58</v>
      </c>
      <c r="O381" s="72"/>
      <c r="P381" s="31" t="s">
        <v>80</v>
      </c>
      <c r="Q381" s="31" t="s">
        <v>92</v>
      </c>
      <c r="R381" s="26" t="s">
        <v>42</v>
      </c>
      <c r="S381" s="26" t="s">
        <v>44</v>
      </c>
    </row>
    <row r="382" spans="1:19" ht="16.5" customHeight="1" x14ac:dyDescent="0.25">
      <c r="A382" s="65">
        <v>373</v>
      </c>
      <c r="B382" s="225"/>
      <c r="C382" s="94" t="s">
        <v>731</v>
      </c>
      <c r="D382" s="94" t="s">
        <v>732</v>
      </c>
      <c r="E382" s="65" t="s">
        <v>18</v>
      </c>
      <c r="F382" s="75">
        <v>862118021618902</v>
      </c>
      <c r="G382" s="65" t="s">
        <v>113</v>
      </c>
      <c r="H382" s="65" t="s">
        <v>95</v>
      </c>
      <c r="I382" s="75" t="s">
        <v>735</v>
      </c>
      <c r="J382" s="24" t="s">
        <v>615</v>
      </c>
      <c r="K382" s="31" t="s">
        <v>736</v>
      </c>
      <c r="L382" s="31" t="s">
        <v>138</v>
      </c>
      <c r="M382" s="31" t="s">
        <v>110</v>
      </c>
      <c r="N382" s="31" t="s">
        <v>139</v>
      </c>
      <c r="O382" s="72">
        <v>30000</v>
      </c>
      <c r="P382" s="31" t="s">
        <v>80</v>
      </c>
      <c r="Q382" s="31" t="s">
        <v>92</v>
      </c>
      <c r="R382" s="23" t="s">
        <v>37</v>
      </c>
      <c r="S382" s="65" t="s">
        <v>41</v>
      </c>
    </row>
    <row r="383" spans="1:19" ht="16.5" customHeight="1" x14ac:dyDescent="0.25">
      <c r="A383" s="65">
        <v>374</v>
      </c>
      <c r="B383" s="225"/>
      <c r="C383" s="94" t="s">
        <v>731</v>
      </c>
      <c r="D383" s="94" t="s">
        <v>732</v>
      </c>
      <c r="E383" s="65" t="s">
        <v>18</v>
      </c>
      <c r="F383" s="75">
        <v>865904020096613</v>
      </c>
      <c r="G383" s="65" t="s">
        <v>113</v>
      </c>
      <c r="H383" s="65" t="s">
        <v>95</v>
      </c>
      <c r="I383" s="75" t="s">
        <v>737</v>
      </c>
      <c r="J383" s="24" t="s">
        <v>140</v>
      </c>
      <c r="K383" s="31" t="s">
        <v>738</v>
      </c>
      <c r="L383" s="31" t="s">
        <v>110</v>
      </c>
      <c r="M383" s="31"/>
      <c r="N383" s="31" t="s">
        <v>562</v>
      </c>
      <c r="O383" s="31"/>
      <c r="P383" s="31" t="s">
        <v>80</v>
      </c>
      <c r="Q383" s="31" t="s">
        <v>92</v>
      </c>
      <c r="R383" s="23" t="s">
        <v>37</v>
      </c>
      <c r="S383" s="65" t="s">
        <v>41</v>
      </c>
    </row>
    <row r="384" spans="1:19" ht="16.5" customHeight="1" x14ac:dyDescent="0.25">
      <c r="A384" s="65">
        <v>375</v>
      </c>
      <c r="B384" s="225"/>
      <c r="C384" s="94" t="s">
        <v>731</v>
      </c>
      <c r="D384" s="94" t="s">
        <v>732</v>
      </c>
      <c r="E384" s="65" t="s">
        <v>18</v>
      </c>
      <c r="F384" s="95" t="s">
        <v>739</v>
      </c>
      <c r="G384" s="65" t="s">
        <v>740</v>
      </c>
      <c r="H384" s="65" t="s">
        <v>95</v>
      </c>
      <c r="I384" s="95" t="s">
        <v>741</v>
      </c>
      <c r="J384" s="24" t="s">
        <v>136</v>
      </c>
      <c r="K384" s="31"/>
      <c r="L384" s="31" t="s">
        <v>115</v>
      </c>
      <c r="M384" s="31" t="s">
        <v>110</v>
      </c>
      <c r="N384" s="31" t="s">
        <v>58</v>
      </c>
      <c r="O384" s="31"/>
      <c r="P384" s="31" t="s">
        <v>80</v>
      </c>
      <c r="Q384" s="31" t="s">
        <v>92</v>
      </c>
      <c r="R384" s="26" t="s">
        <v>42</v>
      </c>
      <c r="S384" s="26" t="s">
        <v>44</v>
      </c>
    </row>
    <row r="385" spans="1:19" ht="16.5" customHeight="1" x14ac:dyDescent="0.25">
      <c r="A385" s="65">
        <v>376</v>
      </c>
      <c r="B385" s="225"/>
      <c r="C385" s="94" t="s">
        <v>731</v>
      </c>
      <c r="D385" s="94" t="s">
        <v>732</v>
      </c>
      <c r="E385" s="65" t="s">
        <v>23</v>
      </c>
      <c r="F385" s="75">
        <v>866104022166436</v>
      </c>
      <c r="G385" s="65"/>
      <c r="H385" s="65" t="s">
        <v>95</v>
      </c>
      <c r="I385" s="31" t="s">
        <v>742</v>
      </c>
      <c r="J385" s="31" t="s">
        <v>345</v>
      </c>
      <c r="K385" s="31" t="s">
        <v>743</v>
      </c>
      <c r="L385" s="31" t="s">
        <v>450</v>
      </c>
      <c r="M385" s="167" t="s">
        <v>98</v>
      </c>
      <c r="N385" s="31" t="s">
        <v>546</v>
      </c>
      <c r="O385" s="72">
        <v>220000</v>
      </c>
      <c r="P385" s="31" t="s">
        <v>80</v>
      </c>
      <c r="Q385" s="31" t="s">
        <v>100</v>
      </c>
      <c r="R385" s="23" t="s">
        <v>37</v>
      </c>
      <c r="S385" s="26" t="s">
        <v>59</v>
      </c>
    </row>
    <row r="386" spans="1:19" ht="16.5" customHeight="1" x14ac:dyDescent="0.25">
      <c r="A386" s="65">
        <v>377</v>
      </c>
      <c r="B386" s="225"/>
      <c r="C386" s="94" t="s">
        <v>731</v>
      </c>
      <c r="D386" s="94" t="s">
        <v>732</v>
      </c>
      <c r="E386" s="65" t="s">
        <v>23</v>
      </c>
      <c r="F386" s="75">
        <v>863586032883518</v>
      </c>
      <c r="G386" s="65"/>
      <c r="H386" s="65" t="s">
        <v>95</v>
      </c>
      <c r="I386" s="31" t="s">
        <v>744</v>
      </c>
      <c r="J386" s="24" t="s">
        <v>96</v>
      </c>
      <c r="K386" s="31" t="s">
        <v>225</v>
      </c>
      <c r="L386" s="31" t="s">
        <v>98</v>
      </c>
      <c r="M386" s="31"/>
      <c r="N386" s="31" t="s">
        <v>745</v>
      </c>
      <c r="O386" s="72">
        <v>220000</v>
      </c>
      <c r="P386" s="31" t="s">
        <v>80</v>
      </c>
      <c r="Q386" s="31" t="s">
        <v>100</v>
      </c>
      <c r="R386" s="26" t="s">
        <v>37</v>
      </c>
      <c r="S386" s="26" t="s">
        <v>59</v>
      </c>
    </row>
    <row r="387" spans="1:19" ht="16.5" customHeight="1" x14ac:dyDescent="0.25">
      <c r="A387" s="65">
        <v>378</v>
      </c>
      <c r="B387" s="226"/>
      <c r="C387" s="94" t="s">
        <v>731</v>
      </c>
      <c r="D387" s="94" t="s">
        <v>732</v>
      </c>
      <c r="E387" s="65" t="s">
        <v>23</v>
      </c>
      <c r="F387" s="75">
        <v>861694037954094</v>
      </c>
      <c r="G387" s="65"/>
      <c r="H387" s="65" t="s">
        <v>95</v>
      </c>
      <c r="I387" s="31"/>
      <c r="J387" s="24" t="s">
        <v>746</v>
      </c>
      <c r="K387" s="31" t="s">
        <v>747</v>
      </c>
      <c r="L387" s="31" t="s">
        <v>97</v>
      </c>
      <c r="M387" s="31" t="s">
        <v>98</v>
      </c>
      <c r="N387" s="31" t="s">
        <v>58</v>
      </c>
      <c r="O387" s="72"/>
      <c r="P387" s="31" t="s">
        <v>80</v>
      </c>
      <c r="Q387" s="31" t="s">
        <v>100</v>
      </c>
      <c r="R387" s="26" t="s">
        <v>42</v>
      </c>
      <c r="S387" s="26" t="s">
        <v>44</v>
      </c>
    </row>
    <row r="388" spans="1:19" ht="16.5" customHeight="1" x14ac:dyDescent="0.25">
      <c r="A388" s="65">
        <v>379</v>
      </c>
      <c r="B388" s="224" t="s">
        <v>771</v>
      </c>
      <c r="C388" s="94" t="s">
        <v>749</v>
      </c>
      <c r="D388" s="94" t="s">
        <v>750</v>
      </c>
      <c r="E388" s="65" t="s">
        <v>30</v>
      </c>
      <c r="F388" s="75">
        <v>864811036929946</v>
      </c>
      <c r="G388" s="65" t="s">
        <v>751</v>
      </c>
      <c r="H388" s="65" t="s">
        <v>74</v>
      </c>
      <c r="I388" s="24" t="s">
        <v>567</v>
      </c>
      <c r="J388" s="24" t="s">
        <v>565</v>
      </c>
      <c r="K388" s="31" t="s">
        <v>752</v>
      </c>
      <c r="L388" s="31"/>
      <c r="M388" s="31" t="s">
        <v>155</v>
      </c>
      <c r="N388" s="31" t="s">
        <v>264</v>
      </c>
      <c r="O388" s="85" t="s">
        <v>379</v>
      </c>
      <c r="P388" s="31" t="s">
        <v>80</v>
      </c>
      <c r="Q388" s="31" t="s">
        <v>100</v>
      </c>
      <c r="R388" s="26" t="s">
        <v>37</v>
      </c>
      <c r="S388" s="26" t="s">
        <v>59</v>
      </c>
    </row>
    <row r="389" spans="1:19" ht="16.5" customHeight="1" x14ac:dyDescent="0.25">
      <c r="A389" s="65">
        <v>380</v>
      </c>
      <c r="B389" s="225"/>
      <c r="C389" s="94" t="s">
        <v>749</v>
      </c>
      <c r="D389" s="94" t="s">
        <v>750</v>
      </c>
      <c r="E389" s="65" t="s">
        <v>30</v>
      </c>
      <c r="F389" s="75">
        <v>864811037159568</v>
      </c>
      <c r="G389" s="65" t="s">
        <v>262</v>
      </c>
      <c r="H389" s="65" t="s">
        <v>95</v>
      </c>
      <c r="I389" s="24" t="s">
        <v>567</v>
      </c>
      <c r="J389" s="24" t="s">
        <v>565</v>
      </c>
      <c r="K389" s="31" t="s">
        <v>753</v>
      </c>
      <c r="L389" s="31" t="s">
        <v>84</v>
      </c>
      <c r="M389" s="31"/>
      <c r="N389" s="31" t="s">
        <v>754</v>
      </c>
      <c r="O389" s="82" t="s">
        <v>755</v>
      </c>
      <c r="P389" s="31" t="s">
        <v>80</v>
      </c>
      <c r="Q389" s="31" t="s">
        <v>100</v>
      </c>
      <c r="R389" s="26" t="s">
        <v>37</v>
      </c>
      <c r="S389" s="26" t="s">
        <v>59</v>
      </c>
    </row>
    <row r="390" spans="1:19" ht="16.5" customHeight="1" x14ac:dyDescent="0.25">
      <c r="A390" s="65">
        <v>381</v>
      </c>
      <c r="B390" s="225"/>
      <c r="C390" s="94" t="s">
        <v>749</v>
      </c>
      <c r="D390" s="94" t="s">
        <v>750</v>
      </c>
      <c r="E390" s="65" t="s">
        <v>56</v>
      </c>
      <c r="F390" s="75">
        <v>867857039894543</v>
      </c>
      <c r="G390" s="171"/>
      <c r="H390" s="65" t="s">
        <v>74</v>
      </c>
      <c r="I390" s="65"/>
      <c r="J390" s="31" t="s">
        <v>565</v>
      </c>
      <c r="K390" s="31" t="s">
        <v>427</v>
      </c>
      <c r="L390" s="167" t="s">
        <v>78</v>
      </c>
      <c r="M390" s="31"/>
      <c r="N390" s="31" t="s">
        <v>573</v>
      </c>
      <c r="O390" s="31"/>
      <c r="P390" s="31" t="s">
        <v>80</v>
      </c>
      <c r="Q390" s="31" t="s">
        <v>100</v>
      </c>
      <c r="R390" s="23" t="s">
        <v>37</v>
      </c>
      <c r="S390" s="65" t="s">
        <v>59</v>
      </c>
    </row>
    <row r="391" spans="1:19" ht="16.5" customHeight="1" x14ac:dyDescent="0.25">
      <c r="A391" s="65">
        <v>382</v>
      </c>
      <c r="B391" s="225"/>
      <c r="C391" s="94" t="s">
        <v>756</v>
      </c>
      <c r="D391" s="94">
        <v>43558</v>
      </c>
      <c r="E391" s="65" t="s">
        <v>56</v>
      </c>
      <c r="F391" s="75">
        <v>868183034567888</v>
      </c>
      <c r="G391" s="171"/>
      <c r="H391" s="65" t="s">
        <v>74</v>
      </c>
      <c r="I391" s="31"/>
      <c r="J391" s="31" t="s">
        <v>140</v>
      </c>
      <c r="K391" s="31" t="s">
        <v>50</v>
      </c>
      <c r="L391" s="31" t="s">
        <v>333</v>
      </c>
      <c r="M391" s="167" t="s">
        <v>78</v>
      </c>
      <c r="N391" s="31" t="s">
        <v>757</v>
      </c>
      <c r="O391" s="31"/>
      <c r="P391" s="31" t="s">
        <v>80</v>
      </c>
      <c r="Q391" s="31" t="s">
        <v>100</v>
      </c>
      <c r="R391" s="23" t="s">
        <v>37</v>
      </c>
      <c r="S391" s="65" t="s">
        <v>40</v>
      </c>
    </row>
    <row r="392" spans="1:19" ht="16.5" customHeight="1" x14ac:dyDescent="0.25">
      <c r="A392" s="65">
        <v>383</v>
      </c>
      <c r="B392" s="225"/>
      <c r="C392" s="94" t="s">
        <v>749</v>
      </c>
      <c r="D392" s="94" t="s">
        <v>750</v>
      </c>
      <c r="E392" s="65" t="s">
        <v>23</v>
      </c>
      <c r="F392" s="75">
        <v>861694037983143</v>
      </c>
      <c r="G392" s="65"/>
      <c r="H392" s="65" t="s">
        <v>95</v>
      </c>
      <c r="I392" s="31" t="s">
        <v>758</v>
      </c>
      <c r="J392" s="31" t="s">
        <v>140</v>
      </c>
      <c r="K392" s="31" t="s">
        <v>134</v>
      </c>
      <c r="L392" s="167" t="s">
        <v>97</v>
      </c>
      <c r="M392" s="31" t="s">
        <v>98</v>
      </c>
      <c r="N392" s="31" t="s">
        <v>58</v>
      </c>
      <c r="O392" s="31"/>
      <c r="P392" s="31" t="s">
        <v>80</v>
      </c>
      <c r="Q392" s="31" t="s">
        <v>100</v>
      </c>
      <c r="R392" s="23" t="s">
        <v>42</v>
      </c>
      <c r="S392" s="26" t="s">
        <v>44</v>
      </c>
    </row>
    <row r="393" spans="1:19" ht="16.5" customHeight="1" x14ac:dyDescent="0.25">
      <c r="A393" s="65">
        <v>384</v>
      </c>
      <c r="B393" s="225"/>
      <c r="C393" s="94" t="s">
        <v>749</v>
      </c>
      <c r="D393" s="94" t="s">
        <v>750</v>
      </c>
      <c r="E393" s="65" t="s">
        <v>23</v>
      </c>
      <c r="F393" s="75">
        <v>864811037143513</v>
      </c>
      <c r="G393" s="65"/>
      <c r="H393" s="65" t="s">
        <v>95</v>
      </c>
      <c r="I393" s="31"/>
      <c r="J393" s="24" t="s">
        <v>565</v>
      </c>
      <c r="K393" s="31" t="s">
        <v>134</v>
      </c>
      <c r="L393" s="31" t="s">
        <v>98</v>
      </c>
      <c r="M393" s="31"/>
      <c r="N393" s="31"/>
      <c r="O393" s="72"/>
      <c r="P393" s="31" t="s">
        <v>80</v>
      </c>
      <c r="Q393" s="31" t="s">
        <v>100</v>
      </c>
      <c r="R393" s="26" t="s">
        <v>42</v>
      </c>
      <c r="S393" s="26" t="s">
        <v>45</v>
      </c>
    </row>
    <row r="394" spans="1:19" ht="16.5" customHeight="1" x14ac:dyDescent="0.25">
      <c r="A394" s="65">
        <v>385</v>
      </c>
      <c r="B394" s="225"/>
      <c r="C394" s="174" t="s">
        <v>756</v>
      </c>
      <c r="D394" s="174">
        <v>43559</v>
      </c>
      <c r="E394" s="26" t="s">
        <v>23</v>
      </c>
      <c r="F394" s="150">
        <v>863586032908323</v>
      </c>
      <c r="G394" s="26"/>
      <c r="H394" s="26" t="s">
        <v>95</v>
      </c>
      <c r="I394" s="26" t="s">
        <v>759</v>
      </c>
      <c r="J394" s="50" t="s">
        <v>565</v>
      </c>
      <c r="K394" s="26" t="s">
        <v>50</v>
      </c>
      <c r="L394" s="26" t="s">
        <v>98</v>
      </c>
      <c r="M394" s="26"/>
      <c r="N394" s="26" t="s">
        <v>760</v>
      </c>
      <c r="O394" s="23">
        <v>10000</v>
      </c>
      <c r="P394" s="26" t="s">
        <v>80</v>
      </c>
      <c r="Q394" s="26" t="s">
        <v>100</v>
      </c>
      <c r="R394" s="26" t="s">
        <v>37</v>
      </c>
      <c r="S394" s="26" t="s">
        <v>40</v>
      </c>
    </row>
    <row r="395" spans="1:19" ht="16.5" customHeight="1" x14ac:dyDescent="0.25">
      <c r="A395" s="65">
        <v>386</v>
      </c>
      <c r="B395" s="225"/>
      <c r="C395" s="174" t="s">
        <v>756</v>
      </c>
      <c r="D395" s="174">
        <v>43712</v>
      </c>
      <c r="E395" s="26" t="s">
        <v>23</v>
      </c>
      <c r="F395" s="150">
        <v>862631039253405</v>
      </c>
      <c r="G395" s="26"/>
      <c r="H395" s="26" t="s">
        <v>95</v>
      </c>
      <c r="I395" s="26"/>
      <c r="J395" s="50" t="s">
        <v>96</v>
      </c>
      <c r="K395" s="26" t="s">
        <v>761</v>
      </c>
      <c r="L395" s="50" t="s">
        <v>97</v>
      </c>
      <c r="M395" s="26" t="s">
        <v>98</v>
      </c>
      <c r="N395" s="26" t="s">
        <v>762</v>
      </c>
      <c r="O395" s="23">
        <v>350000</v>
      </c>
      <c r="P395" s="26"/>
      <c r="Q395" s="26" t="s">
        <v>100</v>
      </c>
      <c r="R395" s="26" t="s">
        <v>37</v>
      </c>
      <c r="S395" s="26" t="s">
        <v>59</v>
      </c>
    </row>
    <row r="396" spans="1:19" ht="16.5" customHeight="1" x14ac:dyDescent="0.25">
      <c r="A396" s="65">
        <v>387</v>
      </c>
      <c r="B396" s="225"/>
      <c r="C396" s="94" t="s">
        <v>749</v>
      </c>
      <c r="D396" s="94" t="s">
        <v>750</v>
      </c>
      <c r="E396" s="65" t="s">
        <v>18</v>
      </c>
      <c r="F396" s="75">
        <v>866762024167916</v>
      </c>
      <c r="G396" s="65" t="s">
        <v>627</v>
      </c>
      <c r="H396" s="65" t="s">
        <v>95</v>
      </c>
      <c r="I396" s="31" t="s">
        <v>763</v>
      </c>
      <c r="J396" s="31" t="s">
        <v>565</v>
      </c>
      <c r="K396" s="31" t="s">
        <v>580</v>
      </c>
      <c r="L396" s="31" t="s">
        <v>105</v>
      </c>
      <c r="M396" s="31" t="s">
        <v>110</v>
      </c>
      <c r="N396" s="31" t="s">
        <v>764</v>
      </c>
      <c r="O396" s="72">
        <v>30000</v>
      </c>
      <c r="P396" s="31" t="s">
        <v>80</v>
      </c>
      <c r="Q396" s="31" t="s">
        <v>100</v>
      </c>
      <c r="R396" s="23" t="s">
        <v>37</v>
      </c>
      <c r="S396" s="65" t="s">
        <v>41</v>
      </c>
    </row>
    <row r="397" spans="1:19" ht="16.5" customHeight="1" x14ac:dyDescent="0.25">
      <c r="A397" s="65">
        <v>388</v>
      </c>
      <c r="B397" s="225"/>
      <c r="C397" s="94" t="s">
        <v>749</v>
      </c>
      <c r="D397" s="94" t="s">
        <v>750</v>
      </c>
      <c r="E397" s="65" t="s">
        <v>18</v>
      </c>
      <c r="F397" s="75">
        <v>12896004962491</v>
      </c>
      <c r="G397" s="65"/>
      <c r="H397" s="65" t="s">
        <v>95</v>
      </c>
      <c r="I397" s="75"/>
      <c r="J397" s="24" t="s">
        <v>565</v>
      </c>
      <c r="K397" s="31" t="s">
        <v>580</v>
      </c>
      <c r="L397" s="31" t="s">
        <v>110</v>
      </c>
      <c r="M397" s="31"/>
      <c r="N397" s="31" t="s">
        <v>765</v>
      </c>
      <c r="O397" s="72">
        <v>30000</v>
      </c>
      <c r="P397" s="31" t="s">
        <v>80</v>
      </c>
      <c r="Q397" s="31" t="s">
        <v>100</v>
      </c>
      <c r="R397" s="23" t="s">
        <v>37</v>
      </c>
      <c r="S397" s="65" t="s">
        <v>41</v>
      </c>
    </row>
    <row r="398" spans="1:19" ht="16.5" customHeight="1" x14ac:dyDescent="0.25">
      <c r="A398" s="65">
        <v>389</v>
      </c>
      <c r="B398" s="225"/>
      <c r="C398" s="94" t="s">
        <v>766</v>
      </c>
      <c r="D398" s="94" t="s">
        <v>756</v>
      </c>
      <c r="E398" s="65" t="s">
        <v>18</v>
      </c>
      <c r="F398" s="75">
        <v>866762025780881</v>
      </c>
      <c r="G398" s="65" t="s">
        <v>535</v>
      </c>
      <c r="H398" s="65" t="s">
        <v>95</v>
      </c>
      <c r="I398" s="75"/>
      <c r="J398" s="24" t="s">
        <v>565</v>
      </c>
      <c r="K398" s="31" t="s">
        <v>767</v>
      </c>
      <c r="L398" s="31" t="s">
        <v>110</v>
      </c>
      <c r="M398" s="31"/>
      <c r="N398" s="31" t="s">
        <v>237</v>
      </c>
      <c r="O398" s="31"/>
      <c r="P398" s="31" t="s">
        <v>80</v>
      </c>
      <c r="Q398" s="31" t="s">
        <v>100</v>
      </c>
      <c r="R398" s="23" t="s">
        <v>37</v>
      </c>
      <c r="S398" s="65" t="s">
        <v>41</v>
      </c>
    </row>
    <row r="399" spans="1:19" ht="16.5" customHeight="1" x14ac:dyDescent="0.25">
      <c r="A399" s="65">
        <v>390</v>
      </c>
      <c r="B399" s="225"/>
      <c r="C399" s="174" t="s">
        <v>756</v>
      </c>
      <c r="D399" s="174">
        <v>43559</v>
      </c>
      <c r="E399" s="26" t="s">
        <v>18</v>
      </c>
      <c r="F399" s="150">
        <v>12896004962491</v>
      </c>
      <c r="G399" s="26"/>
      <c r="H399" s="26" t="s">
        <v>95</v>
      </c>
      <c r="I399" s="169" t="s">
        <v>768</v>
      </c>
      <c r="J399" s="50" t="s">
        <v>565</v>
      </c>
      <c r="K399" s="26" t="s">
        <v>633</v>
      </c>
      <c r="L399" s="26" t="s">
        <v>110</v>
      </c>
      <c r="M399" s="26"/>
      <c r="N399" s="26" t="s">
        <v>769</v>
      </c>
      <c r="O399" s="23">
        <v>250000</v>
      </c>
      <c r="P399" s="31" t="s">
        <v>80</v>
      </c>
      <c r="Q399" s="26" t="s">
        <v>100</v>
      </c>
      <c r="R399" s="26" t="s">
        <v>37</v>
      </c>
      <c r="S399" s="26" t="s">
        <v>59</v>
      </c>
    </row>
    <row r="400" spans="1:19" ht="16.5" customHeight="1" x14ac:dyDescent="0.25">
      <c r="A400" s="65">
        <v>391</v>
      </c>
      <c r="B400" s="225"/>
      <c r="C400" s="94" t="s">
        <v>756</v>
      </c>
      <c r="D400" s="174">
        <v>43559</v>
      </c>
      <c r="E400" s="65" t="s">
        <v>18</v>
      </c>
      <c r="F400" s="75">
        <v>867330024351150</v>
      </c>
      <c r="G400" s="65" t="s">
        <v>434</v>
      </c>
      <c r="H400" s="65" t="s">
        <v>95</v>
      </c>
      <c r="I400" s="24"/>
      <c r="J400" s="24" t="s">
        <v>565</v>
      </c>
      <c r="K400" s="31" t="s">
        <v>167</v>
      </c>
      <c r="L400" s="31" t="s">
        <v>602</v>
      </c>
      <c r="M400" s="31" t="s">
        <v>110</v>
      </c>
      <c r="N400" s="31" t="s">
        <v>237</v>
      </c>
      <c r="O400" s="31"/>
      <c r="P400" s="31" t="s">
        <v>80</v>
      </c>
      <c r="Q400" s="31" t="s">
        <v>100</v>
      </c>
      <c r="R400" s="26" t="s">
        <v>37</v>
      </c>
      <c r="S400" s="65" t="s">
        <v>39</v>
      </c>
    </row>
    <row r="401" spans="1:19" ht="16.5" customHeight="1" x14ac:dyDescent="0.25">
      <c r="A401" s="65">
        <v>392</v>
      </c>
      <c r="B401" s="225"/>
      <c r="C401" s="94" t="s">
        <v>756</v>
      </c>
      <c r="D401" s="174">
        <v>43559</v>
      </c>
      <c r="E401" s="65" t="s">
        <v>18</v>
      </c>
      <c r="F401" s="75">
        <v>866762029430756</v>
      </c>
      <c r="G401" s="65" t="s">
        <v>434</v>
      </c>
      <c r="H401" s="65" t="s">
        <v>95</v>
      </c>
      <c r="I401" s="31"/>
      <c r="J401" s="24" t="s">
        <v>565</v>
      </c>
      <c r="K401" s="31"/>
      <c r="L401" s="31" t="s">
        <v>110</v>
      </c>
      <c r="M401" s="31"/>
      <c r="N401" s="31" t="s">
        <v>134</v>
      </c>
      <c r="O401" s="31"/>
      <c r="P401" s="31" t="s">
        <v>80</v>
      </c>
      <c r="Q401" s="31" t="s">
        <v>100</v>
      </c>
      <c r="R401" s="26" t="s">
        <v>42</v>
      </c>
      <c r="S401" s="65" t="s">
        <v>45</v>
      </c>
    </row>
    <row r="402" spans="1:19" ht="16.5" customHeight="1" x14ac:dyDescent="0.25">
      <c r="A402" s="65">
        <v>393</v>
      </c>
      <c r="B402" s="226"/>
      <c r="C402" s="94" t="s">
        <v>756</v>
      </c>
      <c r="D402" s="174">
        <v>43559</v>
      </c>
      <c r="E402" s="65" t="s">
        <v>18</v>
      </c>
      <c r="F402" s="75">
        <v>866762026945723</v>
      </c>
      <c r="G402" s="65" t="s">
        <v>770</v>
      </c>
      <c r="H402" s="65" t="s">
        <v>95</v>
      </c>
      <c r="I402" s="31"/>
      <c r="J402" s="24" t="s">
        <v>565</v>
      </c>
      <c r="K402" s="31" t="s">
        <v>134</v>
      </c>
      <c r="L402" s="31" t="s">
        <v>602</v>
      </c>
      <c r="M402" s="31" t="s">
        <v>110</v>
      </c>
      <c r="N402" s="31" t="s">
        <v>58</v>
      </c>
      <c r="O402" s="31"/>
      <c r="P402" s="31" t="s">
        <v>80</v>
      </c>
      <c r="Q402" s="31" t="s">
        <v>100</v>
      </c>
      <c r="R402" s="26" t="s">
        <v>42</v>
      </c>
      <c r="S402" s="65" t="s">
        <v>44</v>
      </c>
    </row>
    <row r="403" spans="1:19" ht="16.5" customHeight="1" x14ac:dyDescent="0.25">
      <c r="A403" s="65">
        <v>394</v>
      </c>
      <c r="B403" s="224" t="s">
        <v>784</v>
      </c>
      <c r="C403" s="94">
        <v>43772</v>
      </c>
      <c r="D403" s="94" t="s">
        <v>772</v>
      </c>
      <c r="E403" s="65" t="s">
        <v>25</v>
      </c>
      <c r="F403" s="75">
        <v>867330021472496</v>
      </c>
      <c r="G403" s="65" t="s">
        <v>88</v>
      </c>
      <c r="H403" s="65" t="s">
        <v>95</v>
      </c>
      <c r="I403" s="31"/>
      <c r="J403" s="24" t="s">
        <v>685</v>
      </c>
      <c r="K403" s="31"/>
      <c r="L403" s="31" t="s">
        <v>363</v>
      </c>
      <c r="M403" s="31" t="s">
        <v>349</v>
      </c>
      <c r="N403" s="31" t="s">
        <v>58</v>
      </c>
      <c r="O403" s="72"/>
      <c r="P403" s="31" t="s">
        <v>80</v>
      </c>
      <c r="Q403" s="31" t="s">
        <v>92</v>
      </c>
      <c r="R403" s="26" t="s">
        <v>42</v>
      </c>
      <c r="S403" s="26" t="s">
        <v>44</v>
      </c>
    </row>
    <row r="404" spans="1:19" ht="16.5" customHeight="1" x14ac:dyDescent="0.25">
      <c r="A404" s="65">
        <v>395</v>
      </c>
      <c r="B404" s="225"/>
      <c r="C404" s="94">
        <v>43772</v>
      </c>
      <c r="D404" s="94" t="s">
        <v>772</v>
      </c>
      <c r="E404" s="65" t="s">
        <v>57</v>
      </c>
      <c r="F404" s="75">
        <v>861359036933305</v>
      </c>
      <c r="G404" s="65"/>
      <c r="H404" s="65" t="s">
        <v>74</v>
      </c>
      <c r="I404" s="31"/>
      <c r="J404" s="24" t="s">
        <v>773</v>
      </c>
      <c r="K404" s="31" t="s">
        <v>774</v>
      </c>
      <c r="L404" s="31" t="s">
        <v>555</v>
      </c>
      <c r="M404" s="31" t="s">
        <v>775</v>
      </c>
      <c r="N404" s="31" t="s">
        <v>586</v>
      </c>
      <c r="O404" s="72"/>
      <c r="P404" s="31" t="s">
        <v>80</v>
      </c>
      <c r="Q404" s="31" t="s">
        <v>92</v>
      </c>
      <c r="R404" s="26" t="s">
        <v>37</v>
      </c>
      <c r="S404" s="26" t="s">
        <v>41</v>
      </c>
    </row>
    <row r="405" spans="1:19" ht="16.5" customHeight="1" x14ac:dyDescent="0.25">
      <c r="A405" s="65">
        <v>396</v>
      </c>
      <c r="B405" s="225"/>
      <c r="C405" s="94">
        <v>43772</v>
      </c>
      <c r="D405" s="94" t="s">
        <v>772</v>
      </c>
      <c r="E405" s="65" t="s">
        <v>30</v>
      </c>
      <c r="F405" s="75">
        <v>866192037810965</v>
      </c>
      <c r="G405" s="65" t="s">
        <v>88</v>
      </c>
      <c r="H405" s="65" t="s">
        <v>74</v>
      </c>
      <c r="I405" s="31"/>
      <c r="J405" s="24" t="s">
        <v>82</v>
      </c>
      <c r="K405" s="31"/>
      <c r="L405" s="31" t="s">
        <v>83</v>
      </c>
      <c r="M405" s="31" t="s">
        <v>84</v>
      </c>
      <c r="N405" s="31" t="s">
        <v>776</v>
      </c>
      <c r="O405" s="82" t="s">
        <v>122</v>
      </c>
      <c r="P405" s="31" t="s">
        <v>80</v>
      </c>
      <c r="Q405" s="31" t="s">
        <v>92</v>
      </c>
      <c r="R405" s="26" t="s">
        <v>42</v>
      </c>
      <c r="S405" s="26" t="s">
        <v>44</v>
      </c>
    </row>
    <row r="406" spans="1:19" ht="16.5" customHeight="1" x14ac:dyDescent="0.25">
      <c r="A406" s="65">
        <v>397</v>
      </c>
      <c r="B406" s="225"/>
      <c r="C406" s="94">
        <v>43772</v>
      </c>
      <c r="D406" s="94" t="s">
        <v>772</v>
      </c>
      <c r="E406" s="65" t="s">
        <v>30</v>
      </c>
      <c r="F406" s="75">
        <v>863586032925798</v>
      </c>
      <c r="G406" s="65" t="s">
        <v>88</v>
      </c>
      <c r="H406" s="65" t="s">
        <v>95</v>
      </c>
      <c r="I406" s="31"/>
      <c r="J406" s="24" t="s">
        <v>82</v>
      </c>
      <c r="K406" s="31" t="s">
        <v>204</v>
      </c>
      <c r="L406" s="31" t="s">
        <v>120</v>
      </c>
      <c r="M406" s="31" t="s">
        <v>84</v>
      </c>
      <c r="N406" s="31" t="s">
        <v>776</v>
      </c>
      <c r="O406" s="82" t="s">
        <v>122</v>
      </c>
      <c r="P406" s="31" t="s">
        <v>80</v>
      </c>
      <c r="Q406" s="31" t="s">
        <v>92</v>
      </c>
      <c r="R406" s="26" t="s">
        <v>42</v>
      </c>
      <c r="S406" s="26" t="s">
        <v>44</v>
      </c>
    </row>
    <row r="407" spans="1:19" ht="16.5" customHeight="1" x14ac:dyDescent="0.25">
      <c r="A407" s="65">
        <v>398</v>
      </c>
      <c r="B407" s="225"/>
      <c r="C407" s="94">
        <v>43772</v>
      </c>
      <c r="D407" s="94" t="s">
        <v>772</v>
      </c>
      <c r="E407" s="65" t="s">
        <v>30</v>
      </c>
      <c r="F407" s="75">
        <v>868926033987584</v>
      </c>
      <c r="G407" s="171"/>
      <c r="H407" s="65" t="s">
        <v>74</v>
      </c>
      <c r="I407" s="24"/>
      <c r="J407" s="24" t="s">
        <v>82</v>
      </c>
      <c r="K407" s="31" t="s">
        <v>777</v>
      </c>
      <c r="L407" s="31" t="s">
        <v>311</v>
      </c>
      <c r="M407" s="31" t="s">
        <v>276</v>
      </c>
      <c r="N407" s="31" t="s">
        <v>778</v>
      </c>
      <c r="O407" s="82" t="s">
        <v>122</v>
      </c>
      <c r="P407" s="31" t="s">
        <v>80</v>
      </c>
      <c r="Q407" s="31" t="s">
        <v>92</v>
      </c>
      <c r="R407" s="26" t="s">
        <v>42</v>
      </c>
      <c r="S407" s="26" t="s">
        <v>44</v>
      </c>
    </row>
    <row r="408" spans="1:19" ht="16.5" customHeight="1" x14ac:dyDescent="0.25">
      <c r="A408" s="65">
        <v>399</v>
      </c>
      <c r="B408" s="225"/>
      <c r="C408" s="94">
        <v>43772</v>
      </c>
      <c r="D408" s="94" t="s">
        <v>772</v>
      </c>
      <c r="E408" s="65" t="s">
        <v>56</v>
      </c>
      <c r="F408" s="75">
        <v>868183034733290</v>
      </c>
      <c r="G408" s="171"/>
      <c r="H408" s="65" t="s">
        <v>74</v>
      </c>
      <c r="I408" s="65"/>
      <c r="J408" s="31" t="s">
        <v>76</v>
      </c>
      <c r="K408" s="31" t="s">
        <v>779</v>
      </c>
      <c r="L408" s="31" t="s">
        <v>78</v>
      </c>
      <c r="M408" s="31"/>
      <c r="N408" s="31" t="s">
        <v>195</v>
      </c>
      <c r="O408" s="31"/>
      <c r="P408" s="31" t="s">
        <v>80</v>
      </c>
      <c r="Q408" s="31" t="s">
        <v>92</v>
      </c>
      <c r="R408" s="23" t="s">
        <v>42</v>
      </c>
      <c r="S408" s="65" t="s">
        <v>44</v>
      </c>
    </row>
    <row r="409" spans="1:19" ht="16.5" customHeight="1" x14ac:dyDescent="0.25">
      <c r="A409" s="65">
        <v>400</v>
      </c>
      <c r="B409" s="225"/>
      <c r="C409" s="94">
        <v>43772</v>
      </c>
      <c r="D409" s="94" t="s">
        <v>772</v>
      </c>
      <c r="E409" s="65" t="s">
        <v>56</v>
      </c>
      <c r="F409" s="75">
        <v>868183033882999</v>
      </c>
      <c r="G409" s="65" t="s">
        <v>88</v>
      </c>
      <c r="H409" s="65" t="s">
        <v>74</v>
      </c>
      <c r="I409" s="31" t="s">
        <v>780</v>
      </c>
      <c r="J409" s="31" t="s">
        <v>76</v>
      </c>
      <c r="K409" s="31" t="s">
        <v>198</v>
      </c>
      <c r="L409" s="31" t="s">
        <v>206</v>
      </c>
      <c r="M409" s="31" t="s">
        <v>78</v>
      </c>
      <c r="N409" s="31" t="s">
        <v>781</v>
      </c>
      <c r="O409" s="31"/>
      <c r="P409" s="31" t="s">
        <v>80</v>
      </c>
      <c r="Q409" s="31" t="s">
        <v>92</v>
      </c>
      <c r="R409" s="23" t="s">
        <v>37</v>
      </c>
      <c r="S409" s="65" t="s">
        <v>41</v>
      </c>
    </row>
    <row r="410" spans="1:19" ht="16.5" customHeight="1" x14ac:dyDescent="0.25">
      <c r="A410" s="65">
        <v>401</v>
      </c>
      <c r="B410" s="225"/>
      <c r="C410" s="94">
        <v>43772</v>
      </c>
      <c r="D410" s="94" t="s">
        <v>772</v>
      </c>
      <c r="E410" s="65" t="s">
        <v>56</v>
      </c>
      <c r="F410" s="75">
        <v>868183033806980</v>
      </c>
      <c r="G410" s="65" t="s">
        <v>88</v>
      </c>
      <c r="H410" s="65" t="s">
        <v>74</v>
      </c>
      <c r="I410" s="31" t="s">
        <v>782</v>
      </c>
      <c r="J410" s="24" t="s">
        <v>76</v>
      </c>
      <c r="K410" s="31" t="s">
        <v>119</v>
      </c>
      <c r="L410" s="31" t="s">
        <v>329</v>
      </c>
      <c r="M410" s="31" t="s">
        <v>78</v>
      </c>
      <c r="N410" s="31" t="s">
        <v>121</v>
      </c>
      <c r="O410" s="31"/>
      <c r="P410" s="31" t="s">
        <v>80</v>
      </c>
      <c r="Q410" s="31" t="s">
        <v>92</v>
      </c>
      <c r="R410" s="23" t="s">
        <v>37</v>
      </c>
      <c r="S410" s="65" t="s">
        <v>40</v>
      </c>
    </row>
    <row r="411" spans="1:19" ht="16.5" customHeight="1" x14ac:dyDescent="0.25">
      <c r="A411" s="65">
        <v>402</v>
      </c>
      <c r="B411" s="225"/>
      <c r="C411" s="94">
        <v>43772</v>
      </c>
      <c r="D411" s="94" t="s">
        <v>772</v>
      </c>
      <c r="E411" s="65" t="s">
        <v>56</v>
      </c>
      <c r="F411" s="75">
        <v>867857039893735</v>
      </c>
      <c r="G411" s="171"/>
      <c r="H411" s="65" t="s">
        <v>74</v>
      </c>
      <c r="I411" s="24"/>
      <c r="J411" s="24" t="s">
        <v>76</v>
      </c>
      <c r="K411" s="31"/>
      <c r="L411" s="31" t="s">
        <v>78</v>
      </c>
      <c r="M411" s="31"/>
      <c r="N411" s="31" t="s">
        <v>106</v>
      </c>
      <c r="O411" s="31"/>
      <c r="P411" s="31" t="s">
        <v>80</v>
      </c>
      <c r="Q411" s="31" t="s">
        <v>92</v>
      </c>
      <c r="R411" s="23" t="s">
        <v>42</v>
      </c>
      <c r="S411" s="65" t="s">
        <v>44</v>
      </c>
    </row>
    <row r="412" spans="1:19" ht="16.5" customHeight="1" x14ac:dyDescent="0.25">
      <c r="A412" s="65">
        <v>403</v>
      </c>
      <c r="B412" s="225"/>
      <c r="C412" s="94">
        <v>43772</v>
      </c>
      <c r="D412" s="94" t="s">
        <v>772</v>
      </c>
      <c r="E412" s="65" t="s">
        <v>23</v>
      </c>
      <c r="F412" s="75">
        <v>861694037969076</v>
      </c>
      <c r="G412" s="171"/>
      <c r="H412" s="65" t="s">
        <v>95</v>
      </c>
      <c r="I412" s="31"/>
      <c r="J412" s="31" t="s">
        <v>82</v>
      </c>
      <c r="K412" s="31" t="s">
        <v>779</v>
      </c>
      <c r="L412" s="31" t="s">
        <v>97</v>
      </c>
      <c r="M412" s="31" t="s">
        <v>98</v>
      </c>
      <c r="N412" s="31" t="s">
        <v>778</v>
      </c>
      <c r="O412" s="31"/>
      <c r="P412" s="31" t="s">
        <v>80</v>
      </c>
      <c r="Q412" s="31" t="s">
        <v>92</v>
      </c>
      <c r="R412" s="23" t="s">
        <v>42</v>
      </c>
      <c r="S412" s="26" t="s">
        <v>44</v>
      </c>
    </row>
    <row r="413" spans="1:19" ht="16.5" customHeight="1" x14ac:dyDescent="0.25">
      <c r="A413" s="65">
        <v>404</v>
      </c>
      <c r="B413" s="225"/>
      <c r="C413" s="94">
        <v>43772</v>
      </c>
      <c r="D413" s="94" t="s">
        <v>772</v>
      </c>
      <c r="E413" s="65" t="s">
        <v>23</v>
      </c>
      <c r="F413" s="75">
        <v>869627031771033</v>
      </c>
      <c r="G413" s="171"/>
      <c r="H413" s="65" t="s">
        <v>95</v>
      </c>
      <c r="I413" s="31"/>
      <c r="J413" s="24" t="s">
        <v>76</v>
      </c>
      <c r="K413" s="31"/>
      <c r="L413" s="31" t="s">
        <v>98</v>
      </c>
      <c r="M413" s="31"/>
      <c r="N413" s="31" t="s">
        <v>106</v>
      </c>
      <c r="O413" s="72"/>
      <c r="P413" s="31" t="s">
        <v>80</v>
      </c>
      <c r="Q413" s="31" t="s">
        <v>92</v>
      </c>
      <c r="R413" s="23" t="s">
        <v>42</v>
      </c>
      <c r="S413" s="26" t="s">
        <v>44</v>
      </c>
    </row>
    <row r="414" spans="1:19" ht="16.5" customHeight="1" x14ac:dyDescent="0.25">
      <c r="A414" s="65">
        <v>405</v>
      </c>
      <c r="B414" s="226"/>
      <c r="C414" s="94">
        <v>43772</v>
      </c>
      <c r="D414" s="94" t="s">
        <v>772</v>
      </c>
      <c r="E414" s="65" t="s">
        <v>23</v>
      </c>
      <c r="F414" s="75">
        <v>861694031097023</v>
      </c>
      <c r="G414" s="171"/>
      <c r="H414" s="65" t="s">
        <v>95</v>
      </c>
      <c r="I414" s="31"/>
      <c r="J414" s="24" t="s">
        <v>76</v>
      </c>
      <c r="K414" s="31" t="s">
        <v>783</v>
      </c>
      <c r="L414" s="31" t="s">
        <v>98</v>
      </c>
      <c r="M414" s="31"/>
      <c r="N414" s="31" t="s">
        <v>106</v>
      </c>
      <c r="O414" s="72"/>
      <c r="P414" s="31" t="s">
        <v>80</v>
      </c>
      <c r="Q414" s="31" t="s">
        <v>92</v>
      </c>
      <c r="R414" s="23" t="s">
        <v>42</v>
      </c>
      <c r="S414" s="26" t="s">
        <v>44</v>
      </c>
    </row>
    <row r="415" spans="1:19" ht="16.5" customHeight="1" x14ac:dyDescent="0.25">
      <c r="A415" s="65">
        <v>406</v>
      </c>
      <c r="B415" s="26" t="s">
        <v>788</v>
      </c>
      <c r="C415" s="94" t="s">
        <v>785</v>
      </c>
      <c r="D415" s="94" t="s">
        <v>785</v>
      </c>
      <c r="E415" s="65" t="s">
        <v>56</v>
      </c>
      <c r="F415" s="75">
        <v>868183034514856</v>
      </c>
      <c r="G415" s="65" t="s">
        <v>262</v>
      </c>
      <c r="H415" s="65" t="s">
        <v>74</v>
      </c>
      <c r="I415" s="31"/>
      <c r="J415" s="31" t="s">
        <v>251</v>
      </c>
      <c r="K415" s="31" t="s">
        <v>786</v>
      </c>
      <c r="L415" s="31" t="s">
        <v>206</v>
      </c>
      <c r="M415" s="167" t="s">
        <v>78</v>
      </c>
      <c r="N415" s="31" t="s">
        <v>787</v>
      </c>
      <c r="O415" s="31"/>
      <c r="P415" s="31" t="s">
        <v>80</v>
      </c>
      <c r="Q415" s="31" t="s">
        <v>100</v>
      </c>
      <c r="R415" s="23" t="s">
        <v>37</v>
      </c>
      <c r="S415" s="26" t="s">
        <v>41</v>
      </c>
    </row>
    <row r="416" spans="1:19" ht="16.5" customHeight="1" x14ac:dyDescent="0.25">
      <c r="A416" s="65">
        <v>407</v>
      </c>
      <c r="B416" s="26" t="s">
        <v>792</v>
      </c>
      <c r="C416" s="94" t="s">
        <v>785</v>
      </c>
      <c r="D416" s="94" t="s">
        <v>785</v>
      </c>
      <c r="E416" s="65" t="s">
        <v>18</v>
      </c>
      <c r="F416" s="75">
        <v>864161026915814</v>
      </c>
      <c r="G416" s="65"/>
      <c r="H416" s="65" t="s">
        <v>95</v>
      </c>
      <c r="I416" s="31" t="s">
        <v>789</v>
      </c>
      <c r="J416" s="31" t="s">
        <v>790</v>
      </c>
      <c r="K416" s="31" t="s">
        <v>791</v>
      </c>
      <c r="L416" s="31"/>
      <c r="M416" s="167" t="s">
        <v>366</v>
      </c>
      <c r="N416" s="31" t="s">
        <v>106</v>
      </c>
      <c r="O416" s="31"/>
      <c r="P416" s="31"/>
      <c r="Q416" s="31" t="s">
        <v>100</v>
      </c>
      <c r="R416" s="23" t="s">
        <v>42</v>
      </c>
      <c r="S416" s="26" t="s">
        <v>44</v>
      </c>
    </row>
    <row r="417" spans="1:19" ht="16.5" customHeight="1" x14ac:dyDescent="0.25">
      <c r="A417" s="65">
        <v>408</v>
      </c>
      <c r="B417" s="224" t="s">
        <v>800</v>
      </c>
      <c r="C417" s="94" t="s">
        <v>793</v>
      </c>
      <c r="D417" s="94" t="s">
        <v>794</v>
      </c>
      <c r="E417" s="65" t="s">
        <v>23</v>
      </c>
      <c r="F417" s="75">
        <v>869696043525984</v>
      </c>
      <c r="G417" s="171"/>
      <c r="H417" s="65" t="s">
        <v>95</v>
      </c>
      <c r="I417" s="31" t="s">
        <v>795</v>
      </c>
      <c r="J417" s="31" t="s">
        <v>82</v>
      </c>
      <c r="K417" s="31" t="s">
        <v>633</v>
      </c>
      <c r="L417" s="26" t="s">
        <v>98</v>
      </c>
      <c r="M417" s="26"/>
      <c r="N417" s="31" t="s">
        <v>220</v>
      </c>
      <c r="O417" s="72">
        <v>220000</v>
      </c>
      <c r="P417" s="31" t="s">
        <v>80</v>
      </c>
      <c r="Q417" s="31" t="s">
        <v>92</v>
      </c>
      <c r="R417" s="23" t="s">
        <v>37</v>
      </c>
      <c r="S417" s="26" t="s">
        <v>59</v>
      </c>
    </row>
    <row r="418" spans="1:19" ht="16.5" customHeight="1" x14ac:dyDescent="0.25">
      <c r="A418" s="65">
        <v>409</v>
      </c>
      <c r="B418" s="225"/>
      <c r="C418" s="94" t="s">
        <v>793</v>
      </c>
      <c r="D418" s="94" t="s">
        <v>794</v>
      </c>
      <c r="E418" s="65" t="s">
        <v>30</v>
      </c>
      <c r="F418" s="75">
        <v>868345035617638</v>
      </c>
      <c r="G418" s="65"/>
      <c r="H418" s="65" t="s">
        <v>74</v>
      </c>
      <c r="I418" s="31"/>
      <c r="J418" s="24" t="s">
        <v>76</v>
      </c>
      <c r="K418" s="31" t="s">
        <v>52</v>
      </c>
      <c r="L418" s="31" t="s">
        <v>229</v>
      </c>
      <c r="M418" s="31" t="s">
        <v>155</v>
      </c>
      <c r="N418" s="31" t="s">
        <v>58</v>
      </c>
      <c r="O418" s="85" t="s">
        <v>122</v>
      </c>
      <c r="P418" s="31" t="s">
        <v>80</v>
      </c>
      <c r="Q418" s="31" t="s">
        <v>92</v>
      </c>
      <c r="R418" s="26" t="s">
        <v>42</v>
      </c>
      <c r="S418" s="26" t="s">
        <v>44</v>
      </c>
    </row>
    <row r="419" spans="1:19" ht="16.5" customHeight="1" x14ac:dyDescent="0.25">
      <c r="A419" s="65">
        <v>410</v>
      </c>
      <c r="B419" s="225"/>
      <c r="C419" s="94" t="s">
        <v>793</v>
      </c>
      <c r="D419" s="94" t="s">
        <v>794</v>
      </c>
      <c r="E419" s="65" t="s">
        <v>30</v>
      </c>
      <c r="F419" s="75">
        <v>864811031270080</v>
      </c>
      <c r="G419" s="65"/>
      <c r="H419" s="65" t="s">
        <v>95</v>
      </c>
      <c r="I419" s="31" t="s">
        <v>384</v>
      </c>
      <c r="J419" s="24" t="s">
        <v>82</v>
      </c>
      <c r="K419" s="31"/>
      <c r="L419" s="31" t="s">
        <v>311</v>
      </c>
      <c r="M419" s="31" t="s">
        <v>155</v>
      </c>
      <c r="N419" s="31" t="s">
        <v>58</v>
      </c>
      <c r="O419" s="82" t="s">
        <v>122</v>
      </c>
      <c r="P419" s="31" t="s">
        <v>80</v>
      </c>
      <c r="Q419" s="31" t="s">
        <v>92</v>
      </c>
      <c r="R419" s="26" t="s">
        <v>42</v>
      </c>
      <c r="S419" s="26" t="s">
        <v>44</v>
      </c>
    </row>
    <row r="420" spans="1:19" ht="16.5" customHeight="1" x14ac:dyDescent="0.25">
      <c r="A420" s="65">
        <v>411</v>
      </c>
      <c r="B420" s="225"/>
      <c r="C420" s="94" t="s">
        <v>796</v>
      </c>
      <c r="D420" s="94" t="s">
        <v>797</v>
      </c>
      <c r="E420" s="65" t="s">
        <v>30</v>
      </c>
      <c r="F420" s="75">
        <v>868345031029119</v>
      </c>
      <c r="G420" s="171"/>
      <c r="H420" s="65" t="s">
        <v>74</v>
      </c>
      <c r="I420" s="24"/>
      <c r="J420" s="24" t="s">
        <v>82</v>
      </c>
      <c r="K420" s="31" t="s">
        <v>245</v>
      </c>
      <c r="L420" s="31" t="s">
        <v>798</v>
      </c>
      <c r="M420" s="31" t="s">
        <v>155</v>
      </c>
      <c r="N420" s="31" t="s">
        <v>121</v>
      </c>
      <c r="O420" s="82" t="s">
        <v>122</v>
      </c>
      <c r="P420" s="31" t="s">
        <v>80</v>
      </c>
      <c r="Q420" s="31" t="s">
        <v>92</v>
      </c>
      <c r="R420" s="23" t="s">
        <v>37</v>
      </c>
      <c r="S420" s="65" t="s">
        <v>40</v>
      </c>
    </row>
    <row r="421" spans="1:19" ht="16.5" customHeight="1" x14ac:dyDescent="0.25">
      <c r="A421" s="65">
        <v>412</v>
      </c>
      <c r="B421" s="225"/>
      <c r="C421" s="94" t="s">
        <v>796</v>
      </c>
      <c r="D421" s="94" t="s">
        <v>797</v>
      </c>
      <c r="E421" s="65" t="s">
        <v>30</v>
      </c>
      <c r="F421" s="75">
        <v>866192037795653</v>
      </c>
      <c r="G421" s="171"/>
      <c r="H421" s="65" t="s">
        <v>74</v>
      </c>
      <c r="I421" s="24"/>
      <c r="J421" s="24" t="s">
        <v>82</v>
      </c>
      <c r="K421" s="31"/>
      <c r="L421" s="31" t="s">
        <v>311</v>
      </c>
      <c r="M421" s="31" t="s">
        <v>155</v>
      </c>
      <c r="N421" s="31" t="s">
        <v>58</v>
      </c>
      <c r="O421" s="82" t="s">
        <v>122</v>
      </c>
      <c r="P421" s="31" t="s">
        <v>80</v>
      </c>
      <c r="Q421" s="31" t="s">
        <v>92</v>
      </c>
      <c r="R421" s="26" t="s">
        <v>42</v>
      </c>
      <c r="S421" s="26" t="s">
        <v>44</v>
      </c>
    </row>
    <row r="422" spans="1:19" ht="16.5" customHeight="1" x14ac:dyDescent="0.25">
      <c r="A422" s="65">
        <v>413</v>
      </c>
      <c r="B422" s="226"/>
      <c r="C422" s="94" t="s">
        <v>796</v>
      </c>
      <c r="D422" s="94" t="s">
        <v>797</v>
      </c>
      <c r="E422" s="65" t="s">
        <v>56</v>
      </c>
      <c r="F422" s="75">
        <v>868183033802989</v>
      </c>
      <c r="G422" s="65"/>
      <c r="H422" s="65" t="s">
        <v>74</v>
      </c>
      <c r="I422" s="65"/>
      <c r="J422" s="31" t="s">
        <v>76</v>
      </c>
      <c r="K422" s="31" t="s">
        <v>799</v>
      </c>
      <c r="L422" s="167" t="s">
        <v>78</v>
      </c>
      <c r="M422" s="31"/>
      <c r="N422" s="31" t="s">
        <v>106</v>
      </c>
      <c r="O422" s="31"/>
      <c r="P422" s="31" t="s">
        <v>80</v>
      </c>
      <c r="Q422" s="31" t="s">
        <v>92</v>
      </c>
      <c r="R422" s="23" t="s">
        <v>42</v>
      </c>
      <c r="S422" s="65" t="s">
        <v>44</v>
      </c>
    </row>
    <row r="423" spans="1:19" ht="16.5" customHeight="1" x14ac:dyDescent="0.25">
      <c r="A423" s="65">
        <v>414</v>
      </c>
      <c r="B423" s="224" t="s">
        <v>807</v>
      </c>
      <c r="C423" s="94" t="s">
        <v>801</v>
      </c>
      <c r="D423" s="94" t="s">
        <v>802</v>
      </c>
      <c r="E423" s="65" t="s">
        <v>56</v>
      </c>
      <c r="F423" s="75">
        <v>868183033855391</v>
      </c>
      <c r="G423" s="65"/>
      <c r="H423" s="65" t="s">
        <v>74</v>
      </c>
      <c r="I423" s="31"/>
      <c r="J423" s="24" t="s">
        <v>76</v>
      </c>
      <c r="K423" s="31" t="s">
        <v>803</v>
      </c>
      <c r="L423" s="31" t="s">
        <v>206</v>
      </c>
      <c r="M423" s="31" t="s">
        <v>78</v>
      </c>
      <c r="N423" s="31" t="s">
        <v>804</v>
      </c>
      <c r="O423" s="72"/>
      <c r="P423" s="31" t="s">
        <v>80</v>
      </c>
      <c r="Q423" s="31" t="s">
        <v>100</v>
      </c>
      <c r="R423" s="26" t="s">
        <v>37</v>
      </c>
      <c r="S423" s="26" t="s">
        <v>59</v>
      </c>
    </row>
    <row r="424" spans="1:19" ht="16.5" customHeight="1" x14ac:dyDescent="0.25">
      <c r="A424" s="65">
        <v>415</v>
      </c>
      <c r="B424" s="226"/>
      <c r="C424" s="94" t="s">
        <v>801</v>
      </c>
      <c r="D424" s="94" t="s">
        <v>802</v>
      </c>
      <c r="E424" s="65" t="s">
        <v>24</v>
      </c>
      <c r="F424" s="75">
        <v>866104028952342</v>
      </c>
      <c r="G424" s="65"/>
      <c r="H424" s="65" t="s">
        <v>95</v>
      </c>
      <c r="I424" s="31"/>
      <c r="J424" s="24" t="s">
        <v>805</v>
      </c>
      <c r="K424" s="31" t="s">
        <v>134</v>
      </c>
      <c r="L424" s="31" t="s">
        <v>806</v>
      </c>
      <c r="M424" s="31" t="s">
        <v>512</v>
      </c>
      <c r="N424" s="31" t="s">
        <v>58</v>
      </c>
      <c r="O424" s="72"/>
      <c r="P424" s="31" t="s">
        <v>80</v>
      </c>
      <c r="Q424" s="31" t="s">
        <v>100</v>
      </c>
      <c r="R424" s="26" t="s">
        <v>42</v>
      </c>
      <c r="S424" s="26" t="s">
        <v>44</v>
      </c>
    </row>
    <row r="425" spans="1:19" ht="16.5" customHeight="1" x14ac:dyDescent="0.25">
      <c r="A425" s="65">
        <v>416</v>
      </c>
      <c r="B425" s="26" t="s">
        <v>808</v>
      </c>
      <c r="C425" s="94" t="s">
        <v>766</v>
      </c>
      <c r="D425" s="94" t="s">
        <v>756</v>
      </c>
      <c r="E425" s="65" t="s">
        <v>57</v>
      </c>
      <c r="F425" s="75">
        <v>861359036969150</v>
      </c>
      <c r="G425" s="65"/>
      <c r="H425" s="65" t="s">
        <v>74</v>
      </c>
      <c r="I425" s="31"/>
      <c r="J425" s="24"/>
      <c r="K425" s="31" t="s">
        <v>774</v>
      </c>
      <c r="L425" s="31"/>
      <c r="M425" s="31"/>
      <c r="N425" s="31" t="s">
        <v>213</v>
      </c>
      <c r="O425" s="72"/>
      <c r="P425" s="31" t="s">
        <v>80</v>
      </c>
      <c r="Q425" s="31" t="s">
        <v>92</v>
      </c>
      <c r="R425" s="26" t="s">
        <v>37</v>
      </c>
      <c r="S425" s="26" t="s">
        <v>41</v>
      </c>
    </row>
    <row r="426" spans="1:19" ht="16.5" customHeight="1" x14ac:dyDescent="0.25">
      <c r="A426" s="65">
        <v>417</v>
      </c>
      <c r="B426" s="224" t="s">
        <v>848</v>
      </c>
      <c r="C426" s="94">
        <v>43802</v>
      </c>
      <c r="D426" s="176" t="s">
        <v>809</v>
      </c>
      <c r="E426" s="65" t="s">
        <v>64</v>
      </c>
      <c r="F426" s="75">
        <v>868183034636659</v>
      </c>
      <c r="G426" s="171"/>
      <c r="H426" s="65" t="s">
        <v>74</v>
      </c>
      <c r="I426" s="31"/>
      <c r="J426" s="31" t="s">
        <v>810</v>
      </c>
      <c r="K426" s="31" t="s">
        <v>119</v>
      </c>
      <c r="L426" s="31" t="s">
        <v>206</v>
      </c>
      <c r="M426" s="167" t="s">
        <v>78</v>
      </c>
      <c r="N426" s="31" t="s">
        <v>121</v>
      </c>
      <c r="O426" s="31"/>
      <c r="P426" s="31" t="s">
        <v>80</v>
      </c>
      <c r="Q426" s="31" t="s">
        <v>92</v>
      </c>
      <c r="R426" s="23" t="s">
        <v>37</v>
      </c>
      <c r="S426" s="26" t="s">
        <v>40</v>
      </c>
    </row>
    <row r="427" spans="1:19" ht="16.5" customHeight="1" x14ac:dyDescent="0.25">
      <c r="A427" s="65">
        <v>418</v>
      </c>
      <c r="B427" s="225"/>
      <c r="C427" s="94">
        <v>43802</v>
      </c>
      <c r="D427" s="176" t="s">
        <v>809</v>
      </c>
      <c r="E427" s="65" t="s">
        <v>25</v>
      </c>
      <c r="F427" s="75">
        <v>867330026948466</v>
      </c>
      <c r="G427" s="171"/>
      <c r="H427" s="65" t="s">
        <v>95</v>
      </c>
      <c r="I427" s="31" t="s">
        <v>811</v>
      </c>
      <c r="J427" s="31" t="s">
        <v>140</v>
      </c>
      <c r="K427" s="31"/>
      <c r="L427" s="31" t="s">
        <v>349</v>
      </c>
      <c r="M427" s="167"/>
      <c r="N427" s="31" t="s">
        <v>106</v>
      </c>
      <c r="O427" s="31"/>
      <c r="P427" s="31" t="s">
        <v>80</v>
      </c>
      <c r="Q427" s="31" t="s">
        <v>92</v>
      </c>
      <c r="R427" s="23" t="s">
        <v>42</v>
      </c>
      <c r="S427" s="26" t="s">
        <v>44</v>
      </c>
    </row>
    <row r="428" spans="1:19" ht="16.5" customHeight="1" x14ac:dyDescent="0.25">
      <c r="A428" s="65">
        <v>419</v>
      </c>
      <c r="B428" s="225"/>
      <c r="C428" s="94">
        <v>43802</v>
      </c>
      <c r="D428" s="176" t="s">
        <v>809</v>
      </c>
      <c r="E428" s="65" t="s">
        <v>25</v>
      </c>
      <c r="F428" s="75">
        <v>868004027139545</v>
      </c>
      <c r="G428" s="171"/>
      <c r="H428" s="65" t="s">
        <v>95</v>
      </c>
      <c r="I428" s="31"/>
      <c r="J428" s="24" t="s">
        <v>811</v>
      </c>
      <c r="K428" s="31"/>
      <c r="L428" s="31" t="s">
        <v>363</v>
      </c>
      <c r="M428" s="31" t="s">
        <v>349</v>
      </c>
      <c r="N428" s="31" t="s">
        <v>58</v>
      </c>
      <c r="O428" s="72"/>
      <c r="P428" s="31" t="s">
        <v>80</v>
      </c>
      <c r="Q428" s="31" t="s">
        <v>92</v>
      </c>
      <c r="R428" s="23" t="s">
        <v>42</v>
      </c>
      <c r="S428" s="26" t="s">
        <v>44</v>
      </c>
    </row>
    <row r="429" spans="1:19" ht="16.5" customHeight="1" x14ac:dyDescent="0.25">
      <c r="A429" s="65">
        <v>420</v>
      </c>
      <c r="B429" s="225"/>
      <c r="C429" s="94" t="s">
        <v>812</v>
      </c>
      <c r="D429" s="176" t="s">
        <v>809</v>
      </c>
      <c r="E429" s="65" t="s">
        <v>31</v>
      </c>
      <c r="F429" s="75">
        <v>863586032854295</v>
      </c>
      <c r="G429" s="171"/>
      <c r="H429" s="65" t="s">
        <v>95</v>
      </c>
      <c r="I429" s="31"/>
      <c r="J429" s="31" t="s">
        <v>813</v>
      </c>
      <c r="K429" s="31"/>
      <c r="L429" s="31" t="s">
        <v>315</v>
      </c>
      <c r="M429" s="167" t="s">
        <v>316</v>
      </c>
      <c r="N429" s="31" t="s">
        <v>58</v>
      </c>
      <c r="O429" s="31"/>
      <c r="P429" s="31" t="s">
        <v>80</v>
      </c>
      <c r="Q429" s="31" t="s">
        <v>92</v>
      </c>
      <c r="R429" s="23" t="s">
        <v>42</v>
      </c>
      <c r="S429" s="26" t="s">
        <v>44</v>
      </c>
    </row>
    <row r="430" spans="1:19" ht="16.5" customHeight="1" x14ac:dyDescent="0.25">
      <c r="A430" s="65">
        <v>421</v>
      </c>
      <c r="B430" s="225"/>
      <c r="C430" s="94" t="s">
        <v>812</v>
      </c>
      <c r="D430" s="176" t="s">
        <v>809</v>
      </c>
      <c r="E430" s="65" t="s">
        <v>18</v>
      </c>
      <c r="F430" s="75">
        <v>866762029433628</v>
      </c>
      <c r="G430" s="65" t="s">
        <v>113</v>
      </c>
      <c r="H430" s="65" t="s">
        <v>95</v>
      </c>
      <c r="I430" s="31"/>
      <c r="J430" s="24" t="s">
        <v>140</v>
      </c>
      <c r="K430" s="31"/>
      <c r="L430" s="31" t="s">
        <v>142</v>
      </c>
      <c r="M430" s="31" t="s">
        <v>110</v>
      </c>
      <c r="N430" s="31" t="s">
        <v>58</v>
      </c>
      <c r="O430" s="72"/>
      <c r="P430" s="31" t="s">
        <v>80</v>
      </c>
      <c r="Q430" s="31" t="s">
        <v>92</v>
      </c>
      <c r="R430" s="26" t="s">
        <v>42</v>
      </c>
      <c r="S430" s="26" t="s">
        <v>44</v>
      </c>
    </row>
    <row r="431" spans="1:19" ht="16.5" customHeight="1" x14ac:dyDescent="0.25">
      <c r="A431" s="65">
        <v>422</v>
      </c>
      <c r="B431" s="225"/>
      <c r="C431" s="94" t="s">
        <v>812</v>
      </c>
      <c r="D431" s="176" t="s">
        <v>809</v>
      </c>
      <c r="E431" s="65" t="s">
        <v>18</v>
      </c>
      <c r="F431" s="95" t="s">
        <v>814</v>
      </c>
      <c r="G431" s="65"/>
      <c r="H431" s="65" t="s">
        <v>95</v>
      </c>
      <c r="I431" s="75" t="s">
        <v>815</v>
      </c>
      <c r="J431" s="31" t="s">
        <v>302</v>
      </c>
      <c r="K431" s="31"/>
      <c r="L431" s="31" t="s">
        <v>816</v>
      </c>
      <c r="M431" s="31" t="s">
        <v>110</v>
      </c>
      <c r="N431" s="31" t="s">
        <v>58</v>
      </c>
      <c r="O431" s="31"/>
      <c r="P431" s="31" t="s">
        <v>80</v>
      </c>
      <c r="Q431" s="31" t="s">
        <v>92</v>
      </c>
      <c r="R431" s="26" t="s">
        <v>42</v>
      </c>
      <c r="S431" s="26" t="s">
        <v>44</v>
      </c>
    </row>
    <row r="432" spans="1:19" ht="16.5" customHeight="1" x14ac:dyDescent="0.25">
      <c r="A432" s="65">
        <v>423</v>
      </c>
      <c r="B432" s="225"/>
      <c r="C432" s="94" t="s">
        <v>812</v>
      </c>
      <c r="D432" s="176" t="s">
        <v>809</v>
      </c>
      <c r="E432" s="65" t="s">
        <v>18</v>
      </c>
      <c r="F432" s="75">
        <v>866762025787712</v>
      </c>
      <c r="G432" s="65"/>
      <c r="H432" s="65" t="s">
        <v>95</v>
      </c>
      <c r="I432" s="75"/>
      <c r="J432" s="24" t="s">
        <v>813</v>
      </c>
      <c r="K432" s="31"/>
      <c r="L432" s="31" t="s">
        <v>110</v>
      </c>
      <c r="M432" s="31"/>
      <c r="N432" s="31" t="s">
        <v>134</v>
      </c>
      <c r="O432" s="31"/>
      <c r="P432" s="31" t="s">
        <v>80</v>
      </c>
      <c r="Q432" s="31" t="s">
        <v>92</v>
      </c>
      <c r="R432" s="26" t="s">
        <v>42</v>
      </c>
      <c r="S432" s="26" t="s">
        <v>44</v>
      </c>
    </row>
    <row r="433" spans="1:19" ht="16.5" customHeight="1" x14ac:dyDescent="0.25">
      <c r="A433" s="65">
        <v>424</v>
      </c>
      <c r="B433" s="225"/>
      <c r="C433" s="94" t="s">
        <v>812</v>
      </c>
      <c r="D433" s="176" t="s">
        <v>809</v>
      </c>
      <c r="E433" s="65" t="s">
        <v>18</v>
      </c>
      <c r="F433" s="95" t="s">
        <v>817</v>
      </c>
      <c r="G433" s="65"/>
      <c r="H433" s="65" t="s">
        <v>95</v>
      </c>
      <c r="I433" s="24"/>
      <c r="J433" s="24" t="s">
        <v>302</v>
      </c>
      <c r="K433" s="31" t="s">
        <v>344</v>
      </c>
      <c r="L433" s="31" t="s">
        <v>110</v>
      </c>
      <c r="M433" s="31"/>
      <c r="N433" s="31" t="s">
        <v>106</v>
      </c>
      <c r="O433" s="31"/>
      <c r="P433" s="31" t="s">
        <v>80</v>
      </c>
      <c r="Q433" s="31" t="s">
        <v>92</v>
      </c>
      <c r="R433" s="26" t="s">
        <v>42</v>
      </c>
      <c r="S433" s="26" t="s">
        <v>44</v>
      </c>
    </row>
    <row r="434" spans="1:19" ht="16.5" customHeight="1" x14ac:dyDescent="0.25">
      <c r="A434" s="65">
        <v>425</v>
      </c>
      <c r="B434" s="225"/>
      <c r="C434" s="94" t="s">
        <v>812</v>
      </c>
      <c r="D434" s="176" t="s">
        <v>809</v>
      </c>
      <c r="E434" s="65" t="s">
        <v>18</v>
      </c>
      <c r="F434" s="75">
        <v>864161020968066</v>
      </c>
      <c r="G434" s="65"/>
      <c r="H434" s="65" t="s">
        <v>95</v>
      </c>
      <c r="I434" s="24"/>
      <c r="J434" s="24" t="s">
        <v>302</v>
      </c>
      <c r="K434" s="31" t="s">
        <v>818</v>
      </c>
      <c r="L434" s="31" t="s">
        <v>105</v>
      </c>
      <c r="M434" s="31" t="s">
        <v>110</v>
      </c>
      <c r="N434" s="31" t="s">
        <v>819</v>
      </c>
      <c r="O434" s="31"/>
      <c r="P434" s="31" t="s">
        <v>80</v>
      </c>
      <c r="Q434" s="31" t="s">
        <v>92</v>
      </c>
      <c r="R434" s="26" t="s">
        <v>37</v>
      </c>
      <c r="S434" s="177" t="s">
        <v>40</v>
      </c>
    </row>
    <row r="435" spans="1:19" ht="16.5" customHeight="1" x14ac:dyDescent="0.25">
      <c r="A435" s="65">
        <v>426</v>
      </c>
      <c r="B435" s="225"/>
      <c r="C435" s="94" t="s">
        <v>812</v>
      </c>
      <c r="D435" s="176" t="s">
        <v>809</v>
      </c>
      <c r="E435" s="65" t="s">
        <v>18</v>
      </c>
      <c r="F435" s="95" t="s">
        <v>820</v>
      </c>
      <c r="G435" s="65" t="s">
        <v>113</v>
      </c>
      <c r="H435" s="65" t="s">
        <v>95</v>
      </c>
      <c r="I435" s="31" t="s">
        <v>821</v>
      </c>
      <c r="J435" s="31" t="s">
        <v>822</v>
      </c>
      <c r="K435" s="31"/>
      <c r="L435" s="31" t="s">
        <v>823</v>
      </c>
      <c r="M435" s="31" t="s">
        <v>110</v>
      </c>
      <c r="N435" s="31" t="s">
        <v>58</v>
      </c>
      <c r="O435" s="31"/>
      <c r="P435" s="31" t="s">
        <v>80</v>
      </c>
      <c r="Q435" s="31" t="s">
        <v>92</v>
      </c>
      <c r="R435" s="26" t="s">
        <v>42</v>
      </c>
      <c r="S435" s="26" t="s">
        <v>44</v>
      </c>
    </row>
    <row r="436" spans="1:19" ht="16.5" customHeight="1" x14ac:dyDescent="0.25">
      <c r="A436" s="65">
        <v>427</v>
      </c>
      <c r="B436" s="225"/>
      <c r="C436" s="94" t="s">
        <v>812</v>
      </c>
      <c r="D436" s="176" t="s">
        <v>809</v>
      </c>
      <c r="E436" s="65" t="s">
        <v>18</v>
      </c>
      <c r="F436" s="95" t="s">
        <v>824</v>
      </c>
      <c r="G436" s="65" t="s">
        <v>113</v>
      </c>
      <c r="H436" s="65" t="s">
        <v>95</v>
      </c>
      <c r="I436" s="31" t="s">
        <v>825</v>
      </c>
      <c r="J436" s="31" t="s">
        <v>302</v>
      </c>
      <c r="K436" s="31" t="s">
        <v>306</v>
      </c>
      <c r="L436" s="31" t="s">
        <v>110</v>
      </c>
      <c r="M436" s="31"/>
      <c r="N436" s="167" t="s">
        <v>106</v>
      </c>
      <c r="O436" s="31"/>
      <c r="P436" s="31" t="s">
        <v>80</v>
      </c>
      <c r="Q436" s="31" t="s">
        <v>92</v>
      </c>
      <c r="R436" s="26" t="s">
        <v>42</v>
      </c>
      <c r="S436" s="26" t="s">
        <v>44</v>
      </c>
    </row>
    <row r="437" spans="1:19" ht="16.5" customHeight="1" x14ac:dyDescent="0.25">
      <c r="A437" s="65">
        <v>428</v>
      </c>
      <c r="B437" s="225"/>
      <c r="C437" s="94" t="s">
        <v>812</v>
      </c>
      <c r="D437" s="176" t="s">
        <v>809</v>
      </c>
      <c r="E437" s="65" t="s">
        <v>18</v>
      </c>
      <c r="F437" s="75">
        <v>862118021728974</v>
      </c>
      <c r="G437" s="65"/>
      <c r="H437" s="65" t="s">
        <v>95</v>
      </c>
      <c r="I437" s="96"/>
      <c r="J437" s="96" t="s">
        <v>164</v>
      </c>
      <c r="K437" s="96" t="s">
        <v>826</v>
      </c>
      <c r="L437" s="96" t="s">
        <v>105</v>
      </c>
      <c r="M437" s="31" t="s">
        <v>110</v>
      </c>
      <c r="N437" s="31" t="s">
        <v>58</v>
      </c>
      <c r="O437" s="96"/>
      <c r="P437" s="31" t="s">
        <v>80</v>
      </c>
      <c r="Q437" s="31" t="s">
        <v>92</v>
      </c>
      <c r="R437" s="26" t="s">
        <v>42</v>
      </c>
      <c r="S437" s="26" t="s">
        <v>44</v>
      </c>
    </row>
    <row r="438" spans="1:19" ht="16.5" customHeight="1" x14ac:dyDescent="0.25">
      <c r="A438" s="65">
        <v>429</v>
      </c>
      <c r="B438" s="225"/>
      <c r="C438" s="94" t="s">
        <v>812</v>
      </c>
      <c r="D438" s="176" t="s">
        <v>809</v>
      </c>
      <c r="E438" s="65" t="s">
        <v>18</v>
      </c>
      <c r="F438" s="75">
        <v>864161026899745</v>
      </c>
      <c r="G438" s="65" t="s">
        <v>113</v>
      </c>
      <c r="H438" s="65" t="s">
        <v>95</v>
      </c>
      <c r="I438" s="31" t="s">
        <v>827</v>
      </c>
      <c r="J438" s="31" t="s">
        <v>302</v>
      </c>
      <c r="K438" s="178"/>
      <c r="L438" s="31" t="s">
        <v>440</v>
      </c>
      <c r="M438" s="31" t="s">
        <v>110</v>
      </c>
      <c r="N438" s="31" t="s">
        <v>58</v>
      </c>
      <c r="O438" s="178"/>
      <c r="P438" s="31" t="s">
        <v>80</v>
      </c>
      <c r="Q438" s="31" t="s">
        <v>92</v>
      </c>
      <c r="R438" s="26" t="s">
        <v>42</v>
      </c>
      <c r="S438" s="26" t="s">
        <v>44</v>
      </c>
    </row>
    <row r="439" spans="1:19" ht="16.5" customHeight="1" x14ac:dyDescent="0.25">
      <c r="A439" s="65">
        <v>430</v>
      </c>
      <c r="B439" s="225"/>
      <c r="C439" s="94" t="s">
        <v>812</v>
      </c>
      <c r="D439" s="176" t="s">
        <v>809</v>
      </c>
      <c r="E439" s="65" t="s">
        <v>18</v>
      </c>
      <c r="F439" s="75">
        <v>866762024177170</v>
      </c>
      <c r="G439" s="65"/>
      <c r="H439" s="65" t="s">
        <v>95</v>
      </c>
      <c r="I439" s="31" t="s">
        <v>306</v>
      </c>
      <c r="J439" s="72" t="s">
        <v>302</v>
      </c>
      <c r="K439" s="31"/>
      <c r="L439" s="31" t="s">
        <v>110</v>
      </c>
      <c r="M439" s="31"/>
      <c r="N439" s="31" t="s">
        <v>106</v>
      </c>
      <c r="O439" s="31"/>
      <c r="P439" s="31" t="s">
        <v>80</v>
      </c>
      <c r="Q439" s="31" t="s">
        <v>92</v>
      </c>
      <c r="R439" s="26" t="s">
        <v>42</v>
      </c>
      <c r="S439" s="26" t="s">
        <v>44</v>
      </c>
    </row>
    <row r="440" spans="1:19" ht="16.5" customHeight="1" x14ac:dyDescent="0.25">
      <c r="A440" s="65">
        <v>431</v>
      </c>
      <c r="B440" s="225"/>
      <c r="C440" s="94" t="s">
        <v>812</v>
      </c>
      <c r="D440" s="176" t="s">
        <v>809</v>
      </c>
      <c r="E440" s="65" t="s">
        <v>18</v>
      </c>
      <c r="F440" s="75">
        <v>863306024449461</v>
      </c>
      <c r="G440" s="65" t="s">
        <v>113</v>
      </c>
      <c r="H440" s="65" t="s">
        <v>95</v>
      </c>
      <c r="I440" s="31"/>
      <c r="J440" s="31" t="s">
        <v>828</v>
      </c>
      <c r="K440" s="31" t="s">
        <v>114</v>
      </c>
      <c r="L440" s="31" t="s">
        <v>604</v>
      </c>
      <c r="M440" s="31" t="s">
        <v>110</v>
      </c>
      <c r="N440" s="31" t="s">
        <v>829</v>
      </c>
      <c r="O440" s="72">
        <v>70000</v>
      </c>
      <c r="P440" s="31" t="s">
        <v>80</v>
      </c>
      <c r="Q440" s="31" t="s">
        <v>92</v>
      </c>
      <c r="R440" s="26" t="s">
        <v>37</v>
      </c>
      <c r="S440" s="177" t="s">
        <v>40</v>
      </c>
    </row>
    <row r="441" spans="1:19" ht="16.5" customHeight="1" x14ac:dyDescent="0.25">
      <c r="A441" s="65">
        <v>432</v>
      </c>
      <c r="B441" s="225"/>
      <c r="C441" s="94" t="s">
        <v>812</v>
      </c>
      <c r="D441" s="176" t="s">
        <v>809</v>
      </c>
      <c r="E441" s="65" t="s">
        <v>30</v>
      </c>
      <c r="F441" s="75">
        <v>863586032815585</v>
      </c>
      <c r="G441" s="171"/>
      <c r="H441" s="65" t="s">
        <v>95</v>
      </c>
      <c r="I441" s="31" t="s">
        <v>204</v>
      </c>
      <c r="J441" s="24" t="s">
        <v>82</v>
      </c>
      <c r="K441" s="31"/>
      <c r="L441" s="31" t="s">
        <v>84</v>
      </c>
      <c r="M441" s="31"/>
      <c r="N441" s="31" t="s">
        <v>106</v>
      </c>
      <c r="O441" s="82" t="s">
        <v>122</v>
      </c>
      <c r="P441" s="31" t="s">
        <v>80</v>
      </c>
      <c r="Q441" s="31" t="s">
        <v>92</v>
      </c>
      <c r="R441" s="26" t="s">
        <v>42</v>
      </c>
      <c r="S441" s="26" t="s">
        <v>44</v>
      </c>
    </row>
    <row r="442" spans="1:19" ht="16.5" customHeight="1" x14ac:dyDescent="0.25">
      <c r="A442" s="65">
        <v>433</v>
      </c>
      <c r="B442" s="225"/>
      <c r="C442" s="94" t="s">
        <v>812</v>
      </c>
      <c r="D442" s="176" t="s">
        <v>809</v>
      </c>
      <c r="E442" s="65" t="s">
        <v>30</v>
      </c>
      <c r="F442" s="75">
        <v>864811036927122</v>
      </c>
      <c r="G442" s="171"/>
      <c r="H442" s="65" t="s">
        <v>95</v>
      </c>
      <c r="I442" s="31"/>
      <c r="J442" s="24" t="s">
        <v>810</v>
      </c>
      <c r="K442" s="31"/>
      <c r="L442" s="31" t="s">
        <v>243</v>
      </c>
      <c r="M442" s="31" t="s">
        <v>276</v>
      </c>
      <c r="N442" s="31" t="s">
        <v>830</v>
      </c>
      <c r="O442" s="82" t="s">
        <v>122</v>
      </c>
      <c r="P442" s="31" t="s">
        <v>80</v>
      </c>
      <c r="Q442" s="31" t="s">
        <v>92</v>
      </c>
      <c r="R442" s="26" t="s">
        <v>37</v>
      </c>
      <c r="S442" s="26" t="s">
        <v>41</v>
      </c>
    </row>
    <row r="443" spans="1:19" ht="16.5" customHeight="1" x14ac:dyDescent="0.25">
      <c r="A443" s="65">
        <v>434</v>
      </c>
      <c r="B443" s="225"/>
      <c r="C443" s="94" t="s">
        <v>812</v>
      </c>
      <c r="D443" s="176" t="s">
        <v>809</v>
      </c>
      <c r="E443" s="65" t="s">
        <v>56</v>
      </c>
      <c r="F443" s="75">
        <v>868183034783618</v>
      </c>
      <c r="G443" s="171"/>
      <c r="H443" s="65" t="s">
        <v>74</v>
      </c>
      <c r="I443" s="65"/>
      <c r="J443" s="31" t="s">
        <v>831</v>
      </c>
      <c r="K443" s="31"/>
      <c r="L443" s="167" t="s">
        <v>78</v>
      </c>
      <c r="M443" s="31"/>
      <c r="N443" s="31" t="s">
        <v>106</v>
      </c>
      <c r="O443" s="31"/>
      <c r="P443" s="31" t="s">
        <v>80</v>
      </c>
      <c r="Q443" s="31" t="s">
        <v>92</v>
      </c>
      <c r="R443" s="23" t="s">
        <v>42</v>
      </c>
      <c r="S443" s="65" t="s">
        <v>44</v>
      </c>
    </row>
    <row r="444" spans="1:19" ht="16.5" customHeight="1" x14ac:dyDescent="0.25">
      <c r="A444" s="65">
        <v>435</v>
      </c>
      <c r="B444" s="225"/>
      <c r="C444" s="94" t="s">
        <v>812</v>
      </c>
      <c r="D444" s="176" t="s">
        <v>809</v>
      </c>
      <c r="E444" s="65" t="s">
        <v>56</v>
      </c>
      <c r="F444" s="75">
        <v>868183034611942</v>
      </c>
      <c r="G444" s="171"/>
      <c r="H444" s="65" t="s">
        <v>74</v>
      </c>
      <c r="I444" s="31"/>
      <c r="J444" s="31" t="s">
        <v>76</v>
      </c>
      <c r="K444" s="31"/>
      <c r="L444" s="31" t="s">
        <v>333</v>
      </c>
      <c r="M444" s="167" t="s">
        <v>78</v>
      </c>
      <c r="N444" s="31" t="s">
        <v>58</v>
      </c>
      <c r="O444" s="31"/>
      <c r="P444" s="31" t="s">
        <v>80</v>
      </c>
      <c r="Q444" s="31" t="s">
        <v>92</v>
      </c>
      <c r="R444" s="23" t="s">
        <v>42</v>
      </c>
      <c r="S444" s="65" t="s">
        <v>44</v>
      </c>
    </row>
    <row r="445" spans="1:19" ht="16.5" customHeight="1" x14ac:dyDescent="0.25">
      <c r="A445" s="65">
        <v>436</v>
      </c>
      <c r="B445" s="225"/>
      <c r="C445" s="94" t="s">
        <v>812</v>
      </c>
      <c r="D445" s="176" t="s">
        <v>809</v>
      </c>
      <c r="E445" s="177" t="s">
        <v>23</v>
      </c>
      <c r="F445" s="179">
        <v>861694037981568</v>
      </c>
      <c r="G445" s="180"/>
      <c r="H445" s="177" t="s">
        <v>95</v>
      </c>
      <c r="I445" s="59"/>
      <c r="J445" s="59" t="s">
        <v>810</v>
      </c>
      <c r="K445" s="59" t="s">
        <v>832</v>
      </c>
      <c r="L445" s="59" t="s">
        <v>97</v>
      </c>
      <c r="M445" s="56" t="s">
        <v>98</v>
      </c>
      <c r="N445" s="59" t="s">
        <v>833</v>
      </c>
      <c r="O445" s="181">
        <v>30000</v>
      </c>
      <c r="P445" s="59" t="s">
        <v>80</v>
      </c>
      <c r="Q445" s="59" t="s">
        <v>92</v>
      </c>
      <c r="R445" s="55" t="s">
        <v>37</v>
      </c>
      <c r="S445" s="57" t="s">
        <v>41</v>
      </c>
    </row>
    <row r="446" spans="1:19" ht="16.5" customHeight="1" x14ac:dyDescent="0.25">
      <c r="A446" s="65">
        <v>437</v>
      </c>
      <c r="B446" s="225"/>
      <c r="C446" s="94" t="s">
        <v>812</v>
      </c>
      <c r="D446" s="176" t="s">
        <v>809</v>
      </c>
      <c r="E446" s="177" t="s">
        <v>23</v>
      </c>
      <c r="F446" s="179">
        <v>861694031097395</v>
      </c>
      <c r="G446" s="180"/>
      <c r="H446" s="177" t="s">
        <v>95</v>
      </c>
      <c r="I446" s="59"/>
      <c r="J446" s="56" t="s">
        <v>810</v>
      </c>
      <c r="K446" s="59" t="s">
        <v>834</v>
      </c>
      <c r="L446" s="59" t="s">
        <v>538</v>
      </c>
      <c r="M446" s="56" t="s">
        <v>98</v>
      </c>
      <c r="N446" s="59" t="s">
        <v>835</v>
      </c>
      <c r="O446" s="181"/>
      <c r="P446" s="59" t="s">
        <v>80</v>
      </c>
      <c r="Q446" s="59" t="s">
        <v>92</v>
      </c>
      <c r="R446" s="57" t="s">
        <v>42</v>
      </c>
      <c r="S446" s="57" t="s">
        <v>44</v>
      </c>
    </row>
    <row r="447" spans="1:19" ht="16.5" customHeight="1" x14ac:dyDescent="0.25">
      <c r="A447" s="65">
        <v>438</v>
      </c>
      <c r="B447" s="225"/>
      <c r="C447" s="94" t="s">
        <v>812</v>
      </c>
      <c r="D447" s="176" t="s">
        <v>809</v>
      </c>
      <c r="E447" s="177" t="s">
        <v>23</v>
      </c>
      <c r="F447" s="179">
        <v>861694031120569</v>
      </c>
      <c r="G447" s="180"/>
      <c r="H447" s="177" t="s">
        <v>95</v>
      </c>
      <c r="I447" s="59" t="s">
        <v>836</v>
      </c>
      <c r="J447" s="56" t="s">
        <v>813</v>
      </c>
      <c r="K447" s="59" t="s">
        <v>225</v>
      </c>
      <c r="L447" s="59" t="s">
        <v>97</v>
      </c>
      <c r="M447" s="56" t="s">
        <v>98</v>
      </c>
      <c r="N447" s="59" t="s">
        <v>332</v>
      </c>
      <c r="O447" s="181">
        <v>220000</v>
      </c>
      <c r="P447" s="59" t="s">
        <v>80</v>
      </c>
      <c r="Q447" s="59" t="s">
        <v>92</v>
      </c>
      <c r="R447" s="57" t="s">
        <v>37</v>
      </c>
      <c r="S447" s="57" t="s">
        <v>59</v>
      </c>
    </row>
    <row r="448" spans="1:19" ht="16.5" customHeight="1" x14ac:dyDescent="0.25">
      <c r="A448" s="65">
        <v>439</v>
      </c>
      <c r="B448" s="225"/>
      <c r="C448" s="94" t="s">
        <v>812</v>
      </c>
      <c r="D448" s="176" t="s">
        <v>809</v>
      </c>
      <c r="E448" s="177" t="s">
        <v>23</v>
      </c>
      <c r="F448" s="179">
        <v>861694037981808</v>
      </c>
      <c r="G448" s="180"/>
      <c r="H448" s="177" t="s">
        <v>95</v>
      </c>
      <c r="I448" s="59"/>
      <c r="J448" s="56" t="s">
        <v>837</v>
      </c>
      <c r="K448" s="59"/>
      <c r="L448" s="56" t="s">
        <v>98</v>
      </c>
      <c r="M448" s="59"/>
      <c r="N448" s="59" t="s">
        <v>838</v>
      </c>
      <c r="O448" s="59"/>
      <c r="P448" s="59" t="s">
        <v>80</v>
      </c>
      <c r="Q448" s="59" t="s">
        <v>92</v>
      </c>
      <c r="R448" s="57" t="s">
        <v>42</v>
      </c>
      <c r="S448" s="57" t="s">
        <v>44</v>
      </c>
    </row>
    <row r="449" spans="1:19" ht="16.5" customHeight="1" x14ac:dyDescent="0.25">
      <c r="A449" s="65">
        <v>440</v>
      </c>
      <c r="B449" s="225"/>
      <c r="C449" s="94" t="s">
        <v>812</v>
      </c>
      <c r="D449" s="176" t="s">
        <v>809</v>
      </c>
      <c r="E449" s="177" t="s">
        <v>23</v>
      </c>
      <c r="F449" s="179">
        <v>862631039254932</v>
      </c>
      <c r="G449" s="180"/>
      <c r="H449" s="177" t="s">
        <v>95</v>
      </c>
      <c r="I449" s="57"/>
      <c r="J449" s="57" t="s">
        <v>813</v>
      </c>
      <c r="K449" s="57" t="s">
        <v>839</v>
      </c>
      <c r="L449" s="57" t="s">
        <v>97</v>
      </c>
      <c r="M449" s="56" t="s">
        <v>98</v>
      </c>
      <c r="N449" s="57" t="s">
        <v>840</v>
      </c>
      <c r="O449" s="55">
        <v>30000</v>
      </c>
      <c r="P449" s="57" t="s">
        <v>80</v>
      </c>
      <c r="Q449" s="57" t="s">
        <v>92</v>
      </c>
      <c r="R449" s="57" t="s">
        <v>37</v>
      </c>
      <c r="S449" s="57" t="s">
        <v>41</v>
      </c>
    </row>
    <row r="450" spans="1:19" ht="16.5" customHeight="1" x14ac:dyDescent="0.25">
      <c r="A450" s="65">
        <v>441</v>
      </c>
      <c r="B450" s="225"/>
      <c r="C450" s="94" t="s">
        <v>812</v>
      </c>
      <c r="D450" s="176" t="s">
        <v>809</v>
      </c>
      <c r="E450" s="65" t="s">
        <v>388</v>
      </c>
      <c r="F450" s="75" t="s">
        <v>841</v>
      </c>
      <c r="G450" s="171"/>
      <c r="H450" s="171"/>
      <c r="I450" s="31"/>
      <c r="J450" s="24"/>
      <c r="K450" s="31" t="s">
        <v>842</v>
      </c>
      <c r="L450" s="31"/>
      <c r="M450" s="31"/>
      <c r="N450" s="31"/>
      <c r="O450" s="72"/>
      <c r="P450" s="31" t="s">
        <v>80</v>
      </c>
      <c r="Q450" s="31" t="s">
        <v>92</v>
      </c>
      <c r="R450" s="26" t="s">
        <v>42</v>
      </c>
      <c r="S450" s="26" t="s">
        <v>45</v>
      </c>
    </row>
    <row r="451" spans="1:19" ht="16.5" customHeight="1" x14ac:dyDescent="0.25">
      <c r="A451" s="65">
        <v>442</v>
      </c>
      <c r="B451" s="225"/>
      <c r="C451" s="94" t="s">
        <v>812</v>
      </c>
      <c r="D451" s="176" t="s">
        <v>809</v>
      </c>
      <c r="E451" s="65" t="s">
        <v>843</v>
      </c>
      <c r="F451" s="75" t="s">
        <v>844</v>
      </c>
      <c r="G451" s="171"/>
      <c r="H451" s="171"/>
      <c r="I451" s="75"/>
      <c r="J451" s="24"/>
      <c r="K451" s="31" t="s">
        <v>845</v>
      </c>
      <c r="L451" s="31"/>
      <c r="M451" s="31"/>
      <c r="N451" s="31" t="s">
        <v>237</v>
      </c>
      <c r="O451" s="31"/>
      <c r="P451" s="31" t="s">
        <v>80</v>
      </c>
      <c r="Q451" s="31" t="s">
        <v>92</v>
      </c>
      <c r="R451" s="23" t="s">
        <v>37</v>
      </c>
      <c r="S451" s="65" t="s">
        <v>41</v>
      </c>
    </row>
    <row r="452" spans="1:19" ht="16.5" customHeight="1" x14ac:dyDescent="0.25">
      <c r="A452" s="65">
        <v>443</v>
      </c>
      <c r="B452" s="226"/>
      <c r="C452" s="94" t="s">
        <v>812</v>
      </c>
      <c r="D452" s="176" t="s">
        <v>809</v>
      </c>
      <c r="E452" s="65" t="s">
        <v>846</v>
      </c>
      <c r="F452" s="75" t="s">
        <v>844</v>
      </c>
      <c r="G452" s="171"/>
      <c r="H452" s="171"/>
      <c r="I452" s="31"/>
      <c r="J452" s="24"/>
      <c r="K452" s="31" t="s">
        <v>847</v>
      </c>
      <c r="L452" s="31"/>
      <c r="M452" s="31"/>
      <c r="N452" s="31"/>
      <c r="O452" s="85"/>
      <c r="P452" s="31" t="s">
        <v>80</v>
      </c>
      <c r="Q452" s="31" t="s">
        <v>92</v>
      </c>
      <c r="R452" s="26" t="s">
        <v>37</v>
      </c>
      <c r="S452" s="26" t="s">
        <v>41</v>
      </c>
    </row>
    <row r="453" spans="1:19" ht="16.5" customHeight="1" x14ac:dyDescent="0.25">
      <c r="A453" s="65">
        <v>444</v>
      </c>
      <c r="B453" s="224" t="s">
        <v>860</v>
      </c>
      <c r="C453" s="94" t="s">
        <v>849</v>
      </c>
      <c r="D453" s="94" t="s">
        <v>849</v>
      </c>
      <c r="E453" s="65" t="s">
        <v>30</v>
      </c>
      <c r="F453" s="75">
        <v>864811037158834</v>
      </c>
      <c r="G453" s="65"/>
      <c r="H453" s="65" t="s">
        <v>95</v>
      </c>
      <c r="I453" s="31" t="s">
        <v>850</v>
      </c>
      <c r="J453" s="24" t="s">
        <v>805</v>
      </c>
      <c r="K453" s="31" t="s">
        <v>225</v>
      </c>
      <c r="L453" s="31" t="s">
        <v>84</v>
      </c>
      <c r="M453" s="31"/>
      <c r="N453" s="31" t="s">
        <v>496</v>
      </c>
      <c r="O453" s="85" t="s">
        <v>122</v>
      </c>
      <c r="P453" s="31" t="s">
        <v>80</v>
      </c>
      <c r="Q453" s="31" t="s">
        <v>100</v>
      </c>
      <c r="R453" s="26" t="s">
        <v>37</v>
      </c>
      <c r="S453" s="26" t="s">
        <v>59</v>
      </c>
    </row>
    <row r="454" spans="1:19" ht="16.5" customHeight="1" x14ac:dyDescent="0.25">
      <c r="A454" s="65">
        <v>445</v>
      </c>
      <c r="B454" s="225"/>
      <c r="C454" s="94">
        <v>43558</v>
      </c>
      <c r="D454" s="94">
        <v>43619</v>
      </c>
      <c r="E454" s="65" t="s">
        <v>851</v>
      </c>
      <c r="F454" s="75"/>
      <c r="G454" s="65"/>
      <c r="H454" s="65" t="s">
        <v>95</v>
      </c>
      <c r="I454" s="65"/>
      <c r="J454" s="31"/>
      <c r="K454" s="31" t="s">
        <v>852</v>
      </c>
      <c r="L454" s="167"/>
      <c r="M454" s="31"/>
      <c r="N454" s="31" t="s">
        <v>853</v>
      </c>
      <c r="O454" s="31"/>
      <c r="P454" s="31"/>
      <c r="Q454" s="31" t="s">
        <v>100</v>
      </c>
      <c r="R454" s="23" t="s">
        <v>37</v>
      </c>
      <c r="S454" s="65" t="s">
        <v>41</v>
      </c>
    </row>
    <row r="455" spans="1:19" ht="16.5" customHeight="1" x14ac:dyDescent="0.25">
      <c r="A455" s="65">
        <v>446</v>
      </c>
      <c r="B455" s="225"/>
      <c r="C455" s="94">
        <v>43558</v>
      </c>
      <c r="D455" s="94">
        <v>43619</v>
      </c>
      <c r="E455" s="65" t="s">
        <v>56</v>
      </c>
      <c r="F455" s="75">
        <v>867717030419585</v>
      </c>
      <c r="G455" s="65"/>
      <c r="H455" s="65" t="s">
        <v>74</v>
      </c>
      <c r="I455" s="65"/>
      <c r="J455" s="31" t="s">
        <v>854</v>
      </c>
      <c r="K455" s="31" t="s">
        <v>50</v>
      </c>
      <c r="L455" s="167" t="s">
        <v>78</v>
      </c>
      <c r="M455" s="31"/>
      <c r="N455" s="31" t="s">
        <v>237</v>
      </c>
      <c r="O455" s="31"/>
      <c r="P455" s="31" t="s">
        <v>80</v>
      </c>
      <c r="Q455" s="31" t="s">
        <v>100</v>
      </c>
      <c r="R455" s="23" t="s">
        <v>37</v>
      </c>
      <c r="S455" s="65" t="s">
        <v>40</v>
      </c>
    </row>
    <row r="456" spans="1:19" ht="16.5" customHeight="1" x14ac:dyDescent="0.25">
      <c r="A456" s="65">
        <v>447</v>
      </c>
      <c r="B456" s="225"/>
      <c r="C456" s="94">
        <v>43772</v>
      </c>
      <c r="D456" s="94">
        <v>43772</v>
      </c>
      <c r="E456" s="65" t="s">
        <v>56</v>
      </c>
      <c r="F456" s="75">
        <v>868183033799722</v>
      </c>
      <c r="G456" s="65"/>
      <c r="H456" s="65" t="s">
        <v>74</v>
      </c>
      <c r="I456" s="31"/>
      <c r="J456" s="31" t="s">
        <v>164</v>
      </c>
      <c r="K456" s="31" t="s">
        <v>50</v>
      </c>
      <c r="L456" s="31" t="s">
        <v>78</v>
      </c>
      <c r="M456" s="31"/>
      <c r="N456" s="31" t="s">
        <v>237</v>
      </c>
      <c r="O456" s="31"/>
      <c r="P456" s="31" t="s">
        <v>80</v>
      </c>
      <c r="Q456" s="31" t="s">
        <v>92</v>
      </c>
      <c r="R456" s="23" t="s">
        <v>37</v>
      </c>
      <c r="S456" s="65" t="s">
        <v>40</v>
      </c>
    </row>
    <row r="457" spans="1:19" ht="16.5" customHeight="1" x14ac:dyDescent="0.25">
      <c r="A457" s="65">
        <v>448</v>
      </c>
      <c r="B457" s="225"/>
      <c r="C457" s="94">
        <v>43558</v>
      </c>
      <c r="D457" s="94">
        <v>43619</v>
      </c>
      <c r="E457" s="65" t="s">
        <v>23</v>
      </c>
      <c r="F457" s="75">
        <v>861694037981600</v>
      </c>
      <c r="G457" s="65"/>
      <c r="H457" s="65" t="s">
        <v>95</v>
      </c>
      <c r="I457" s="31"/>
      <c r="J457" s="31" t="s">
        <v>404</v>
      </c>
      <c r="K457" s="31" t="s">
        <v>225</v>
      </c>
      <c r="L457" s="31" t="s">
        <v>97</v>
      </c>
      <c r="M457" s="167" t="s">
        <v>98</v>
      </c>
      <c r="N457" s="31" t="s">
        <v>546</v>
      </c>
      <c r="O457" s="72">
        <v>220000</v>
      </c>
      <c r="P457" s="31" t="s">
        <v>80</v>
      </c>
      <c r="Q457" s="31" t="s">
        <v>100</v>
      </c>
      <c r="R457" s="23" t="s">
        <v>37</v>
      </c>
      <c r="S457" s="26" t="s">
        <v>59</v>
      </c>
    </row>
    <row r="458" spans="1:19" ht="16.5" customHeight="1" x14ac:dyDescent="0.25">
      <c r="A458" s="65">
        <v>449</v>
      </c>
      <c r="B458" s="225"/>
      <c r="C458" s="94">
        <v>43558</v>
      </c>
      <c r="D458" s="94">
        <v>43619</v>
      </c>
      <c r="E458" s="65" t="s">
        <v>23</v>
      </c>
      <c r="F458" s="75">
        <v>866192037773825</v>
      </c>
      <c r="G458" s="65" t="s">
        <v>262</v>
      </c>
      <c r="H458" s="65" t="s">
        <v>74</v>
      </c>
      <c r="I458" s="31"/>
      <c r="J458" s="24" t="s">
        <v>96</v>
      </c>
      <c r="K458" s="31" t="s">
        <v>167</v>
      </c>
      <c r="L458" s="24" t="s">
        <v>98</v>
      </c>
      <c r="M458" s="31"/>
      <c r="N458" s="31" t="s">
        <v>855</v>
      </c>
      <c r="O458" s="72"/>
      <c r="P458" s="31" t="s">
        <v>80</v>
      </c>
      <c r="Q458" s="31" t="s">
        <v>100</v>
      </c>
      <c r="R458" s="26" t="s">
        <v>37</v>
      </c>
      <c r="S458" s="26" t="s">
        <v>39</v>
      </c>
    </row>
    <row r="459" spans="1:19" ht="16.5" customHeight="1" x14ac:dyDescent="0.25">
      <c r="A459" s="65">
        <v>450</v>
      </c>
      <c r="B459" s="225"/>
      <c r="C459" s="94" t="s">
        <v>772</v>
      </c>
      <c r="D459" s="94" t="s">
        <v>856</v>
      </c>
      <c r="E459" s="65" t="s">
        <v>23</v>
      </c>
      <c r="F459" s="75">
        <v>861694037965843</v>
      </c>
      <c r="G459" s="65"/>
      <c r="H459" s="65" t="s">
        <v>95</v>
      </c>
      <c r="I459" s="31"/>
      <c r="J459" s="24" t="s">
        <v>164</v>
      </c>
      <c r="K459" s="31" t="s">
        <v>857</v>
      </c>
      <c r="L459" s="24" t="s">
        <v>98</v>
      </c>
      <c r="M459" s="31"/>
      <c r="N459" s="31" t="s">
        <v>858</v>
      </c>
      <c r="O459" s="72"/>
      <c r="P459" s="31" t="s">
        <v>80</v>
      </c>
      <c r="Q459" s="31" t="s">
        <v>100</v>
      </c>
      <c r="R459" s="26" t="s">
        <v>42</v>
      </c>
      <c r="S459" s="26" t="s">
        <v>45</v>
      </c>
    </row>
    <row r="460" spans="1:19" ht="16.5" customHeight="1" x14ac:dyDescent="0.25">
      <c r="A460" s="65">
        <v>451</v>
      </c>
      <c r="B460" s="226"/>
      <c r="C460" s="94" t="s">
        <v>802</v>
      </c>
      <c r="D460" s="94" t="s">
        <v>750</v>
      </c>
      <c r="E460" s="65" t="s">
        <v>23</v>
      </c>
      <c r="F460" s="75">
        <v>861694031743147</v>
      </c>
      <c r="G460" s="65" t="s">
        <v>262</v>
      </c>
      <c r="H460" s="65" t="s">
        <v>95</v>
      </c>
      <c r="I460" s="31"/>
      <c r="J460" s="24" t="s">
        <v>96</v>
      </c>
      <c r="K460" s="31" t="s">
        <v>210</v>
      </c>
      <c r="L460" s="24" t="s">
        <v>538</v>
      </c>
      <c r="M460" s="24" t="s">
        <v>98</v>
      </c>
      <c r="N460" s="31" t="s">
        <v>859</v>
      </c>
      <c r="O460" s="72">
        <v>35000</v>
      </c>
      <c r="P460" s="31" t="s">
        <v>80</v>
      </c>
      <c r="Q460" s="31" t="s">
        <v>100</v>
      </c>
      <c r="R460" s="26" t="s">
        <v>37</v>
      </c>
      <c r="S460" s="26" t="s">
        <v>59</v>
      </c>
    </row>
    <row r="461" spans="1:19" ht="16.5" customHeight="1" x14ac:dyDescent="0.25">
      <c r="A461" s="65">
        <v>452</v>
      </c>
      <c r="B461" s="224" t="s">
        <v>864</v>
      </c>
      <c r="C461" s="94" t="s">
        <v>856</v>
      </c>
      <c r="D461" s="94" t="s">
        <v>801</v>
      </c>
      <c r="E461" s="65" t="s">
        <v>56</v>
      </c>
      <c r="F461" s="75">
        <v>868183033790366</v>
      </c>
      <c r="G461" s="65" t="s">
        <v>262</v>
      </c>
      <c r="H461" s="65" t="s">
        <v>74</v>
      </c>
      <c r="I461" s="65" t="s">
        <v>250</v>
      </c>
      <c r="J461" s="31" t="s">
        <v>251</v>
      </c>
      <c r="K461" s="31" t="s">
        <v>861</v>
      </c>
      <c r="L461" s="167"/>
      <c r="M461" s="31" t="s">
        <v>78</v>
      </c>
      <c r="N461" s="31" t="s">
        <v>106</v>
      </c>
      <c r="O461" s="31"/>
      <c r="P461" s="31" t="s">
        <v>80</v>
      </c>
      <c r="Q461" s="31" t="s">
        <v>100</v>
      </c>
      <c r="R461" s="23" t="s">
        <v>42</v>
      </c>
      <c r="S461" s="65" t="s">
        <v>69</v>
      </c>
    </row>
    <row r="462" spans="1:19" ht="16.5" customHeight="1" x14ac:dyDescent="0.25">
      <c r="A462" s="65">
        <v>453</v>
      </c>
      <c r="B462" s="226"/>
      <c r="C462" s="94" t="s">
        <v>856</v>
      </c>
      <c r="D462" s="94" t="s">
        <v>801</v>
      </c>
      <c r="E462" s="65" t="s">
        <v>56</v>
      </c>
      <c r="F462" s="75">
        <v>868183033872578</v>
      </c>
      <c r="G462" s="65" t="s">
        <v>262</v>
      </c>
      <c r="H462" s="65" t="s">
        <v>74</v>
      </c>
      <c r="I462" s="31"/>
      <c r="J462" s="31" t="s">
        <v>76</v>
      </c>
      <c r="K462" s="31" t="s">
        <v>862</v>
      </c>
      <c r="L462" s="31" t="s">
        <v>329</v>
      </c>
      <c r="M462" s="31" t="s">
        <v>78</v>
      </c>
      <c r="N462" s="31" t="s">
        <v>863</v>
      </c>
      <c r="O462" s="31"/>
      <c r="P462" s="31" t="s">
        <v>80</v>
      </c>
      <c r="Q462" s="31" t="s">
        <v>100</v>
      </c>
      <c r="R462" s="23" t="s">
        <v>37</v>
      </c>
      <c r="S462" s="65" t="s">
        <v>40</v>
      </c>
    </row>
    <row r="463" spans="1:19" ht="16.5" customHeight="1" x14ac:dyDescent="0.25">
      <c r="A463" s="65">
        <v>454</v>
      </c>
      <c r="B463" s="224" t="s">
        <v>868</v>
      </c>
      <c r="C463" s="94">
        <v>43772</v>
      </c>
      <c r="D463" s="94">
        <v>43772</v>
      </c>
      <c r="E463" s="65" t="s">
        <v>56</v>
      </c>
      <c r="F463" s="75">
        <v>868183033786133</v>
      </c>
      <c r="G463" s="65"/>
      <c r="H463" s="65" t="s">
        <v>74</v>
      </c>
      <c r="I463" s="65"/>
      <c r="J463" s="31" t="s">
        <v>865</v>
      </c>
      <c r="K463" s="31"/>
      <c r="L463" s="167" t="s">
        <v>329</v>
      </c>
      <c r="M463" s="31" t="s">
        <v>78</v>
      </c>
      <c r="N463" s="31" t="s">
        <v>58</v>
      </c>
      <c r="O463" s="31"/>
      <c r="P463" s="31" t="s">
        <v>80</v>
      </c>
      <c r="Q463" s="31" t="s">
        <v>92</v>
      </c>
      <c r="R463" s="23" t="s">
        <v>42</v>
      </c>
      <c r="S463" s="65" t="s">
        <v>44</v>
      </c>
    </row>
    <row r="464" spans="1:19" ht="16.5" customHeight="1" x14ac:dyDescent="0.25">
      <c r="A464" s="65">
        <v>455</v>
      </c>
      <c r="B464" s="225"/>
      <c r="C464" s="94">
        <v>43772</v>
      </c>
      <c r="D464" s="94">
        <v>43772</v>
      </c>
      <c r="E464" s="65" t="s">
        <v>30</v>
      </c>
      <c r="F464" s="75">
        <v>866192037806286</v>
      </c>
      <c r="G464" s="171"/>
      <c r="H464" s="65" t="s">
        <v>74</v>
      </c>
      <c r="I464" s="31"/>
      <c r="J464" s="24"/>
      <c r="K464" s="31" t="s">
        <v>52</v>
      </c>
      <c r="L464" s="31" t="s">
        <v>866</v>
      </c>
      <c r="M464" s="31" t="s">
        <v>276</v>
      </c>
      <c r="N464" s="31" t="s">
        <v>58</v>
      </c>
      <c r="O464" s="85" t="s">
        <v>122</v>
      </c>
      <c r="P464" s="31" t="s">
        <v>80</v>
      </c>
      <c r="Q464" s="31" t="s">
        <v>92</v>
      </c>
      <c r="R464" s="26" t="s">
        <v>42</v>
      </c>
      <c r="S464" s="26" t="s">
        <v>44</v>
      </c>
    </row>
    <row r="465" spans="1:19" ht="16.5" customHeight="1" x14ac:dyDescent="0.25">
      <c r="A465" s="65">
        <v>456</v>
      </c>
      <c r="B465" s="225"/>
      <c r="C465" s="94">
        <v>43772</v>
      </c>
      <c r="D465" s="94">
        <v>43772</v>
      </c>
      <c r="E465" s="65" t="s">
        <v>30</v>
      </c>
      <c r="F465" s="75">
        <v>866192037795679</v>
      </c>
      <c r="G465" s="171"/>
      <c r="H465" s="65" t="s">
        <v>74</v>
      </c>
      <c r="I465" s="31"/>
      <c r="J465" s="24" t="s">
        <v>203</v>
      </c>
      <c r="K465" s="31"/>
      <c r="L465" s="31" t="s">
        <v>276</v>
      </c>
      <c r="M465" s="31"/>
      <c r="N465" s="31" t="s">
        <v>106</v>
      </c>
      <c r="O465" s="85" t="s">
        <v>122</v>
      </c>
      <c r="P465" s="31" t="s">
        <v>80</v>
      </c>
      <c r="Q465" s="31" t="s">
        <v>92</v>
      </c>
      <c r="R465" s="26" t="s">
        <v>42</v>
      </c>
      <c r="S465" s="26" t="s">
        <v>44</v>
      </c>
    </row>
    <row r="466" spans="1:19" ht="18" customHeight="1" x14ac:dyDescent="0.25">
      <c r="A466" s="65">
        <v>457</v>
      </c>
      <c r="B466" s="226"/>
      <c r="C466" s="26" t="s">
        <v>802</v>
      </c>
      <c r="D466" s="26" t="s">
        <v>749</v>
      </c>
      <c r="E466" s="26" t="s">
        <v>30</v>
      </c>
      <c r="F466" s="50" t="s">
        <v>867</v>
      </c>
      <c r="G466" s="26"/>
      <c r="H466" s="26" t="s">
        <v>74</v>
      </c>
      <c r="I466" s="24"/>
      <c r="J466" s="24" t="s">
        <v>203</v>
      </c>
      <c r="K466" s="31" t="s">
        <v>52</v>
      </c>
      <c r="L466" s="31" t="s">
        <v>472</v>
      </c>
      <c r="M466" s="31"/>
      <c r="N466" s="31" t="s">
        <v>106</v>
      </c>
      <c r="O466" s="85" t="s">
        <v>122</v>
      </c>
      <c r="P466" s="31" t="s">
        <v>80</v>
      </c>
      <c r="Q466" s="31" t="s">
        <v>92</v>
      </c>
      <c r="R466" s="26" t="s">
        <v>42</v>
      </c>
      <c r="S466" s="26" t="s">
        <v>43</v>
      </c>
    </row>
    <row r="467" spans="1:19" ht="16.5" customHeight="1" x14ac:dyDescent="0.25">
      <c r="A467" s="65">
        <v>458</v>
      </c>
      <c r="B467" s="26" t="s">
        <v>872</v>
      </c>
      <c r="C467" s="94" t="s">
        <v>869</v>
      </c>
      <c r="D467" s="94" t="s">
        <v>869</v>
      </c>
      <c r="E467" s="65" t="s">
        <v>23</v>
      </c>
      <c r="F467" s="75">
        <v>866104024722475</v>
      </c>
      <c r="G467" s="65"/>
      <c r="H467" s="65" t="s">
        <v>95</v>
      </c>
      <c r="I467" s="31"/>
      <c r="J467" s="31" t="s">
        <v>870</v>
      </c>
      <c r="K467" s="31" t="s">
        <v>52</v>
      </c>
      <c r="L467" s="31" t="s">
        <v>871</v>
      </c>
      <c r="M467" s="167" t="s">
        <v>98</v>
      </c>
      <c r="N467" s="31" t="s">
        <v>58</v>
      </c>
      <c r="O467" s="31"/>
      <c r="P467" s="31" t="s">
        <v>80</v>
      </c>
      <c r="Q467" s="31" t="s">
        <v>92</v>
      </c>
      <c r="R467" s="23" t="s">
        <v>42</v>
      </c>
      <c r="S467" s="26" t="s">
        <v>43</v>
      </c>
    </row>
    <row r="468" spans="1:19" ht="16.5" customHeight="1" x14ac:dyDescent="0.25">
      <c r="A468" s="65">
        <v>459</v>
      </c>
      <c r="B468" s="224" t="s">
        <v>877</v>
      </c>
      <c r="C468" s="94" t="s">
        <v>869</v>
      </c>
      <c r="D468" s="94" t="s">
        <v>873</v>
      </c>
      <c r="E468" s="65" t="s">
        <v>57</v>
      </c>
      <c r="F468" s="75">
        <v>861359036962304</v>
      </c>
      <c r="G468" s="65" t="s">
        <v>88</v>
      </c>
      <c r="H468" s="65" t="s">
        <v>74</v>
      </c>
      <c r="I468" s="31"/>
      <c r="J468" s="24" t="s">
        <v>874</v>
      </c>
      <c r="K468" s="31" t="s">
        <v>198</v>
      </c>
      <c r="L468" s="31" t="s">
        <v>555</v>
      </c>
      <c r="M468" s="31" t="s">
        <v>875</v>
      </c>
      <c r="N468" s="31" t="s">
        <v>586</v>
      </c>
      <c r="O468" s="72"/>
      <c r="P468" s="31" t="s">
        <v>80</v>
      </c>
      <c r="Q468" s="31" t="s">
        <v>92</v>
      </c>
      <c r="R468" s="26" t="s">
        <v>37</v>
      </c>
      <c r="S468" s="65" t="s">
        <v>41</v>
      </c>
    </row>
    <row r="469" spans="1:19" ht="16.5" customHeight="1" x14ac:dyDescent="0.25">
      <c r="A469" s="65">
        <v>460</v>
      </c>
      <c r="B469" s="225"/>
      <c r="C469" s="94" t="s">
        <v>869</v>
      </c>
      <c r="D469" s="94" t="s">
        <v>873</v>
      </c>
      <c r="E469" s="65" t="s">
        <v>57</v>
      </c>
      <c r="F469" s="75">
        <v>861359036776712</v>
      </c>
      <c r="G469" s="65" t="s">
        <v>88</v>
      </c>
      <c r="H469" s="65" t="s">
        <v>74</v>
      </c>
      <c r="I469" s="75"/>
      <c r="J469" s="24" t="s">
        <v>874</v>
      </c>
      <c r="K469" s="31" t="s">
        <v>198</v>
      </c>
      <c r="L469" s="31" t="s">
        <v>555</v>
      </c>
      <c r="M469" s="31" t="s">
        <v>875</v>
      </c>
      <c r="N469" s="31" t="s">
        <v>586</v>
      </c>
      <c r="O469" s="31"/>
      <c r="P469" s="31" t="s">
        <v>80</v>
      </c>
      <c r="Q469" s="31" t="s">
        <v>92</v>
      </c>
      <c r="R469" s="26" t="s">
        <v>37</v>
      </c>
      <c r="S469" s="65" t="s">
        <v>41</v>
      </c>
    </row>
    <row r="470" spans="1:19" ht="16.5" customHeight="1" x14ac:dyDescent="0.25">
      <c r="A470" s="65">
        <v>461</v>
      </c>
      <c r="B470" s="225"/>
      <c r="C470" s="94" t="s">
        <v>869</v>
      </c>
      <c r="D470" s="94" t="s">
        <v>873</v>
      </c>
      <c r="E470" s="65" t="s">
        <v>57</v>
      </c>
      <c r="F470" s="75">
        <v>861359036932828</v>
      </c>
      <c r="G470" s="65" t="s">
        <v>88</v>
      </c>
      <c r="H470" s="65" t="s">
        <v>74</v>
      </c>
      <c r="I470" s="75"/>
      <c r="J470" s="24" t="s">
        <v>874</v>
      </c>
      <c r="K470" s="31" t="s">
        <v>198</v>
      </c>
      <c r="L470" s="31" t="s">
        <v>555</v>
      </c>
      <c r="M470" s="31" t="s">
        <v>875</v>
      </c>
      <c r="N470" s="31" t="s">
        <v>586</v>
      </c>
      <c r="O470" s="31"/>
      <c r="P470" s="31" t="s">
        <v>80</v>
      </c>
      <c r="Q470" s="31" t="s">
        <v>92</v>
      </c>
      <c r="R470" s="26" t="s">
        <v>37</v>
      </c>
      <c r="S470" s="65" t="s">
        <v>41</v>
      </c>
    </row>
    <row r="471" spans="1:19" ht="16.5" customHeight="1" x14ac:dyDescent="0.25">
      <c r="A471" s="65">
        <v>462</v>
      </c>
      <c r="B471" s="225"/>
      <c r="C471" s="94" t="s">
        <v>869</v>
      </c>
      <c r="D471" s="94" t="s">
        <v>873</v>
      </c>
      <c r="E471" s="65" t="s">
        <v>57</v>
      </c>
      <c r="F471" s="75">
        <v>861359036827515</v>
      </c>
      <c r="G471" s="65" t="s">
        <v>88</v>
      </c>
      <c r="H471" s="65" t="s">
        <v>74</v>
      </c>
      <c r="I471" s="24"/>
      <c r="J471" s="24" t="s">
        <v>874</v>
      </c>
      <c r="K471" s="31" t="s">
        <v>198</v>
      </c>
      <c r="L471" s="31" t="s">
        <v>555</v>
      </c>
      <c r="M471" s="31" t="s">
        <v>875</v>
      </c>
      <c r="N471" s="31" t="s">
        <v>586</v>
      </c>
      <c r="O471" s="31"/>
      <c r="P471" s="31" t="s">
        <v>80</v>
      </c>
      <c r="Q471" s="31" t="s">
        <v>92</v>
      </c>
      <c r="R471" s="26" t="s">
        <v>37</v>
      </c>
      <c r="S471" s="65" t="s">
        <v>41</v>
      </c>
    </row>
    <row r="472" spans="1:19" ht="16.5" customHeight="1" x14ac:dyDescent="0.25">
      <c r="A472" s="65">
        <v>463</v>
      </c>
      <c r="B472" s="225"/>
      <c r="C472" s="94" t="s">
        <v>869</v>
      </c>
      <c r="D472" s="94" t="s">
        <v>873</v>
      </c>
      <c r="E472" s="65" t="s">
        <v>57</v>
      </c>
      <c r="F472" s="75">
        <v>861359036776811</v>
      </c>
      <c r="G472" s="65" t="s">
        <v>88</v>
      </c>
      <c r="H472" s="65" t="s">
        <v>74</v>
      </c>
      <c r="I472" s="24"/>
      <c r="J472" s="24" t="s">
        <v>874</v>
      </c>
      <c r="K472" s="31" t="s">
        <v>198</v>
      </c>
      <c r="L472" s="31" t="s">
        <v>555</v>
      </c>
      <c r="M472" s="31" t="s">
        <v>875</v>
      </c>
      <c r="N472" s="31" t="s">
        <v>586</v>
      </c>
      <c r="O472" s="31"/>
      <c r="P472" s="31" t="s">
        <v>80</v>
      </c>
      <c r="Q472" s="31" t="s">
        <v>92</v>
      </c>
      <c r="R472" s="26" t="s">
        <v>37</v>
      </c>
      <c r="S472" s="65" t="s">
        <v>41</v>
      </c>
    </row>
    <row r="473" spans="1:19" ht="16.5" customHeight="1" x14ac:dyDescent="0.25">
      <c r="A473" s="65">
        <v>464</v>
      </c>
      <c r="B473" s="225"/>
      <c r="C473" s="94" t="s">
        <v>869</v>
      </c>
      <c r="D473" s="94" t="s">
        <v>873</v>
      </c>
      <c r="E473" s="65" t="s">
        <v>57</v>
      </c>
      <c r="F473" s="75">
        <v>861359034547263</v>
      </c>
      <c r="G473" s="65" t="s">
        <v>88</v>
      </c>
      <c r="H473" s="65" t="s">
        <v>74</v>
      </c>
      <c r="I473" s="31"/>
      <c r="J473" s="31" t="s">
        <v>620</v>
      </c>
      <c r="K473" s="31" t="s">
        <v>198</v>
      </c>
      <c r="L473" s="31" t="s">
        <v>555</v>
      </c>
      <c r="M473" s="31" t="s">
        <v>875</v>
      </c>
      <c r="N473" s="31" t="s">
        <v>586</v>
      </c>
      <c r="O473" s="31"/>
      <c r="P473" s="31" t="s">
        <v>80</v>
      </c>
      <c r="Q473" s="31" t="s">
        <v>92</v>
      </c>
      <c r="R473" s="26" t="s">
        <v>37</v>
      </c>
      <c r="S473" s="65" t="s">
        <v>41</v>
      </c>
    </row>
    <row r="474" spans="1:19" ht="16.5" customHeight="1" x14ac:dyDescent="0.25">
      <c r="A474" s="65">
        <v>465</v>
      </c>
      <c r="B474" s="226"/>
      <c r="C474" s="94" t="s">
        <v>749</v>
      </c>
      <c r="D474" s="94" t="s">
        <v>796</v>
      </c>
      <c r="E474" s="65" t="s">
        <v>57</v>
      </c>
      <c r="F474" s="80">
        <v>861359036961975</v>
      </c>
      <c r="G474" s="31"/>
      <c r="H474" s="31" t="s">
        <v>74</v>
      </c>
      <c r="I474" s="31"/>
      <c r="J474" s="31" t="s">
        <v>876</v>
      </c>
      <c r="K474" s="31" t="s">
        <v>198</v>
      </c>
      <c r="L474" s="31" t="s">
        <v>555</v>
      </c>
      <c r="M474" s="31" t="s">
        <v>729</v>
      </c>
      <c r="N474" s="31" t="s">
        <v>586</v>
      </c>
      <c r="O474" s="31"/>
      <c r="P474" s="31" t="s">
        <v>80</v>
      </c>
      <c r="Q474" s="31" t="s">
        <v>100</v>
      </c>
      <c r="R474" s="26" t="s">
        <v>37</v>
      </c>
      <c r="S474" s="65" t="s">
        <v>41</v>
      </c>
    </row>
    <row r="475" spans="1:19" ht="16.5" customHeight="1" x14ac:dyDescent="0.25">
      <c r="A475" s="65">
        <v>466</v>
      </c>
      <c r="B475" s="224" t="s">
        <v>556</v>
      </c>
      <c r="C475" s="94" t="s">
        <v>878</v>
      </c>
      <c r="D475" s="94" t="s">
        <v>878</v>
      </c>
      <c r="E475" s="65" t="s">
        <v>57</v>
      </c>
      <c r="F475" s="75">
        <v>861359036877890</v>
      </c>
      <c r="G475" s="65"/>
      <c r="H475" s="65" t="s">
        <v>74</v>
      </c>
      <c r="I475" s="31"/>
      <c r="J475" s="24" t="s">
        <v>553</v>
      </c>
      <c r="K475" s="31" t="s">
        <v>879</v>
      </c>
      <c r="L475" s="31" t="s">
        <v>555</v>
      </c>
      <c r="M475" s="31" t="s">
        <v>621</v>
      </c>
      <c r="N475" s="31" t="s">
        <v>586</v>
      </c>
      <c r="O475" s="72"/>
      <c r="P475" s="31" t="s">
        <v>80</v>
      </c>
      <c r="Q475" s="31" t="s">
        <v>92</v>
      </c>
      <c r="R475" s="26" t="s">
        <v>37</v>
      </c>
      <c r="S475" s="26" t="s">
        <v>41</v>
      </c>
    </row>
    <row r="476" spans="1:19" ht="18" customHeight="1" x14ac:dyDescent="0.25">
      <c r="A476" s="65">
        <v>467</v>
      </c>
      <c r="B476" s="225"/>
      <c r="C476" s="94" t="s">
        <v>797</v>
      </c>
      <c r="D476" s="94" t="s">
        <v>797</v>
      </c>
      <c r="E476" s="65" t="s">
        <v>57</v>
      </c>
      <c r="F476" s="75">
        <v>861359036783114</v>
      </c>
      <c r="G476" s="65"/>
      <c r="H476" s="65" t="s">
        <v>74</v>
      </c>
      <c r="I476" s="75"/>
      <c r="J476" s="24" t="s">
        <v>880</v>
      </c>
      <c r="K476" s="31" t="s">
        <v>881</v>
      </c>
      <c r="L476" s="31" t="s">
        <v>555</v>
      </c>
      <c r="M476" s="31" t="s">
        <v>729</v>
      </c>
      <c r="N476" s="31" t="s">
        <v>882</v>
      </c>
      <c r="O476" s="31"/>
      <c r="P476" s="31" t="s">
        <v>80</v>
      </c>
      <c r="Q476" s="31" t="s">
        <v>100</v>
      </c>
      <c r="R476" s="23" t="s">
        <v>37</v>
      </c>
      <c r="S476" s="65" t="s">
        <v>40</v>
      </c>
    </row>
    <row r="477" spans="1:19" ht="16.5" customHeight="1" x14ac:dyDescent="0.25">
      <c r="A477" s="65">
        <v>468</v>
      </c>
      <c r="B477" s="226"/>
      <c r="C477" s="94" t="s">
        <v>849</v>
      </c>
      <c r="D477" s="94" t="s">
        <v>883</v>
      </c>
      <c r="E477" s="65" t="s">
        <v>30</v>
      </c>
      <c r="F477" s="75">
        <v>868926033915080</v>
      </c>
      <c r="G477" s="65"/>
      <c r="H477" s="65" t="s">
        <v>74</v>
      </c>
      <c r="I477" s="31"/>
      <c r="J477" s="24" t="s">
        <v>884</v>
      </c>
      <c r="K477" s="31" t="s">
        <v>225</v>
      </c>
      <c r="L477" s="31" t="s">
        <v>155</v>
      </c>
      <c r="M477" s="31"/>
      <c r="N477" s="31" t="s">
        <v>496</v>
      </c>
      <c r="O477" s="85" t="s">
        <v>885</v>
      </c>
      <c r="P477" s="31" t="s">
        <v>80</v>
      </c>
      <c r="Q477" s="31" t="s">
        <v>100</v>
      </c>
      <c r="R477" s="26" t="s">
        <v>37</v>
      </c>
      <c r="S477" s="26" t="s">
        <v>59</v>
      </c>
    </row>
    <row r="478" spans="1:19" ht="16.5" customHeight="1" x14ac:dyDescent="0.25">
      <c r="A478" s="65">
        <v>469</v>
      </c>
      <c r="B478" s="224" t="s">
        <v>893</v>
      </c>
      <c r="C478" s="94" t="s">
        <v>794</v>
      </c>
      <c r="D478" s="94" t="s">
        <v>869</v>
      </c>
      <c r="E478" s="65" t="s">
        <v>30</v>
      </c>
      <c r="F478" s="75">
        <v>869627031845910</v>
      </c>
      <c r="G478" s="65" t="s">
        <v>517</v>
      </c>
      <c r="H478" s="65" t="s">
        <v>74</v>
      </c>
      <c r="I478" s="31" t="s">
        <v>886</v>
      </c>
      <c r="J478" s="24" t="s">
        <v>76</v>
      </c>
      <c r="K478" s="31" t="s">
        <v>331</v>
      </c>
      <c r="L478" s="31" t="s">
        <v>243</v>
      </c>
      <c r="M478" s="31" t="s">
        <v>155</v>
      </c>
      <c r="N478" s="31" t="s">
        <v>220</v>
      </c>
      <c r="O478" s="85">
        <v>220000</v>
      </c>
      <c r="P478" s="31" t="s">
        <v>80</v>
      </c>
      <c r="Q478" s="31" t="s">
        <v>92</v>
      </c>
      <c r="R478" s="26" t="s">
        <v>37</v>
      </c>
      <c r="S478" s="26" t="s">
        <v>59</v>
      </c>
    </row>
    <row r="479" spans="1:19" ht="18" customHeight="1" x14ac:dyDescent="0.25">
      <c r="A479" s="65">
        <v>470</v>
      </c>
      <c r="B479" s="225"/>
      <c r="C479" s="94" t="s">
        <v>756</v>
      </c>
      <c r="D479" s="94" t="s">
        <v>756</v>
      </c>
      <c r="E479" s="65" t="s">
        <v>30</v>
      </c>
      <c r="F479" s="75">
        <v>868926033943256</v>
      </c>
      <c r="G479" s="65"/>
      <c r="H479" s="65" t="s">
        <v>74</v>
      </c>
      <c r="I479" s="31"/>
      <c r="J479" s="24" t="s">
        <v>76</v>
      </c>
      <c r="K479" s="31"/>
      <c r="L479" s="31" t="s">
        <v>155</v>
      </c>
      <c r="M479" s="31"/>
      <c r="N479" s="31" t="s">
        <v>106</v>
      </c>
      <c r="O479" s="82" t="s">
        <v>122</v>
      </c>
      <c r="P479" s="31" t="s">
        <v>80</v>
      </c>
      <c r="Q479" s="31" t="s">
        <v>92</v>
      </c>
      <c r="R479" s="26" t="s">
        <v>42</v>
      </c>
      <c r="S479" s="26" t="s">
        <v>44</v>
      </c>
    </row>
    <row r="480" spans="1:19" ht="16.5" customHeight="1" x14ac:dyDescent="0.25">
      <c r="A480" s="65">
        <v>471</v>
      </c>
      <c r="B480" s="225"/>
      <c r="C480" s="94" t="s">
        <v>887</v>
      </c>
      <c r="D480" s="94" t="s">
        <v>887</v>
      </c>
      <c r="E480" s="65" t="s">
        <v>30</v>
      </c>
      <c r="F480" s="169">
        <v>868926033990364</v>
      </c>
      <c r="G480" s="65" t="s">
        <v>517</v>
      </c>
      <c r="H480" s="65" t="s">
        <v>74</v>
      </c>
      <c r="I480" s="24"/>
      <c r="J480" s="24" t="s">
        <v>76</v>
      </c>
      <c r="K480" s="31"/>
      <c r="L480" s="31" t="s">
        <v>243</v>
      </c>
      <c r="M480" s="31" t="s">
        <v>155</v>
      </c>
      <c r="N480" s="31" t="s">
        <v>58</v>
      </c>
      <c r="O480" s="82" t="s">
        <v>122</v>
      </c>
      <c r="P480" s="31" t="s">
        <v>80</v>
      </c>
      <c r="Q480" s="31" t="s">
        <v>92</v>
      </c>
      <c r="R480" s="26" t="s">
        <v>42</v>
      </c>
      <c r="S480" s="26" t="s">
        <v>44</v>
      </c>
    </row>
    <row r="481" spans="1:19" ht="16.5" customHeight="1" x14ac:dyDescent="0.25">
      <c r="A481" s="65">
        <v>472</v>
      </c>
      <c r="B481" s="225"/>
      <c r="C481" s="94" t="s">
        <v>888</v>
      </c>
      <c r="D481" s="94">
        <v>43469</v>
      </c>
      <c r="E481" s="65" t="s">
        <v>30</v>
      </c>
      <c r="F481" s="75">
        <v>868926033937753</v>
      </c>
      <c r="G481" s="65" t="s">
        <v>517</v>
      </c>
      <c r="H481" s="65" t="s">
        <v>74</v>
      </c>
      <c r="I481" s="24" t="s">
        <v>500</v>
      </c>
      <c r="J481" s="24" t="s">
        <v>251</v>
      </c>
      <c r="K481" s="31" t="s">
        <v>225</v>
      </c>
      <c r="L481" s="31" t="s">
        <v>155</v>
      </c>
      <c r="M481" s="31"/>
      <c r="N481" s="31" t="s">
        <v>496</v>
      </c>
      <c r="O481" s="82" t="s">
        <v>122</v>
      </c>
      <c r="P481" s="31" t="s">
        <v>80</v>
      </c>
      <c r="Q481" s="31" t="s">
        <v>100</v>
      </c>
      <c r="R481" s="26" t="s">
        <v>37</v>
      </c>
      <c r="S481" s="26" t="s">
        <v>59</v>
      </c>
    </row>
    <row r="482" spans="1:19" ht="16.5" customHeight="1" x14ac:dyDescent="0.25">
      <c r="A482" s="65">
        <v>473</v>
      </c>
      <c r="B482" s="225"/>
      <c r="C482" s="94" t="s">
        <v>785</v>
      </c>
      <c r="D482" s="94">
        <v>43681</v>
      </c>
      <c r="E482" s="31" t="s">
        <v>18</v>
      </c>
      <c r="F482" s="80">
        <v>865904020084775</v>
      </c>
      <c r="G482" s="31" t="s">
        <v>434</v>
      </c>
      <c r="H482" s="31" t="s">
        <v>74</v>
      </c>
      <c r="I482" s="31"/>
      <c r="J482" s="31" t="s">
        <v>140</v>
      </c>
      <c r="K482" s="31" t="s">
        <v>167</v>
      </c>
      <c r="L482" s="31" t="s">
        <v>110</v>
      </c>
      <c r="M482" s="31"/>
      <c r="N482" s="31" t="s">
        <v>889</v>
      </c>
      <c r="O482" s="72"/>
      <c r="P482" s="31" t="s">
        <v>144</v>
      </c>
      <c r="Q482" s="31" t="s">
        <v>100</v>
      </c>
      <c r="R482" s="31" t="s">
        <v>37</v>
      </c>
      <c r="S482" s="31" t="s">
        <v>39</v>
      </c>
    </row>
    <row r="483" spans="1:19" ht="16.5" customHeight="1" x14ac:dyDescent="0.25">
      <c r="A483" s="65">
        <v>474</v>
      </c>
      <c r="B483" s="225"/>
      <c r="C483" s="94">
        <v>43772</v>
      </c>
      <c r="D483" s="94">
        <v>43772</v>
      </c>
      <c r="E483" s="65" t="s">
        <v>56</v>
      </c>
      <c r="F483" s="75">
        <v>868183033844999</v>
      </c>
      <c r="G483" s="65" t="s">
        <v>88</v>
      </c>
      <c r="H483" s="65" t="s">
        <v>74</v>
      </c>
      <c r="I483" s="65"/>
      <c r="J483" s="31" t="s">
        <v>76</v>
      </c>
      <c r="K483" s="31" t="s">
        <v>890</v>
      </c>
      <c r="L483" s="167" t="s">
        <v>206</v>
      </c>
      <c r="M483" s="31" t="s">
        <v>78</v>
      </c>
      <c r="N483" s="31" t="s">
        <v>891</v>
      </c>
      <c r="O483" s="31"/>
      <c r="P483" s="31" t="s">
        <v>80</v>
      </c>
      <c r="Q483" s="31" t="s">
        <v>92</v>
      </c>
      <c r="R483" s="23" t="s">
        <v>37</v>
      </c>
      <c r="S483" s="65" t="s">
        <v>41</v>
      </c>
    </row>
    <row r="484" spans="1:19" ht="16.5" customHeight="1" x14ac:dyDescent="0.25">
      <c r="A484" s="65">
        <v>475</v>
      </c>
      <c r="B484" s="226"/>
      <c r="C484" s="174" t="s">
        <v>785</v>
      </c>
      <c r="D484" s="94" t="s">
        <v>785</v>
      </c>
      <c r="E484" s="65" t="s">
        <v>57</v>
      </c>
      <c r="F484" s="75">
        <v>861359036827309</v>
      </c>
      <c r="G484" s="65"/>
      <c r="H484" s="65" t="s">
        <v>74</v>
      </c>
      <c r="I484" s="31"/>
      <c r="J484" s="167" t="s">
        <v>773</v>
      </c>
      <c r="K484" s="31" t="s">
        <v>198</v>
      </c>
      <c r="L484" s="31" t="s">
        <v>555</v>
      </c>
      <c r="M484" s="167" t="s">
        <v>729</v>
      </c>
      <c r="N484" s="31" t="s">
        <v>892</v>
      </c>
      <c r="O484" s="31"/>
      <c r="P484" s="31"/>
      <c r="Q484" s="31" t="s">
        <v>100</v>
      </c>
      <c r="R484" s="23" t="s">
        <v>37</v>
      </c>
      <c r="S484" s="26" t="s">
        <v>59</v>
      </c>
    </row>
    <row r="485" spans="1:19" ht="16.5" customHeight="1" x14ac:dyDescent="0.25">
      <c r="A485" s="65">
        <v>476</v>
      </c>
      <c r="B485" s="224" t="s">
        <v>895</v>
      </c>
      <c r="C485" s="94" t="s">
        <v>802</v>
      </c>
      <c r="D485" s="94" t="s">
        <v>797</v>
      </c>
      <c r="E485" s="65" t="s">
        <v>56</v>
      </c>
      <c r="F485" s="75">
        <v>867857039938555</v>
      </c>
      <c r="G485" s="65"/>
      <c r="H485" s="65" t="s">
        <v>74</v>
      </c>
      <c r="I485" s="65"/>
      <c r="J485" s="31" t="s">
        <v>870</v>
      </c>
      <c r="K485" s="31" t="s">
        <v>225</v>
      </c>
      <c r="L485" s="167" t="s">
        <v>219</v>
      </c>
      <c r="M485" s="31" t="s">
        <v>78</v>
      </c>
      <c r="N485" s="31" t="s">
        <v>665</v>
      </c>
      <c r="O485" s="31"/>
      <c r="P485" s="31" t="s">
        <v>80</v>
      </c>
      <c r="Q485" s="31" t="s">
        <v>92</v>
      </c>
      <c r="R485" s="23" t="s">
        <v>42</v>
      </c>
      <c r="S485" s="65" t="s">
        <v>68</v>
      </c>
    </row>
    <row r="486" spans="1:19" ht="16.5" customHeight="1" x14ac:dyDescent="0.25">
      <c r="A486" s="65">
        <v>477</v>
      </c>
      <c r="B486" s="225"/>
      <c r="C486" s="94" t="s">
        <v>802</v>
      </c>
      <c r="D486" s="94" t="s">
        <v>797</v>
      </c>
      <c r="E486" s="65" t="s">
        <v>23</v>
      </c>
      <c r="F486" s="75">
        <v>866104022201308</v>
      </c>
      <c r="G486" s="65" t="s">
        <v>88</v>
      </c>
      <c r="H486" s="65" t="s">
        <v>95</v>
      </c>
      <c r="I486" s="31"/>
      <c r="J486" s="31"/>
      <c r="K486" s="31" t="s">
        <v>52</v>
      </c>
      <c r="L486" s="31" t="s">
        <v>722</v>
      </c>
      <c r="M486" s="167" t="s">
        <v>98</v>
      </c>
      <c r="N486" s="31" t="s">
        <v>58</v>
      </c>
      <c r="O486" s="31"/>
      <c r="P486" s="31" t="s">
        <v>80</v>
      </c>
      <c r="Q486" s="31" t="s">
        <v>92</v>
      </c>
      <c r="R486" s="23" t="s">
        <v>42</v>
      </c>
      <c r="S486" s="26" t="s">
        <v>44</v>
      </c>
    </row>
    <row r="487" spans="1:19" ht="16.5" customHeight="1" x14ac:dyDescent="0.25">
      <c r="A487" s="65">
        <v>478</v>
      </c>
      <c r="B487" s="226"/>
      <c r="C487" s="94" t="s">
        <v>802</v>
      </c>
      <c r="D487" s="94" t="s">
        <v>797</v>
      </c>
      <c r="E487" s="65" t="s">
        <v>23</v>
      </c>
      <c r="F487" s="75">
        <v>861694031765629</v>
      </c>
      <c r="G487" s="171"/>
      <c r="H487" s="65" t="s">
        <v>95</v>
      </c>
      <c r="I487" s="31" t="s">
        <v>894</v>
      </c>
      <c r="J487" s="24" t="s">
        <v>870</v>
      </c>
      <c r="K487" s="31" t="s">
        <v>225</v>
      </c>
      <c r="L487" s="31" t="s">
        <v>396</v>
      </c>
      <c r="M487" s="31" t="s">
        <v>98</v>
      </c>
      <c r="N487" s="31" t="s">
        <v>220</v>
      </c>
      <c r="O487" s="72">
        <v>220000</v>
      </c>
      <c r="P487" s="31" t="s">
        <v>80</v>
      </c>
      <c r="Q487" s="31" t="s">
        <v>92</v>
      </c>
      <c r="R487" s="26" t="s">
        <v>37</v>
      </c>
      <c r="S487" s="26" t="s">
        <v>59</v>
      </c>
    </row>
    <row r="488" spans="1:19" ht="16.5" customHeight="1" x14ac:dyDescent="0.25">
      <c r="A488" s="65">
        <v>479</v>
      </c>
      <c r="B488" s="26" t="s">
        <v>896</v>
      </c>
      <c r="C488" s="94" t="s">
        <v>766</v>
      </c>
      <c r="D488" s="94" t="s">
        <v>766</v>
      </c>
      <c r="E488" s="65" t="s">
        <v>57</v>
      </c>
      <c r="F488" s="75">
        <v>861359036969150</v>
      </c>
      <c r="G488" s="65"/>
      <c r="H488" s="65" t="s">
        <v>74</v>
      </c>
      <c r="I488" s="31"/>
      <c r="J488" s="24"/>
      <c r="K488" s="31" t="s">
        <v>774</v>
      </c>
      <c r="L488" s="31"/>
      <c r="M488" s="31"/>
      <c r="N488" s="31" t="s">
        <v>213</v>
      </c>
      <c r="O488" s="72"/>
      <c r="P488" s="31" t="s">
        <v>80</v>
      </c>
      <c r="Q488" s="31" t="s">
        <v>92</v>
      </c>
      <c r="R488" s="26" t="s">
        <v>37</v>
      </c>
      <c r="S488" s="26" t="s">
        <v>41</v>
      </c>
    </row>
    <row r="489" spans="1:19" ht="16.5" customHeight="1" x14ac:dyDescent="0.25">
      <c r="A489" s="65">
        <v>480</v>
      </c>
      <c r="B489" s="224" t="s">
        <v>897</v>
      </c>
      <c r="C489" s="94" t="s">
        <v>750</v>
      </c>
      <c r="D489" s="94">
        <v>43500</v>
      </c>
      <c r="E489" s="65" t="s">
        <v>897</v>
      </c>
      <c r="F489" s="80">
        <v>865904020163777</v>
      </c>
      <c r="G489" s="65"/>
      <c r="H489" s="65" t="s">
        <v>95</v>
      </c>
      <c r="I489" s="31"/>
      <c r="J489" s="24" t="s">
        <v>898</v>
      </c>
      <c r="K489" s="31" t="s">
        <v>899</v>
      </c>
      <c r="L489" s="31"/>
      <c r="M489" s="31"/>
      <c r="N489" s="182" t="s">
        <v>900</v>
      </c>
      <c r="O489" s="72"/>
      <c r="P489" s="31" t="s">
        <v>80</v>
      </c>
      <c r="Q489" s="31" t="s">
        <v>92</v>
      </c>
      <c r="R489" s="26" t="s">
        <v>37</v>
      </c>
      <c r="S489" s="26" t="s">
        <v>41</v>
      </c>
    </row>
    <row r="490" spans="1:19" ht="16.5" customHeight="1" x14ac:dyDescent="0.25">
      <c r="A490" s="65">
        <v>481</v>
      </c>
      <c r="B490" s="225"/>
      <c r="C490" s="94" t="s">
        <v>750</v>
      </c>
      <c r="D490" s="94">
        <v>43500</v>
      </c>
      <c r="E490" s="65" t="s">
        <v>897</v>
      </c>
      <c r="F490" s="80">
        <v>863306020481088</v>
      </c>
      <c r="G490" s="65"/>
      <c r="H490" s="65" t="s">
        <v>95</v>
      </c>
      <c r="I490" s="75" t="s">
        <v>901</v>
      </c>
      <c r="J490" s="24"/>
      <c r="K490" s="31" t="s">
        <v>902</v>
      </c>
      <c r="L490" s="31"/>
      <c r="M490" s="31"/>
      <c r="N490" s="182" t="s">
        <v>903</v>
      </c>
      <c r="O490" s="31"/>
      <c r="P490" s="31" t="s">
        <v>80</v>
      </c>
      <c r="Q490" s="31" t="s">
        <v>92</v>
      </c>
      <c r="R490" s="26" t="s">
        <v>37</v>
      </c>
      <c r="S490" s="65" t="s">
        <v>59</v>
      </c>
    </row>
    <row r="491" spans="1:19" ht="16.5" customHeight="1" x14ac:dyDescent="0.25">
      <c r="A491" s="65">
        <v>482</v>
      </c>
      <c r="B491" s="225"/>
      <c r="C491" s="94" t="s">
        <v>750</v>
      </c>
      <c r="D491" s="94">
        <v>43500</v>
      </c>
      <c r="E491" s="65" t="s">
        <v>897</v>
      </c>
      <c r="F491" s="80">
        <v>865904027288353</v>
      </c>
      <c r="G491" s="65"/>
      <c r="H491" s="65" t="s">
        <v>95</v>
      </c>
      <c r="I491" s="75" t="s">
        <v>904</v>
      </c>
      <c r="J491" s="24"/>
      <c r="K491" s="31" t="s">
        <v>633</v>
      </c>
      <c r="L491" s="31"/>
      <c r="M491" s="31"/>
      <c r="N491" s="182" t="s">
        <v>220</v>
      </c>
      <c r="O491" s="31"/>
      <c r="P491" s="31" t="s">
        <v>80</v>
      </c>
      <c r="Q491" s="31" t="s">
        <v>92</v>
      </c>
      <c r="R491" s="26" t="s">
        <v>37</v>
      </c>
      <c r="S491" s="65" t="s">
        <v>59</v>
      </c>
    </row>
    <row r="492" spans="1:19" ht="16.5" customHeight="1" x14ac:dyDescent="0.25">
      <c r="A492" s="65">
        <v>483</v>
      </c>
      <c r="B492" s="225"/>
      <c r="C492" s="94" t="s">
        <v>750</v>
      </c>
      <c r="D492" s="94">
        <v>43500</v>
      </c>
      <c r="E492" s="65" t="s">
        <v>897</v>
      </c>
      <c r="F492" s="80">
        <v>862118027452074</v>
      </c>
      <c r="G492" s="65"/>
      <c r="H492" s="65" t="s">
        <v>95</v>
      </c>
      <c r="I492" s="24" t="s">
        <v>905</v>
      </c>
      <c r="J492" s="24"/>
      <c r="K492" s="31" t="s">
        <v>906</v>
      </c>
      <c r="L492" s="31"/>
      <c r="M492" s="31"/>
      <c r="N492" s="182" t="s">
        <v>907</v>
      </c>
      <c r="O492" s="31"/>
      <c r="P492" s="31" t="s">
        <v>80</v>
      </c>
      <c r="Q492" s="31" t="s">
        <v>92</v>
      </c>
      <c r="R492" s="26" t="s">
        <v>37</v>
      </c>
      <c r="S492" s="26" t="s">
        <v>40</v>
      </c>
    </row>
    <row r="493" spans="1:19" ht="16.5" customHeight="1" x14ac:dyDescent="0.25">
      <c r="A493" s="65">
        <v>484</v>
      </c>
      <c r="B493" s="225"/>
      <c r="C493" s="94" t="s">
        <v>750</v>
      </c>
      <c r="D493" s="94">
        <v>43500</v>
      </c>
      <c r="E493" s="65" t="s">
        <v>897</v>
      </c>
      <c r="F493" s="80">
        <v>863306020477656</v>
      </c>
      <c r="G493" s="65" t="s">
        <v>908</v>
      </c>
      <c r="H493" s="65" t="s">
        <v>95</v>
      </c>
      <c r="I493" s="24" t="s">
        <v>909</v>
      </c>
      <c r="J493" s="24"/>
      <c r="K493" s="31" t="s">
        <v>910</v>
      </c>
      <c r="L493" s="31"/>
      <c r="M493" s="31"/>
      <c r="N493" s="182" t="s">
        <v>911</v>
      </c>
      <c r="O493" s="31"/>
      <c r="P493" s="31" t="s">
        <v>80</v>
      </c>
      <c r="Q493" s="31" t="s">
        <v>92</v>
      </c>
      <c r="R493" s="26" t="s">
        <v>37</v>
      </c>
      <c r="S493" s="65" t="s">
        <v>40</v>
      </c>
    </row>
    <row r="494" spans="1:19" ht="16.5" customHeight="1" x14ac:dyDescent="0.25">
      <c r="A494" s="65">
        <v>485</v>
      </c>
      <c r="B494" s="225"/>
      <c r="C494" s="94" t="s">
        <v>750</v>
      </c>
      <c r="D494" s="94">
        <v>43500</v>
      </c>
      <c r="E494" s="65" t="s">
        <v>897</v>
      </c>
      <c r="F494" s="80">
        <v>863306024414986</v>
      </c>
      <c r="G494" s="65"/>
      <c r="H494" s="65" t="s">
        <v>95</v>
      </c>
      <c r="I494" s="31"/>
      <c r="J494" s="31" t="s">
        <v>705</v>
      </c>
      <c r="K494" s="31" t="s">
        <v>912</v>
      </c>
      <c r="L494" s="31"/>
      <c r="M494" s="31"/>
      <c r="N494" s="182" t="s">
        <v>913</v>
      </c>
      <c r="O494" s="31"/>
      <c r="P494" s="31" t="s">
        <v>80</v>
      </c>
      <c r="Q494" s="31" t="s">
        <v>92</v>
      </c>
      <c r="R494" s="26" t="s">
        <v>37</v>
      </c>
      <c r="S494" s="65" t="s">
        <v>40</v>
      </c>
    </row>
    <row r="495" spans="1:19" ht="16.5" customHeight="1" x14ac:dyDescent="0.25">
      <c r="A495" s="65">
        <v>486</v>
      </c>
      <c r="B495" s="225"/>
      <c r="C495" s="94" t="s">
        <v>750</v>
      </c>
      <c r="D495" s="94">
        <v>43500</v>
      </c>
      <c r="E495" s="65" t="s">
        <v>897</v>
      </c>
      <c r="F495" s="80">
        <v>863306027104014</v>
      </c>
      <c r="G495" s="31"/>
      <c r="H495" s="65" t="s">
        <v>95</v>
      </c>
      <c r="I495" s="31"/>
      <c r="J495" s="31" t="s">
        <v>705</v>
      </c>
      <c r="K495" s="31" t="s">
        <v>914</v>
      </c>
      <c r="L495" s="31"/>
      <c r="M495" s="31"/>
      <c r="N495" s="182" t="s">
        <v>915</v>
      </c>
      <c r="O495" s="31"/>
      <c r="P495" s="31" t="s">
        <v>80</v>
      </c>
      <c r="Q495" s="31" t="s">
        <v>92</v>
      </c>
      <c r="R495" s="26" t="s">
        <v>37</v>
      </c>
      <c r="S495" s="65" t="s">
        <v>41</v>
      </c>
    </row>
    <row r="496" spans="1:19" ht="16.5" customHeight="1" x14ac:dyDescent="0.25">
      <c r="A496" s="65">
        <v>487</v>
      </c>
      <c r="B496" s="225"/>
      <c r="C496" s="94" t="s">
        <v>750</v>
      </c>
      <c r="D496" s="94">
        <v>43500</v>
      </c>
      <c r="E496" s="65" t="s">
        <v>897</v>
      </c>
      <c r="F496" s="80">
        <v>863306024426667</v>
      </c>
      <c r="G496" s="31"/>
      <c r="H496" s="65" t="s">
        <v>95</v>
      </c>
      <c r="I496" s="96"/>
      <c r="J496" s="31" t="s">
        <v>705</v>
      </c>
      <c r="K496" s="96"/>
      <c r="L496" s="96"/>
      <c r="M496" s="31"/>
      <c r="N496" s="182" t="s">
        <v>106</v>
      </c>
      <c r="O496" s="96"/>
      <c r="P496" s="31" t="s">
        <v>80</v>
      </c>
      <c r="Q496" s="31" t="s">
        <v>92</v>
      </c>
      <c r="R496" s="26" t="s">
        <v>42</v>
      </c>
      <c r="S496" s="65" t="s">
        <v>44</v>
      </c>
    </row>
    <row r="497" spans="1:19" ht="16.5" customHeight="1" x14ac:dyDescent="0.25">
      <c r="A497" s="65">
        <v>488</v>
      </c>
      <c r="B497" s="225"/>
      <c r="C497" s="94" t="s">
        <v>750</v>
      </c>
      <c r="D497" s="94">
        <v>43500</v>
      </c>
      <c r="E497" s="65" t="s">
        <v>897</v>
      </c>
      <c r="F497" s="80">
        <v>865904027267910</v>
      </c>
      <c r="G497" s="178"/>
      <c r="H497" s="65" t="s">
        <v>95</v>
      </c>
      <c r="I497" s="24" t="s">
        <v>916</v>
      </c>
      <c r="J497" s="178"/>
      <c r="K497" s="31" t="s">
        <v>633</v>
      </c>
      <c r="L497" s="178"/>
      <c r="M497" s="178"/>
      <c r="N497" s="182" t="s">
        <v>220</v>
      </c>
      <c r="O497" s="178"/>
      <c r="P497" s="31" t="s">
        <v>80</v>
      </c>
      <c r="Q497" s="31" t="s">
        <v>92</v>
      </c>
      <c r="R497" s="26" t="s">
        <v>37</v>
      </c>
      <c r="S497" s="65" t="s">
        <v>59</v>
      </c>
    </row>
    <row r="498" spans="1:19" ht="16.5" customHeight="1" x14ac:dyDescent="0.25">
      <c r="A498" s="65">
        <v>489</v>
      </c>
      <c r="B498" s="225"/>
      <c r="C498" s="94" t="s">
        <v>750</v>
      </c>
      <c r="D498" s="94">
        <v>43500</v>
      </c>
      <c r="E498" s="65" t="s">
        <v>897</v>
      </c>
      <c r="F498" s="80">
        <v>863306020481336</v>
      </c>
      <c r="G498" s="31"/>
      <c r="H498" s="65" t="s">
        <v>95</v>
      </c>
      <c r="I498" s="24"/>
      <c r="J498" s="31" t="s">
        <v>898</v>
      </c>
      <c r="K498" s="31" t="s">
        <v>917</v>
      </c>
      <c r="L498" s="31"/>
      <c r="M498" s="31"/>
      <c r="N498" s="182" t="s">
        <v>270</v>
      </c>
      <c r="O498" s="31"/>
      <c r="P498" s="31" t="s">
        <v>144</v>
      </c>
      <c r="Q498" s="31" t="s">
        <v>92</v>
      </c>
      <c r="R498" s="26" t="s">
        <v>37</v>
      </c>
      <c r="S498" s="65" t="s">
        <v>41</v>
      </c>
    </row>
    <row r="499" spans="1:19" ht="16.5" customHeight="1" x14ac:dyDescent="0.25">
      <c r="A499" s="65">
        <v>490</v>
      </c>
      <c r="B499" s="225"/>
      <c r="C499" s="94" t="s">
        <v>750</v>
      </c>
      <c r="D499" s="94">
        <v>43500</v>
      </c>
      <c r="E499" s="65" t="s">
        <v>897</v>
      </c>
      <c r="F499" s="80">
        <v>863306024439074</v>
      </c>
      <c r="G499" s="31"/>
      <c r="H499" s="65" t="s">
        <v>95</v>
      </c>
      <c r="I499" s="31"/>
      <c r="J499" s="31"/>
      <c r="K499" s="31" t="s">
        <v>918</v>
      </c>
      <c r="L499" s="31"/>
      <c r="M499" s="31"/>
      <c r="N499" s="182" t="s">
        <v>270</v>
      </c>
      <c r="O499" s="31"/>
      <c r="P499" s="31" t="s">
        <v>144</v>
      </c>
      <c r="Q499" s="31" t="s">
        <v>92</v>
      </c>
      <c r="R499" s="26" t="s">
        <v>37</v>
      </c>
      <c r="S499" s="65" t="s">
        <v>41</v>
      </c>
    </row>
    <row r="500" spans="1:19" ht="16.5" customHeight="1" x14ac:dyDescent="0.25">
      <c r="A500" s="65">
        <v>491</v>
      </c>
      <c r="B500" s="225"/>
      <c r="C500" s="94" t="s">
        <v>750</v>
      </c>
      <c r="D500" s="94">
        <v>43500</v>
      </c>
      <c r="E500" s="65" t="s">
        <v>897</v>
      </c>
      <c r="F500" s="80">
        <v>863306027113114</v>
      </c>
      <c r="G500" s="31"/>
      <c r="H500" s="65" t="s">
        <v>95</v>
      </c>
      <c r="I500" s="24" t="s">
        <v>919</v>
      </c>
      <c r="J500" s="31"/>
      <c r="K500" s="31" t="s">
        <v>633</v>
      </c>
      <c r="L500" s="31"/>
      <c r="M500" s="31"/>
      <c r="N500" s="182" t="s">
        <v>220</v>
      </c>
      <c r="O500" s="31"/>
      <c r="P500" s="31" t="s">
        <v>80</v>
      </c>
      <c r="Q500" s="31" t="s">
        <v>92</v>
      </c>
      <c r="R500" s="26" t="s">
        <v>37</v>
      </c>
      <c r="S500" s="65" t="s">
        <v>59</v>
      </c>
    </row>
    <row r="501" spans="1:19" ht="16.5" customHeight="1" x14ac:dyDescent="0.25">
      <c r="A501" s="65">
        <v>492</v>
      </c>
      <c r="B501" s="225"/>
      <c r="C501" s="94" t="s">
        <v>750</v>
      </c>
      <c r="D501" s="94">
        <v>43500</v>
      </c>
      <c r="E501" s="65" t="s">
        <v>897</v>
      </c>
      <c r="F501" s="80">
        <v>863306020487713</v>
      </c>
      <c r="G501" s="31"/>
      <c r="H501" s="65" t="s">
        <v>95</v>
      </c>
      <c r="I501" s="24" t="s">
        <v>920</v>
      </c>
      <c r="J501" s="31"/>
      <c r="K501" s="31" t="s">
        <v>921</v>
      </c>
      <c r="L501" s="31"/>
      <c r="M501" s="31"/>
      <c r="N501" s="182" t="s">
        <v>922</v>
      </c>
      <c r="O501" s="31"/>
      <c r="P501" s="31" t="s">
        <v>80</v>
      </c>
      <c r="Q501" s="31" t="s">
        <v>92</v>
      </c>
      <c r="R501" s="26" t="s">
        <v>37</v>
      </c>
      <c r="S501" s="65" t="s">
        <v>59</v>
      </c>
    </row>
    <row r="502" spans="1:19" ht="16.5" customHeight="1" x14ac:dyDescent="0.25">
      <c r="A502" s="65">
        <v>493</v>
      </c>
      <c r="B502" s="225"/>
      <c r="C502" s="94" t="s">
        <v>750</v>
      </c>
      <c r="D502" s="94">
        <v>43500</v>
      </c>
      <c r="E502" s="65" t="s">
        <v>897</v>
      </c>
      <c r="F502" s="80">
        <v>862118029980148</v>
      </c>
      <c r="G502" s="65"/>
      <c r="H502" s="65" t="s">
        <v>95</v>
      </c>
      <c r="I502" s="31"/>
      <c r="J502" s="31"/>
      <c r="K502" s="31" t="s">
        <v>331</v>
      </c>
      <c r="L502" s="31"/>
      <c r="M502" s="31"/>
      <c r="N502" s="182" t="s">
        <v>220</v>
      </c>
      <c r="O502" s="31"/>
      <c r="P502" s="31" t="s">
        <v>80</v>
      </c>
      <c r="Q502" s="31" t="s">
        <v>92</v>
      </c>
      <c r="R502" s="26" t="s">
        <v>37</v>
      </c>
      <c r="S502" s="65" t="s">
        <v>59</v>
      </c>
    </row>
    <row r="503" spans="1:19" ht="16.5" customHeight="1" x14ac:dyDescent="0.25">
      <c r="A503" s="65">
        <v>494</v>
      </c>
      <c r="B503" s="225"/>
      <c r="C503" s="94" t="s">
        <v>750</v>
      </c>
      <c r="D503" s="94">
        <v>43500</v>
      </c>
      <c r="E503" s="65" t="s">
        <v>897</v>
      </c>
      <c r="F503" s="80">
        <v>865904020160344</v>
      </c>
      <c r="G503" s="65"/>
      <c r="H503" s="65" t="s">
        <v>95</v>
      </c>
      <c r="I503" s="24" t="s">
        <v>923</v>
      </c>
      <c r="J503" s="31"/>
      <c r="K503" s="31" t="s">
        <v>633</v>
      </c>
      <c r="L503" s="31"/>
      <c r="M503" s="31"/>
      <c r="N503" s="182" t="s">
        <v>220</v>
      </c>
      <c r="O503" s="31"/>
      <c r="P503" s="31" t="s">
        <v>80</v>
      </c>
      <c r="Q503" s="31" t="s">
        <v>92</v>
      </c>
      <c r="R503" s="26" t="s">
        <v>37</v>
      </c>
      <c r="S503" s="65" t="s">
        <v>59</v>
      </c>
    </row>
    <row r="504" spans="1:19" ht="16.5" customHeight="1" x14ac:dyDescent="0.25">
      <c r="A504" s="65">
        <v>495</v>
      </c>
      <c r="B504" s="225"/>
      <c r="C504" s="94" t="s">
        <v>750</v>
      </c>
      <c r="D504" s="94">
        <v>43500</v>
      </c>
      <c r="E504" s="65" t="s">
        <v>897</v>
      </c>
      <c r="F504" s="80">
        <v>865904020152770</v>
      </c>
      <c r="G504" s="65"/>
      <c r="H504" s="65" t="s">
        <v>95</v>
      </c>
      <c r="I504" s="24" t="s">
        <v>924</v>
      </c>
      <c r="J504" s="31"/>
      <c r="K504" s="31" t="s">
        <v>925</v>
      </c>
      <c r="L504" s="31"/>
      <c r="M504" s="31"/>
      <c r="N504" s="182" t="s">
        <v>926</v>
      </c>
      <c r="O504" s="31"/>
      <c r="P504" s="31" t="s">
        <v>80</v>
      </c>
      <c r="Q504" s="31" t="s">
        <v>92</v>
      </c>
      <c r="R504" s="26" t="s">
        <v>37</v>
      </c>
      <c r="S504" s="65" t="s">
        <v>40</v>
      </c>
    </row>
    <row r="505" spans="1:19" ht="16.5" customHeight="1" x14ac:dyDescent="0.25">
      <c r="A505" s="65">
        <v>496</v>
      </c>
      <c r="B505" s="225"/>
      <c r="C505" s="94" t="s">
        <v>750</v>
      </c>
      <c r="D505" s="94">
        <v>43500</v>
      </c>
      <c r="E505" s="65" t="s">
        <v>897</v>
      </c>
      <c r="F505" s="75">
        <v>865904027275616</v>
      </c>
      <c r="G505" s="65"/>
      <c r="H505" s="65" t="s">
        <v>95</v>
      </c>
      <c r="I505" s="65"/>
      <c r="J505" s="65"/>
      <c r="K505" s="65" t="s">
        <v>927</v>
      </c>
      <c r="L505" s="65"/>
      <c r="M505" s="65"/>
      <c r="N505" s="182" t="s">
        <v>928</v>
      </c>
      <c r="O505" s="65"/>
      <c r="P505" s="31" t="s">
        <v>80</v>
      </c>
      <c r="Q505" s="31" t="s">
        <v>92</v>
      </c>
      <c r="R505" s="26" t="s">
        <v>37</v>
      </c>
      <c r="S505" s="65" t="s">
        <v>41</v>
      </c>
    </row>
    <row r="506" spans="1:19" ht="16.5" customHeight="1" x14ac:dyDescent="0.25">
      <c r="A506" s="65">
        <v>497</v>
      </c>
      <c r="B506" s="225"/>
      <c r="C506" s="94" t="s">
        <v>750</v>
      </c>
      <c r="D506" s="94">
        <v>43500</v>
      </c>
      <c r="E506" s="65" t="s">
        <v>897</v>
      </c>
      <c r="F506" s="75">
        <v>862118029980163</v>
      </c>
      <c r="G506" s="65"/>
      <c r="H506" s="65" t="s">
        <v>95</v>
      </c>
      <c r="I506" s="65"/>
      <c r="J506" s="65"/>
      <c r="K506" s="65" t="s">
        <v>50</v>
      </c>
      <c r="L506" s="65"/>
      <c r="M506" s="65"/>
      <c r="N506" s="182" t="s">
        <v>270</v>
      </c>
      <c r="O506" s="65"/>
      <c r="P506" s="31" t="s">
        <v>144</v>
      </c>
      <c r="Q506" s="31" t="s">
        <v>92</v>
      </c>
      <c r="R506" s="26" t="s">
        <v>37</v>
      </c>
      <c r="S506" s="65" t="s">
        <v>41</v>
      </c>
    </row>
    <row r="507" spans="1:19" ht="18" customHeight="1" x14ac:dyDescent="0.25">
      <c r="A507" s="65">
        <v>498</v>
      </c>
      <c r="B507" s="225"/>
      <c r="C507" s="94" t="s">
        <v>750</v>
      </c>
      <c r="D507" s="94">
        <v>43500</v>
      </c>
      <c r="E507" s="65" t="s">
        <v>897</v>
      </c>
      <c r="F507" s="75">
        <v>862118027453494</v>
      </c>
      <c r="G507" s="65"/>
      <c r="H507" s="65" t="s">
        <v>95</v>
      </c>
      <c r="I507" s="65"/>
      <c r="J507" s="65"/>
      <c r="K507" s="65" t="s">
        <v>929</v>
      </c>
      <c r="L507" s="65"/>
      <c r="M507" s="65"/>
      <c r="N507" s="182" t="s">
        <v>270</v>
      </c>
      <c r="O507" s="65"/>
      <c r="P507" s="31" t="s">
        <v>144</v>
      </c>
      <c r="Q507" s="31" t="s">
        <v>92</v>
      </c>
      <c r="R507" s="26" t="s">
        <v>37</v>
      </c>
      <c r="S507" s="65" t="s">
        <v>41</v>
      </c>
    </row>
    <row r="508" spans="1:19" ht="16.5" customHeight="1" x14ac:dyDescent="0.25">
      <c r="A508" s="65">
        <v>499</v>
      </c>
      <c r="B508" s="226"/>
      <c r="C508" s="94" t="s">
        <v>750</v>
      </c>
      <c r="D508" s="94">
        <v>43500</v>
      </c>
      <c r="E508" s="65" t="s">
        <v>897</v>
      </c>
      <c r="F508" s="75">
        <v>863306024456839</v>
      </c>
      <c r="G508" s="65"/>
      <c r="H508" s="65" t="s">
        <v>95</v>
      </c>
      <c r="I508" s="65"/>
      <c r="J508" s="65"/>
      <c r="K508" s="65" t="s">
        <v>930</v>
      </c>
      <c r="L508" s="65"/>
      <c r="M508" s="65"/>
      <c r="N508" s="182" t="s">
        <v>106</v>
      </c>
      <c r="O508" s="65"/>
      <c r="P508" s="31" t="s">
        <v>80</v>
      </c>
      <c r="Q508" s="31" t="s">
        <v>92</v>
      </c>
      <c r="R508" s="26" t="s">
        <v>42</v>
      </c>
      <c r="S508" s="65" t="s">
        <v>44</v>
      </c>
    </row>
    <row r="509" spans="1:19" ht="16.5" customHeight="1" x14ac:dyDescent="0.25">
      <c r="A509" s="65">
        <v>500</v>
      </c>
      <c r="B509" s="224" t="s">
        <v>949</v>
      </c>
      <c r="C509" s="94" t="s">
        <v>797</v>
      </c>
      <c r="D509" s="94" t="s">
        <v>883</v>
      </c>
      <c r="E509" s="65" t="s">
        <v>30</v>
      </c>
      <c r="F509" s="80">
        <v>864811036917966</v>
      </c>
      <c r="G509" s="171"/>
      <c r="H509" s="65" t="s">
        <v>95</v>
      </c>
      <c r="I509" s="24"/>
      <c r="J509" s="24" t="s">
        <v>164</v>
      </c>
      <c r="K509" s="31" t="s">
        <v>225</v>
      </c>
      <c r="L509" s="31" t="s">
        <v>311</v>
      </c>
      <c r="M509" s="31"/>
      <c r="N509" s="31" t="s">
        <v>931</v>
      </c>
      <c r="O509" s="85" t="s">
        <v>122</v>
      </c>
      <c r="P509" s="31" t="s">
        <v>80</v>
      </c>
      <c r="Q509" s="31" t="s">
        <v>92</v>
      </c>
      <c r="R509" s="26" t="s">
        <v>37</v>
      </c>
      <c r="S509" s="26" t="s">
        <v>41</v>
      </c>
    </row>
    <row r="510" spans="1:19" ht="16.5" customHeight="1" x14ac:dyDescent="0.25">
      <c r="A510" s="65">
        <v>501</v>
      </c>
      <c r="B510" s="225"/>
      <c r="C510" s="94" t="s">
        <v>797</v>
      </c>
      <c r="D510" s="94" t="s">
        <v>883</v>
      </c>
      <c r="E510" s="65" t="s">
        <v>30</v>
      </c>
      <c r="F510" s="80">
        <v>864811037167363</v>
      </c>
      <c r="G510" s="171"/>
      <c r="H510" s="65" t="s">
        <v>95</v>
      </c>
      <c r="I510" s="31"/>
      <c r="J510" s="24" t="s">
        <v>624</v>
      </c>
      <c r="K510" s="31"/>
      <c r="L510" s="31" t="s">
        <v>545</v>
      </c>
      <c r="M510" s="31" t="s">
        <v>84</v>
      </c>
      <c r="N510" s="31" t="s">
        <v>58</v>
      </c>
      <c r="O510" s="85" t="s">
        <v>122</v>
      </c>
      <c r="P510" s="31" t="s">
        <v>80</v>
      </c>
      <c r="Q510" s="31" t="s">
        <v>92</v>
      </c>
      <c r="R510" s="26" t="s">
        <v>42</v>
      </c>
      <c r="S510" s="26" t="s">
        <v>44</v>
      </c>
    </row>
    <row r="511" spans="1:19" ht="16.5" customHeight="1" x14ac:dyDescent="0.25">
      <c r="A511" s="65">
        <v>502</v>
      </c>
      <c r="B511" s="225"/>
      <c r="C511" s="94" t="s">
        <v>797</v>
      </c>
      <c r="D511" s="94" t="s">
        <v>883</v>
      </c>
      <c r="E511" s="65" t="s">
        <v>30</v>
      </c>
      <c r="F511" s="80">
        <v>864811037127359</v>
      </c>
      <c r="G511" s="171"/>
      <c r="H511" s="65" t="s">
        <v>95</v>
      </c>
      <c r="I511" s="24" t="s">
        <v>118</v>
      </c>
      <c r="J511" s="24" t="s">
        <v>624</v>
      </c>
      <c r="K511" s="31" t="s">
        <v>932</v>
      </c>
      <c r="L511" s="31"/>
      <c r="M511" s="31" t="s">
        <v>84</v>
      </c>
      <c r="N511" s="31" t="s">
        <v>933</v>
      </c>
      <c r="O511" s="85" t="s">
        <v>122</v>
      </c>
      <c r="P511" s="31" t="s">
        <v>80</v>
      </c>
      <c r="Q511" s="31" t="s">
        <v>92</v>
      </c>
      <c r="R511" s="23" t="s">
        <v>37</v>
      </c>
      <c r="S511" s="65" t="s">
        <v>40</v>
      </c>
    </row>
    <row r="512" spans="1:19" ht="16.5" customHeight="1" x14ac:dyDescent="0.25">
      <c r="A512" s="65">
        <v>503</v>
      </c>
      <c r="B512" s="225"/>
      <c r="C512" s="94" t="s">
        <v>797</v>
      </c>
      <c r="D512" s="94" t="s">
        <v>883</v>
      </c>
      <c r="E512" s="65" t="s">
        <v>56</v>
      </c>
      <c r="F512" s="80">
        <v>868183034630090</v>
      </c>
      <c r="G512" s="171"/>
      <c r="H512" s="65" t="s">
        <v>74</v>
      </c>
      <c r="I512" s="65"/>
      <c r="J512" s="31" t="s">
        <v>76</v>
      </c>
      <c r="K512" s="96" t="s">
        <v>245</v>
      </c>
      <c r="L512" s="167" t="s">
        <v>333</v>
      </c>
      <c r="M512" s="31" t="s">
        <v>78</v>
      </c>
      <c r="N512" s="31" t="s">
        <v>934</v>
      </c>
      <c r="O512" s="31"/>
      <c r="P512" s="31" t="s">
        <v>80</v>
      </c>
      <c r="Q512" s="31" t="s">
        <v>92</v>
      </c>
      <c r="R512" s="23" t="s">
        <v>37</v>
      </c>
      <c r="S512" s="65" t="s">
        <v>40</v>
      </c>
    </row>
    <row r="513" spans="1:19" ht="16.5" customHeight="1" x14ac:dyDescent="0.25">
      <c r="A513" s="65">
        <v>504</v>
      </c>
      <c r="B513" s="225"/>
      <c r="C513" s="94" t="s">
        <v>797</v>
      </c>
      <c r="D513" s="94" t="s">
        <v>883</v>
      </c>
      <c r="E513" s="65" t="s">
        <v>56</v>
      </c>
      <c r="F513" s="183">
        <v>868183034633441</v>
      </c>
      <c r="G513" s="171"/>
      <c r="H513" s="65" t="s">
        <v>74</v>
      </c>
      <c r="I513" s="31"/>
      <c r="J513" s="31" t="s">
        <v>164</v>
      </c>
      <c r="K513" s="31" t="s">
        <v>225</v>
      </c>
      <c r="L513" s="31" t="s">
        <v>206</v>
      </c>
      <c r="M513" s="31" t="s">
        <v>78</v>
      </c>
      <c r="N513" s="31" t="s">
        <v>665</v>
      </c>
      <c r="O513" s="31"/>
      <c r="P513" s="31" t="s">
        <v>80</v>
      </c>
      <c r="Q513" s="31" t="s">
        <v>92</v>
      </c>
      <c r="R513" s="23" t="s">
        <v>42</v>
      </c>
      <c r="S513" s="65" t="s">
        <v>68</v>
      </c>
    </row>
    <row r="514" spans="1:19" ht="16.5" customHeight="1" x14ac:dyDescent="0.25">
      <c r="A514" s="65">
        <v>505</v>
      </c>
      <c r="B514" s="225"/>
      <c r="C514" s="94" t="s">
        <v>797</v>
      </c>
      <c r="D514" s="94" t="s">
        <v>883</v>
      </c>
      <c r="E514" s="65" t="s">
        <v>56</v>
      </c>
      <c r="F514" s="80">
        <v>867710730416532</v>
      </c>
      <c r="G514" s="65"/>
      <c r="H514" s="65" t="s">
        <v>74</v>
      </c>
      <c r="I514" s="24"/>
      <c r="J514" s="24" t="s">
        <v>214</v>
      </c>
      <c r="K514" s="31"/>
      <c r="L514" s="31" t="s">
        <v>78</v>
      </c>
      <c r="M514" s="31"/>
      <c r="N514" s="31" t="s">
        <v>106</v>
      </c>
      <c r="O514" s="31"/>
      <c r="P514" s="31" t="s">
        <v>80</v>
      </c>
      <c r="Q514" s="31" t="s">
        <v>92</v>
      </c>
      <c r="R514" s="23" t="s">
        <v>42</v>
      </c>
      <c r="S514" s="65" t="s">
        <v>44</v>
      </c>
    </row>
    <row r="515" spans="1:19" ht="16.5" customHeight="1" x14ac:dyDescent="0.25">
      <c r="A515" s="65">
        <v>506</v>
      </c>
      <c r="B515" s="225"/>
      <c r="C515" s="94" t="s">
        <v>797</v>
      </c>
      <c r="D515" s="94" t="s">
        <v>883</v>
      </c>
      <c r="E515" s="65" t="s">
        <v>56</v>
      </c>
      <c r="F515" s="80">
        <v>868183034781034</v>
      </c>
      <c r="G515" s="65"/>
      <c r="H515" s="65" t="s">
        <v>74</v>
      </c>
      <c r="I515" s="24"/>
      <c r="J515" s="24" t="s">
        <v>209</v>
      </c>
      <c r="K515" s="31"/>
      <c r="L515" s="24" t="s">
        <v>78</v>
      </c>
      <c r="M515" s="31"/>
      <c r="N515" s="31" t="s">
        <v>106</v>
      </c>
      <c r="O515" s="31"/>
      <c r="P515" s="31" t="s">
        <v>80</v>
      </c>
      <c r="Q515" s="31" t="s">
        <v>92</v>
      </c>
      <c r="R515" s="23" t="s">
        <v>42</v>
      </c>
      <c r="S515" s="65" t="s">
        <v>44</v>
      </c>
    </row>
    <row r="516" spans="1:19" ht="16.5" customHeight="1" x14ac:dyDescent="0.25">
      <c r="A516" s="65">
        <v>507</v>
      </c>
      <c r="B516" s="225"/>
      <c r="C516" s="94" t="s">
        <v>797</v>
      </c>
      <c r="D516" s="94" t="s">
        <v>883</v>
      </c>
      <c r="E516" s="65" t="s">
        <v>56</v>
      </c>
      <c r="F516" s="80">
        <v>867857039910703</v>
      </c>
      <c r="G516" s="65"/>
      <c r="H516" s="65" t="s">
        <v>74</v>
      </c>
      <c r="I516" s="24"/>
      <c r="J516" s="24" t="s">
        <v>82</v>
      </c>
      <c r="K516" s="31" t="s">
        <v>935</v>
      </c>
      <c r="L516" s="31"/>
      <c r="M516" s="24" t="s">
        <v>78</v>
      </c>
      <c r="N516" s="31" t="s">
        <v>106</v>
      </c>
      <c r="O516" s="31"/>
      <c r="P516" s="31" t="s">
        <v>80</v>
      </c>
      <c r="Q516" s="31" t="s">
        <v>92</v>
      </c>
      <c r="R516" s="23" t="s">
        <v>42</v>
      </c>
      <c r="S516" s="65" t="s">
        <v>44</v>
      </c>
    </row>
    <row r="517" spans="1:19" ht="16.5" customHeight="1" x14ac:dyDescent="0.25">
      <c r="A517" s="65">
        <v>508</v>
      </c>
      <c r="B517" s="225"/>
      <c r="C517" s="94" t="s">
        <v>797</v>
      </c>
      <c r="D517" s="94" t="s">
        <v>883</v>
      </c>
      <c r="E517" s="65" t="s">
        <v>23</v>
      </c>
      <c r="F517" s="75">
        <v>861694037955695</v>
      </c>
      <c r="G517" s="171"/>
      <c r="H517" s="65" t="s">
        <v>95</v>
      </c>
      <c r="I517" s="31" t="s">
        <v>639</v>
      </c>
      <c r="J517" s="31" t="s">
        <v>426</v>
      </c>
      <c r="K517" s="31" t="s">
        <v>936</v>
      </c>
      <c r="L517" s="31" t="s">
        <v>266</v>
      </c>
      <c r="M517" s="24" t="s">
        <v>98</v>
      </c>
      <c r="N517" s="31" t="s">
        <v>937</v>
      </c>
      <c r="O517" s="31"/>
      <c r="P517" s="31" t="s">
        <v>80</v>
      </c>
      <c r="Q517" s="31" t="s">
        <v>92</v>
      </c>
      <c r="R517" s="23" t="s">
        <v>37</v>
      </c>
      <c r="S517" s="26" t="s">
        <v>41</v>
      </c>
    </row>
    <row r="518" spans="1:19" ht="16.5" customHeight="1" x14ac:dyDescent="0.25">
      <c r="A518" s="65">
        <v>509</v>
      </c>
      <c r="B518" s="225"/>
      <c r="C518" s="94" t="s">
        <v>797</v>
      </c>
      <c r="D518" s="94" t="s">
        <v>883</v>
      </c>
      <c r="E518" s="65" t="s">
        <v>23</v>
      </c>
      <c r="F518" s="75">
        <v>866104028876327</v>
      </c>
      <c r="G518" s="171"/>
      <c r="H518" s="65" t="s">
        <v>95</v>
      </c>
      <c r="I518" s="31"/>
      <c r="J518" s="24" t="s">
        <v>203</v>
      </c>
      <c r="K518" s="31"/>
      <c r="L518" s="31" t="s">
        <v>97</v>
      </c>
      <c r="M518" s="24" t="s">
        <v>98</v>
      </c>
      <c r="N518" s="31" t="s">
        <v>58</v>
      </c>
      <c r="O518" s="72"/>
      <c r="P518" s="31" t="s">
        <v>80</v>
      </c>
      <c r="Q518" s="31" t="s">
        <v>92</v>
      </c>
      <c r="R518" s="26" t="s">
        <v>42</v>
      </c>
      <c r="S518" s="26" t="s">
        <v>44</v>
      </c>
    </row>
    <row r="519" spans="1:19" ht="16.5" customHeight="1" x14ac:dyDescent="0.25">
      <c r="A519" s="65">
        <v>510</v>
      </c>
      <c r="B519" s="225"/>
      <c r="C519" s="94" t="s">
        <v>797</v>
      </c>
      <c r="D519" s="94" t="s">
        <v>883</v>
      </c>
      <c r="E519" s="65" t="s">
        <v>23</v>
      </c>
      <c r="F519" s="75">
        <v>862631039263909</v>
      </c>
      <c r="G519" s="171"/>
      <c r="H519" s="65" t="s">
        <v>95</v>
      </c>
      <c r="I519" s="31"/>
      <c r="J519" s="24" t="s">
        <v>82</v>
      </c>
      <c r="K519" s="31"/>
      <c r="L519" s="31" t="s">
        <v>450</v>
      </c>
      <c r="M519" s="24" t="s">
        <v>98</v>
      </c>
      <c r="N519" s="31" t="s">
        <v>778</v>
      </c>
      <c r="O519" s="72"/>
      <c r="P519" s="31" t="s">
        <v>80</v>
      </c>
      <c r="Q519" s="31" t="s">
        <v>92</v>
      </c>
      <c r="R519" s="26" t="s">
        <v>42</v>
      </c>
      <c r="S519" s="26" t="s">
        <v>44</v>
      </c>
    </row>
    <row r="520" spans="1:19" ht="16.5" customHeight="1" x14ac:dyDescent="0.25">
      <c r="A520" s="65">
        <v>511</v>
      </c>
      <c r="B520" s="225"/>
      <c r="C520" s="94" t="s">
        <v>797</v>
      </c>
      <c r="D520" s="94" t="s">
        <v>883</v>
      </c>
      <c r="E520" s="65" t="s">
        <v>23</v>
      </c>
      <c r="F520" s="75">
        <v>862631037446779</v>
      </c>
      <c r="G520" s="171"/>
      <c r="H520" s="65" t="s">
        <v>95</v>
      </c>
      <c r="I520" s="31"/>
      <c r="J520" s="24" t="s">
        <v>214</v>
      </c>
      <c r="K520" s="31" t="s">
        <v>938</v>
      </c>
      <c r="L520" s="24" t="s">
        <v>98</v>
      </c>
      <c r="M520" s="31"/>
      <c r="N520" s="31" t="s">
        <v>143</v>
      </c>
      <c r="O520" s="72"/>
      <c r="P520" s="31" t="s">
        <v>144</v>
      </c>
      <c r="Q520" s="31" t="s">
        <v>92</v>
      </c>
      <c r="R520" s="26" t="s">
        <v>37</v>
      </c>
      <c r="S520" s="26" t="s">
        <v>40</v>
      </c>
    </row>
    <row r="521" spans="1:19" ht="16.5" customHeight="1" x14ac:dyDescent="0.25">
      <c r="A521" s="65">
        <v>512</v>
      </c>
      <c r="B521" s="225"/>
      <c r="C521" s="94" t="s">
        <v>797</v>
      </c>
      <c r="D521" s="94" t="s">
        <v>883</v>
      </c>
      <c r="E521" s="65" t="s">
        <v>23</v>
      </c>
      <c r="F521" s="75">
        <v>862631039275382</v>
      </c>
      <c r="G521" s="171"/>
      <c r="H521" s="65" t="s">
        <v>95</v>
      </c>
      <c r="I521" s="26" t="s">
        <v>939</v>
      </c>
      <c r="J521" s="26" t="s">
        <v>203</v>
      </c>
      <c r="K521" s="26" t="s">
        <v>61</v>
      </c>
      <c r="L521" s="26" t="s">
        <v>97</v>
      </c>
      <c r="M521" s="26" t="s">
        <v>98</v>
      </c>
      <c r="N521" s="26" t="s">
        <v>332</v>
      </c>
      <c r="O521" s="23">
        <v>220000</v>
      </c>
      <c r="P521" s="26" t="s">
        <v>80</v>
      </c>
      <c r="Q521" s="26" t="s">
        <v>92</v>
      </c>
      <c r="R521" s="26" t="s">
        <v>37</v>
      </c>
      <c r="S521" s="26" t="s">
        <v>59</v>
      </c>
    </row>
    <row r="522" spans="1:19" ht="16.5" customHeight="1" x14ac:dyDescent="0.25">
      <c r="A522" s="65">
        <v>513</v>
      </c>
      <c r="B522" s="225"/>
      <c r="C522" s="94" t="s">
        <v>797</v>
      </c>
      <c r="D522" s="94" t="s">
        <v>883</v>
      </c>
      <c r="E522" s="65" t="s">
        <v>23</v>
      </c>
      <c r="F522" s="75">
        <v>862631037448270</v>
      </c>
      <c r="G522" s="171"/>
      <c r="H522" s="65" t="s">
        <v>95</v>
      </c>
      <c r="I522" s="31"/>
      <c r="J522" s="24" t="s">
        <v>203</v>
      </c>
      <c r="K522" s="31"/>
      <c r="L522" s="31" t="s">
        <v>266</v>
      </c>
      <c r="M522" s="26" t="s">
        <v>98</v>
      </c>
      <c r="N522" s="31" t="s">
        <v>778</v>
      </c>
      <c r="O522" s="31"/>
      <c r="P522" s="26" t="s">
        <v>80</v>
      </c>
      <c r="Q522" s="26" t="s">
        <v>92</v>
      </c>
      <c r="R522" s="26" t="s">
        <v>42</v>
      </c>
      <c r="S522" s="26" t="s">
        <v>44</v>
      </c>
    </row>
    <row r="523" spans="1:19" ht="16.5" customHeight="1" x14ac:dyDescent="0.25">
      <c r="A523" s="65">
        <v>514</v>
      </c>
      <c r="B523" s="225"/>
      <c r="C523" s="94" t="s">
        <v>797</v>
      </c>
      <c r="D523" s="94" t="s">
        <v>883</v>
      </c>
      <c r="E523" s="65" t="s">
        <v>23</v>
      </c>
      <c r="F523" s="75">
        <v>862631034746247</v>
      </c>
      <c r="G523" s="171"/>
      <c r="H523" s="65" t="s">
        <v>95</v>
      </c>
      <c r="I523" s="24"/>
      <c r="J523" s="24" t="s">
        <v>624</v>
      </c>
      <c r="K523" s="31"/>
      <c r="L523" s="31" t="s">
        <v>396</v>
      </c>
      <c r="M523" s="26" t="s">
        <v>98</v>
      </c>
      <c r="N523" s="31" t="s">
        <v>58</v>
      </c>
      <c r="O523" s="31"/>
      <c r="P523" s="26" t="s">
        <v>80</v>
      </c>
      <c r="Q523" s="26" t="s">
        <v>92</v>
      </c>
      <c r="R523" s="26" t="s">
        <v>42</v>
      </c>
      <c r="S523" s="26" t="s">
        <v>44</v>
      </c>
    </row>
    <row r="524" spans="1:19" ht="16.5" customHeight="1" x14ac:dyDescent="0.25">
      <c r="A524" s="65">
        <v>515</v>
      </c>
      <c r="B524" s="225"/>
      <c r="C524" s="94" t="s">
        <v>797</v>
      </c>
      <c r="D524" s="94" t="s">
        <v>883</v>
      </c>
      <c r="E524" s="65" t="s">
        <v>23</v>
      </c>
      <c r="F524" s="75">
        <v>862631034796168</v>
      </c>
      <c r="G524" s="171"/>
      <c r="H524" s="65" t="s">
        <v>95</v>
      </c>
      <c r="I524" s="96"/>
      <c r="J524" s="96" t="s">
        <v>624</v>
      </c>
      <c r="K524" s="96" t="s">
        <v>245</v>
      </c>
      <c r="L524" s="96" t="s">
        <v>396</v>
      </c>
      <c r="M524" s="26" t="s">
        <v>98</v>
      </c>
      <c r="N524" s="31" t="s">
        <v>940</v>
      </c>
      <c r="O524" s="98">
        <v>10000</v>
      </c>
      <c r="P524" s="31" t="s">
        <v>80</v>
      </c>
      <c r="Q524" s="31" t="s">
        <v>92</v>
      </c>
      <c r="R524" s="26" t="s">
        <v>37</v>
      </c>
      <c r="S524" s="65" t="s">
        <v>40</v>
      </c>
    </row>
    <row r="525" spans="1:19" ht="16.5" customHeight="1" x14ac:dyDescent="0.25">
      <c r="A525" s="65">
        <v>516</v>
      </c>
      <c r="B525" s="225"/>
      <c r="C525" s="94" t="s">
        <v>797</v>
      </c>
      <c r="D525" s="94" t="s">
        <v>883</v>
      </c>
      <c r="E525" s="65" t="s">
        <v>23</v>
      </c>
      <c r="F525" s="75">
        <v>862631034729219</v>
      </c>
      <c r="G525" s="171"/>
      <c r="H525" s="65" t="s">
        <v>95</v>
      </c>
      <c r="I525" s="31" t="s">
        <v>941</v>
      </c>
      <c r="J525" s="31" t="s">
        <v>942</v>
      </c>
      <c r="K525" s="31" t="s">
        <v>943</v>
      </c>
      <c r="L525" s="31" t="s">
        <v>450</v>
      </c>
      <c r="M525" s="26" t="s">
        <v>98</v>
      </c>
      <c r="N525" s="31" t="s">
        <v>944</v>
      </c>
      <c r="O525" s="31"/>
      <c r="P525" s="31" t="s">
        <v>80</v>
      </c>
      <c r="Q525" s="31" t="s">
        <v>92</v>
      </c>
      <c r="R525" s="26" t="s">
        <v>42</v>
      </c>
      <c r="S525" s="65" t="s">
        <v>44</v>
      </c>
    </row>
    <row r="526" spans="1:19" ht="16.5" customHeight="1" x14ac:dyDescent="0.25">
      <c r="A526" s="65">
        <v>517</v>
      </c>
      <c r="B526" s="225"/>
      <c r="C526" s="94" t="s">
        <v>797</v>
      </c>
      <c r="D526" s="94" t="s">
        <v>883</v>
      </c>
      <c r="E526" s="65" t="s">
        <v>23</v>
      </c>
      <c r="F526" s="75">
        <v>862631034747096</v>
      </c>
      <c r="G526" s="171"/>
      <c r="H526" s="65" t="s">
        <v>95</v>
      </c>
      <c r="I526" s="31" t="s">
        <v>639</v>
      </c>
      <c r="J526" s="72" t="s">
        <v>164</v>
      </c>
      <c r="K526" s="31" t="s">
        <v>945</v>
      </c>
      <c r="L526" s="31" t="s">
        <v>946</v>
      </c>
      <c r="M526" s="26" t="s">
        <v>98</v>
      </c>
      <c r="N526" s="31" t="s">
        <v>947</v>
      </c>
      <c r="O526" s="72">
        <v>310000</v>
      </c>
      <c r="P526" s="31" t="s">
        <v>80</v>
      </c>
      <c r="Q526" s="31" t="s">
        <v>92</v>
      </c>
      <c r="R526" s="26" t="s">
        <v>37</v>
      </c>
      <c r="S526" s="65" t="s">
        <v>39</v>
      </c>
    </row>
    <row r="527" spans="1:19" ht="16.5" customHeight="1" x14ac:dyDescent="0.25">
      <c r="A527" s="65">
        <v>518</v>
      </c>
      <c r="B527" s="225"/>
      <c r="C527" s="94" t="s">
        <v>797</v>
      </c>
      <c r="D527" s="94" t="s">
        <v>883</v>
      </c>
      <c r="E527" s="65" t="s">
        <v>23</v>
      </c>
      <c r="F527" s="75">
        <v>862631034710631</v>
      </c>
      <c r="G527" s="171"/>
      <c r="H527" s="65" t="s">
        <v>95</v>
      </c>
      <c r="I527" s="31" t="s">
        <v>639</v>
      </c>
      <c r="J527" s="31" t="s">
        <v>426</v>
      </c>
      <c r="K527" s="31"/>
      <c r="L527" s="31" t="s">
        <v>266</v>
      </c>
      <c r="M527" s="26" t="s">
        <v>98</v>
      </c>
      <c r="N527" s="31" t="s">
        <v>58</v>
      </c>
      <c r="O527" s="31"/>
      <c r="P527" s="31" t="s">
        <v>80</v>
      </c>
      <c r="Q527" s="31" t="s">
        <v>92</v>
      </c>
      <c r="R527" s="26" t="s">
        <v>42</v>
      </c>
      <c r="S527" s="65" t="s">
        <v>44</v>
      </c>
    </row>
    <row r="528" spans="1:19" ht="16.5" customHeight="1" x14ac:dyDescent="0.25">
      <c r="A528" s="65">
        <v>519</v>
      </c>
      <c r="B528" s="225"/>
      <c r="C528" s="94" t="s">
        <v>797</v>
      </c>
      <c r="D528" s="94" t="s">
        <v>883</v>
      </c>
      <c r="E528" s="65" t="s">
        <v>23</v>
      </c>
      <c r="F528" s="75">
        <v>862631034711969</v>
      </c>
      <c r="G528" s="171"/>
      <c r="H528" s="65" t="s">
        <v>95</v>
      </c>
      <c r="I528" s="31"/>
      <c r="J528" s="31" t="s">
        <v>345</v>
      </c>
      <c r="K528" s="31"/>
      <c r="L528" s="31" t="s">
        <v>948</v>
      </c>
      <c r="M528" s="26" t="s">
        <v>98</v>
      </c>
      <c r="N528" s="31" t="s">
        <v>58</v>
      </c>
      <c r="O528" s="31"/>
      <c r="P528" s="31" t="s">
        <v>80</v>
      </c>
      <c r="Q528" s="31" t="s">
        <v>92</v>
      </c>
      <c r="R528" s="26" t="s">
        <v>42</v>
      </c>
      <c r="S528" s="65" t="s">
        <v>44</v>
      </c>
    </row>
    <row r="529" spans="1:19" ht="16.5" customHeight="1" x14ac:dyDescent="0.25">
      <c r="A529" s="65">
        <v>520</v>
      </c>
      <c r="B529" s="226"/>
      <c r="C529" s="94" t="s">
        <v>797</v>
      </c>
      <c r="D529" s="94" t="s">
        <v>883</v>
      </c>
      <c r="E529" s="65" t="s">
        <v>23</v>
      </c>
      <c r="F529" s="75">
        <v>862631034748235</v>
      </c>
      <c r="G529" s="171"/>
      <c r="H529" s="65" t="s">
        <v>95</v>
      </c>
      <c r="I529" s="31" t="s">
        <v>639</v>
      </c>
      <c r="J529" s="31" t="s">
        <v>426</v>
      </c>
      <c r="K529" s="31"/>
      <c r="L529" s="31" t="s">
        <v>450</v>
      </c>
      <c r="M529" s="26" t="s">
        <v>98</v>
      </c>
      <c r="N529" s="31" t="s">
        <v>58</v>
      </c>
      <c r="O529" s="31"/>
      <c r="P529" s="31" t="s">
        <v>80</v>
      </c>
      <c r="Q529" s="31" t="s">
        <v>92</v>
      </c>
      <c r="R529" s="26" t="s">
        <v>42</v>
      </c>
      <c r="S529" s="65" t="s">
        <v>44</v>
      </c>
    </row>
    <row r="530" spans="1:19" ht="16.5" customHeight="1" x14ac:dyDescent="0.25">
      <c r="A530" s="65">
        <v>521</v>
      </c>
      <c r="B530" s="26" t="s">
        <v>953</v>
      </c>
      <c r="C530" s="94" t="s">
        <v>731</v>
      </c>
      <c r="D530" s="94" t="s">
        <v>794</v>
      </c>
      <c r="E530" s="31" t="s">
        <v>23</v>
      </c>
      <c r="F530" s="80">
        <v>863586032773784</v>
      </c>
      <c r="G530" s="31"/>
      <c r="H530" s="31" t="s">
        <v>95</v>
      </c>
      <c r="I530" s="31" t="s">
        <v>950</v>
      </c>
      <c r="J530" s="31" t="s">
        <v>203</v>
      </c>
      <c r="K530" s="31" t="s">
        <v>951</v>
      </c>
      <c r="L530" s="31" t="s">
        <v>97</v>
      </c>
      <c r="M530" s="184" t="s">
        <v>98</v>
      </c>
      <c r="N530" s="31" t="s">
        <v>952</v>
      </c>
      <c r="O530" s="72">
        <v>305000</v>
      </c>
      <c r="P530" s="31" t="s">
        <v>80</v>
      </c>
      <c r="Q530" s="31" t="s">
        <v>92</v>
      </c>
      <c r="R530" s="72" t="s">
        <v>37</v>
      </c>
      <c r="S530" s="31" t="s">
        <v>40</v>
      </c>
    </row>
    <row r="531" spans="1:19" ht="16.5" customHeight="1" x14ac:dyDescent="0.25">
      <c r="A531" s="65">
        <v>522</v>
      </c>
      <c r="B531" s="224" t="s">
        <v>967</v>
      </c>
      <c r="C531" s="94">
        <v>43772</v>
      </c>
      <c r="D531" s="94">
        <v>43802</v>
      </c>
      <c r="E531" s="65" t="s">
        <v>31</v>
      </c>
      <c r="F531" s="75">
        <v>865209034443979</v>
      </c>
      <c r="G531" s="65"/>
      <c r="H531" s="65" t="s">
        <v>74</v>
      </c>
      <c r="I531" s="31"/>
      <c r="J531" s="24" t="s">
        <v>507</v>
      </c>
      <c r="K531" s="31"/>
      <c r="L531" s="31" t="s">
        <v>321</v>
      </c>
      <c r="M531" s="31" t="s">
        <v>316</v>
      </c>
      <c r="N531" s="31" t="s">
        <v>778</v>
      </c>
      <c r="O531" s="72"/>
      <c r="P531" s="31" t="s">
        <v>80</v>
      </c>
      <c r="Q531" s="31" t="s">
        <v>92</v>
      </c>
      <c r="R531" s="26" t="s">
        <v>42</v>
      </c>
      <c r="S531" s="26" t="s">
        <v>44</v>
      </c>
    </row>
    <row r="532" spans="1:19" ht="16.5" customHeight="1" x14ac:dyDescent="0.25">
      <c r="A532" s="65">
        <v>523</v>
      </c>
      <c r="B532" s="225"/>
      <c r="C532" s="94" t="s">
        <v>797</v>
      </c>
      <c r="D532" s="94" t="s">
        <v>785</v>
      </c>
      <c r="E532" s="65" t="s">
        <v>24</v>
      </c>
      <c r="F532" s="75">
        <v>863586032909636</v>
      </c>
      <c r="G532" s="65" t="s">
        <v>954</v>
      </c>
      <c r="H532" s="65" t="s">
        <v>95</v>
      </c>
      <c r="I532" s="31"/>
      <c r="J532" s="31" t="s">
        <v>955</v>
      </c>
      <c r="K532" s="31" t="s">
        <v>134</v>
      </c>
      <c r="L532" s="31" t="s">
        <v>515</v>
      </c>
      <c r="M532" s="167" t="s">
        <v>512</v>
      </c>
      <c r="N532" s="31" t="s">
        <v>58</v>
      </c>
      <c r="O532" s="31"/>
      <c r="P532" s="31"/>
      <c r="Q532" s="31" t="s">
        <v>100</v>
      </c>
      <c r="R532" s="23" t="s">
        <v>42</v>
      </c>
      <c r="S532" s="26" t="s">
        <v>44</v>
      </c>
    </row>
    <row r="533" spans="1:19" ht="16.5" customHeight="1" x14ac:dyDescent="0.25">
      <c r="A533" s="65">
        <v>524</v>
      </c>
      <c r="B533" s="225"/>
      <c r="C533" s="94" t="s">
        <v>797</v>
      </c>
      <c r="D533" s="94" t="s">
        <v>785</v>
      </c>
      <c r="E533" s="65" t="s">
        <v>23</v>
      </c>
      <c r="F533" s="75">
        <v>862631034747484</v>
      </c>
      <c r="G533" s="65" t="s">
        <v>956</v>
      </c>
      <c r="H533" s="65" t="s">
        <v>95</v>
      </c>
      <c r="I533" s="31"/>
      <c r="J533" s="31" t="s">
        <v>957</v>
      </c>
      <c r="K533" s="31" t="s">
        <v>198</v>
      </c>
      <c r="L533" s="31" t="s">
        <v>396</v>
      </c>
      <c r="M533" s="31" t="s">
        <v>98</v>
      </c>
      <c r="N533" s="31" t="s">
        <v>958</v>
      </c>
      <c r="O533" s="31"/>
      <c r="P533" s="31" t="s">
        <v>80</v>
      </c>
      <c r="Q533" s="31" t="s">
        <v>100</v>
      </c>
      <c r="R533" s="23" t="s">
        <v>42</v>
      </c>
      <c r="S533" s="26" t="s">
        <v>44</v>
      </c>
    </row>
    <row r="534" spans="1:19" ht="16.5" customHeight="1" x14ac:dyDescent="0.25">
      <c r="A534" s="65">
        <v>525</v>
      </c>
      <c r="B534" s="225"/>
      <c r="C534" s="94" t="s">
        <v>797</v>
      </c>
      <c r="D534" s="94" t="s">
        <v>785</v>
      </c>
      <c r="E534" s="65" t="s">
        <v>23</v>
      </c>
      <c r="F534" s="75">
        <v>862631034705227</v>
      </c>
      <c r="G534" s="65" t="s">
        <v>956</v>
      </c>
      <c r="H534" s="65" t="s">
        <v>95</v>
      </c>
      <c r="I534" s="31"/>
      <c r="J534" s="24" t="s">
        <v>510</v>
      </c>
      <c r="K534" s="31" t="s">
        <v>198</v>
      </c>
      <c r="L534" s="31" t="s">
        <v>670</v>
      </c>
      <c r="M534" s="31" t="s">
        <v>98</v>
      </c>
      <c r="N534" s="31" t="s">
        <v>959</v>
      </c>
      <c r="O534" s="72"/>
      <c r="P534" s="31" t="s">
        <v>80</v>
      </c>
      <c r="Q534" s="31" t="s">
        <v>100</v>
      </c>
      <c r="R534" s="26" t="s">
        <v>37</v>
      </c>
      <c r="S534" s="26" t="s">
        <v>59</v>
      </c>
    </row>
    <row r="535" spans="1:19" ht="16.5" customHeight="1" x14ac:dyDescent="0.25">
      <c r="A535" s="65">
        <v>526</v>
      </c>
      <c r="B535" s="225"/>
      <c r="C535" s="94" t="s">
        <v>797</v>
      </c>
      <c r="D535" s="94" t="s">
        <v>785</v>
      </c>
      <c r="E535" s="65" t="s">
        <v>23</v>
      </c>
      <c r="F535" s="75">
        <v>861694031767898</v>
      </c>
      <c r="G535" s="65" t="s">
        <v>956</v>
      </c>
      <c r="H535" s="65" t="s">
        <v>95</v>
      </c>
      <c r="I535" s="31"/>
      <c r="J535" s="24" t="s">
        <v>957</v>
      </c>
      <c r="K535" s="31" t="s">
        <v>960</v>
      </c>
      <c r="L535" s="31" t="s">
        <v>396</v>
      </c>
      <c r="M535" s="31" t="s">
        <v>98</v>
      </c>
      <c r="N535" s="31" t="s">
        <v>961</v>
      </c>
      <c r="O535" s="72">
        <v>55000</v>
      </c>
      <c r="P535" s="31" t="s">
        <v>80</v>
      </c>
      <c r="Q535" s="31" t="s">
        <v>100</v>
      </c>
      <c r="R535" s="26" t="s">
        <v>37</v>
      </c>
      <c r="S535" s="26" t="s">
        <v>40</v>
      </c>
    </row>
    <row r="536" spans="1:19" ht="16.5" customHeight="1" x14ac:dyDescent="0.25">
      <c r="A536" s="65">
        <v>527</v>
      </c>
      <c r="B536" s="225"/>
      <c r="C536" s="94" t="s">
        <v>797</v>
      </c>
      <c r="D536" s="94" t="s">
        <v>785</v>
      </c>
      <c r="E536" s="65" t="s">
        <v>23</v>
      </c>
      <c r="F536" s="75">
        <v>862631034713197</v>
      </c>
      <c r="G536" s="65"/>
      <c r="H536" s="65" t="s">
        <v>95</v>
      </c>
      <c r="I536" s="80" t="s">
        <v>962</v>
      </c>
      <c r="J536" s="24" t="s">
        <v>957</v>
      </c>
      <c r="K536" s="31" t="s">
        <v>963</v>
      </c>
      <c r="L536" s="24" t="s">
        <v>396</v>
      </c>
      <c r="M536" s="31" t="s">
        <v>98</v>
      </c>
      <c r="N536" s="31" t="s">
        <v>546</v>
      </c>
      <c r="O536" s="72">
        <v>220000</v>
      </c>
      <c r="P536" s="31" t="s">
        <v>80</v>
      </c>
      <c r="Q536" s="31" t="s">
        <v>100</v>
      </c>
      <c r="R536" s="26" t="s">
        <v>37</v>
      </c>
      <c r="S536" s="26" t="s">
        <v>59</v>
      </c>
    </row>
    <row r="537" spans="1:19" ht="16.5" customHeight="1" x14ac:dyDescent="0.25">
      <c r="A537" s="65">
        <v>528</v>
      </c>
      <c r="B537" s="225"/>
      <c r="C537" s="94" t="s">
        <v>797</v>
      </c>
      <c r="D537" s="94" t="s">
        <v>785</v>
      </c>
      <c r="E537" s="65" t="s">
        <v>23</v>
      </c>
      <c r="F537" s="75">
        <v>866104026988033</v>
      </c>
      <c r="G537" s="65"/>
      <c r="H537" s="65" t="s">
        <v>95</v>
      </c>
      <c r="I537" s="26"/>
      <c r="J537" s="26" t="s">
        <v>957</v>
      </c>
      <c r="K537" s="26" t="s">
        <v>134</v>
      </c>
      <c r="L537" s="26" t="s">
        <v>97</v>
      </c>
      <c r="M537" s="31" t="s">
        <v>98</v>
      </c>
      <c r="N537" s="26" t="s">
        <v>58</v>
      </c>
      <c r="O537" s="26"/>
      <c r="P537" s="31" t="s">
        <v>80</v>
      </c>
      <c r="Q537" s="26" t="s">
        <v>100</v>
      </c>
      <c r="R537" s="26" t="s">
        <v>42</v>
      </c>
      <c r="S537" s="26" t="s">
        <v>44</v>
      </c>
    </row>
    <row r="538" spans="1:19" ht="16.5" customHeight="1" x14ac:dyDescent="0.25">
      <c r="A538" s="65">
        <v>529</v>
      </c>
      <c r="B538" s="225"/>
      <c r="C538" s="94" t="s">
        <v>797</v>
      </c>
      <c r="D538" s="94" t="s">
        <v>785</v>
      </c>
      <c r="E538" s="65" t="s">
        <v>23</v>
      </c>
      <c r="F538" s="75">
        <v>862631034709385</v>
      </c>
      <c r="G538" s="65"/>
      <c r="H538" s="65" t="s">
        <v>95</v>
      </c>
      <c r="I538" s="31"/>
      <c r="J538" s="24"/>
      <c r="K538" s="31" t="s">
        <v>52</v>
      </c>
      <c r="L538" s="31" t="s">
        <v>396</v>
      </c>
      <c r="M538" s="31" t="s">
        <v>98</v>
      </c>
      <c r="N538" s="31" t="s">
        <v>964</v>
      </c>
      <c r="O538" s="31"/>
      <c r="P538" s="31" t="s">
        <v>80</v>
      </c>
      <c r="Q538" s="31" t="s">
        <v>100</v>
      </c>
      <c r="R538" s="26" t="s">
        <v>42</v>
      </c>
      <c r="S538" s="65" t="s">
        <v>43</v>
      </c>
    </row>
    <row r="539" spans="1:19" ht="16.5" customHeight="1" x14ac:dyDescent="0.25">
      <c r="A539" s="65">
        <v>530</v>
      </c>
      <c r="B539" s="225"/>
      <c r="C539" s="94" t="s">
        <v>797</v>
      </c>
      <c r="D539" s="94" t="s">
        <v>785</v>
      </c>
      <c r="E539" s="65" t="s">
        <v>23</v>
      </c>
      <c r="F539" s="75">
        <v>861694037983309</v>
      </c>
      <c r="G539" s="65"/>
      <c r="H539" s="65" t="s">
        <v>95</v>
      </c>
      <c r="I539" s="24"/>
      <c r="J539" s="24" t="s">
        <v>957</v>
      </c>
      <c r="K539" s="31" t="s">
        <v>427</v>
      </c>
      <c r="L539" s="31" t="s">
        <v>97</v>
      </c>
      <c r="M539" s="31" t="s">
        <v>98</v>
      </c>
      <c r="N539" s="31" t="s">
        <v>469</v>
      </c>
      <c r="O539" s="31"/>
      <c r="P539" s="31" t="s">
        <v>80</v>
      </c>
      <c r="Q539" s="31" t="s">
        <v>100</v>
      </c>
      <c r="R539" s="26" t="s">
        <v>37</v>
      </c>
      <c r="S539" s="26" t="s">
        <v>59</v>
      </c>
    </row>
    <row r="540" spans="1:19" ht="16.5" customHeight="1" x14ac:dyDescent="0.25">
      <c r="A540" s="65">
        <v>531</v>
      </c>
      <c r="B540" s="225"/>
      <c r="C540" s="94" t="s">
        <v>797</v>
      </c>
      <c r="D540" s="94" t="s">
        <v>785</v>
      </c>
      <c r="E540" s="65" t="s">
        <v>23</v>
      </c>
      <c r="F540" s="75">
        <v>861694031768102</v>
      </c>
      <c r="G540" s="65" t="s">
        <v>956</v>
      </c>
      <c r="H540" s="65" t="s">
        <v>95</v>
      </c>
      <c r="I540" s="96"/>
      <c r="J540" s="96" t="s">
        <v>957</v>
      </c>
      <c r="K540" s="96" t="s">
        <v>965</v>
      </c>
      <c r="L540" s="96" t="s">
        <v>396</v>
      </c>
      <c r="M540" s="31" t="s">
        <v>98</v>
      </c>
      <c r="N540" s="31" t="s">
        <v>569</v>
      </c>
      <c r="O540" s="98">
        <v>35000</v>
      </c>
      <c r="P540" s="31" t="s">
        <v>80</v>
      </c>
      <c r="Q540" s="31" t="s">
        <v>100</v>
      </c>
      <c r="R540" s="26" t="s">
        <v>37</v>
      </c>
      <c r="S540" s="65" t="s">
        <v>41</v>
      </c>
    </row>
    <row r="541" spans="1:19" ht="16.5" customHeight="1" x14ac:dyDescent="0.25">
      <c r="A541" s="65">
        <v>532</v>
      </c>
      <c r="B541" s="225"/>
      <c r="C541" s="94" t="s">
        <v>797</v>
      </c>
      <c r="D541" s="94" t="s">
        <v>785</v>
      </c>
      <c r="E541" s="65" t="s">
        <v>23</v>
      </c>
      <c r="F541" s="75">
        <v>862631034749084</v>
      </c>
      <c r="G541" s="65"/>
      <c r="H541" s="65" t="s">
        <v>95</v>
      </c>
      <c r="I541" s="31"/>
      <c r="J541" s="31"/>
      <c r="K541" s="31" t="s">
        <v>966</v>
      </c>
      <c r="L541" s="31" t="s">
        <v>396</v>
      </c>
      <c r="M541" s="31" t="s">
        <v>98</v>
      </c>
      <c r="N541" s="31" t="s">
        <v>542</v>
      </c>
      <c r="O541" s="31"/>
      <c r="P541" s="31" t="s">
        <v>80</v>
      </c>
      <c r="Q541" s="31" t="s">
        <v>100</v>
      </c>
      <c r="R541" s="26" t="s">
        <v>42</v>
      </c>
      <c r="S541" s="65" t="s">
        <v>44</v>
      </c>
    </row>
    <row r="542" spans="1:19" ht="16.5" customHeight="1" x14ac:dyDescent="0.25">
      <c r="A542" s="65">
        <v>533</v>
      </c>
      <c r="B542" s="226"/>
      <c r="C542" s="94" t="s">
        <v>797</v>
      </c>
      <c r="D542" s="94" t="s">
        <v>785</v>
      </c>
      <c r="E542" s="65" t="s">
        <v>23</v>
      </c>
      <c r="F542" s="75">
        <v>862631034726074</v>
      </c>
      <c r="G542" s="65"/>
      <c r="H542" s="65" t="s">
        <v>95</v>
      </c>
      <c r="I542" s="31"/>
      <c r="J542" s="72"/>
      <c r="K542" s="31" t="s">
        <v>52</v>
      </c>
      <c r="L542" s="31" t="s">
        <v>396</v>
      </c>
      <c r="M542" s="31" t="s">
        <v>98</v>
      </c>
      <c r="N542" s="31" t="s">
        <v>964</v>
      </c>
      <c r="O542" s="31"/>
      <c r="P542" s="31" t="s">
        <v>80</v>
      </c>
      <c r="Q542" s="31" t="s">
        <v>100</v>
      </c>
      <c r="R542" s="26" t="s">
        <v>42</v>
      </c>
      <c r="S542" s="65" t="s">
        <v>43</v>
      </c>
    </row>
    <row r="543" spans="1:19" ht="16.5" customHeight="1" x14ac:dyDescent="0.25">
      <c r="A543" s="65">
        <v>534</v>
      </c>
      <c r="B543" s="26" t="s">
        <v>540</v>
      </c>
      <c r="C543" s="174" t="s">
        <v>750</v>
      </c>
      <c r="D543" s="174" t="s">
        <v>849</v>
      </c>
      <c r="E543" s="26" t="s">
        <v>57</v>
      </c>
      <c r="F543" s="150">
        <v>861359036822946</v>
      </c>
      <c r="G543" s="26"/>
      <c r="H543" s="26" t="s">
        <v>74</v>
      </c>
      <c r="I543" s="26"/>
      <c r="J543" s="50"/>
      <c r="K543" s="26" t="s">
        <v>774</v>
      </c>
      <c r="L543" s="26"/>
      <c r="M543" s="26" t="s">
        <v>729</v>
      </c>
      <c r="N543" s="26" t="s">
        <v>586</v>
      </c>
      <c r="O543" s="23"/>
      <c r="P543" s="26" t="s">
        <v>80</v>
      </c>
      <c r="Q543" s="26" t="s">
        <v>92</v>
      </c>
      <c r="R543" s="26" t="s">
        <v>37</v>
      </c>
      <c r="S543" s="26" t="s">
        <v>41</v>
      </c>
    </row>
    <row r="544" spans="1:19" ht="16.5" customHeight="1" x14ac:dyDescent="0.25">
      <c r="A544" s="65">
        <v>535</v>
      </c>
      <c r="B544" s="26" t="s">
        <v>547</v>
      </c>
      <c r="C544" s="94">
        <v>43468</v>
      </c>
      <c r="D544" s="94" t="s">
        <v>794</v>
      </c>
      <c r="E544" s="65" t="s">
        <v>18</v>
      </c>
      <c r="F544" s="75">
        <v>867330024404603</v>
      </c>
      <c r="G544" s="65" t="s">
        <v>107</v>
      </c>
      <c r="H544" s="65" t="s">
        <v>95</v>
      </c>
      <c r="I544" s="31"/>
      <c r="J544" s="24" t="s">
        <v>651</v>
      </c>
      <c r="K544" s="31" t="s">
        <v>167</v>
      </c>
      <c r="L544" s="31" t="s">
        <v>110</v>
      </c>
      <c r="M544" s="31"/>
      <c r="N544" s="31" t="s">
        <v>360</v>
      </c>
      <c r="O544" s="72">
        <v>310000</v>
      </c>
      <c r="P544" s="31" t="s">
        <v>80</v>
      </c>
      <c r="Q544" s="31" t="s">
        <v>92</v>
      </c>
      <c r="R544" s="26" t="s">
        <v>37</v>
      </c>
      <c r="S544" s="26" t="s">
        <v>39</v>
      </c>
    </row>
    <row r="545" spans="1:19" ht="16.5" customHeight="1" x14ac:dyDescent="0.25">
      <c r="A545" s="65">
        <v>536</v>
      </c>
      <c r="B545" s="224" t="s">
        <v>505</v>
      </c>
      <c r="C545" s="94">
        <v>43680</v>
      </c>
      <c r="D545" s="94">
        <v>43772</v>
      </c>
      <c r="E545" s="65" t="s">
        <v>30</v>
      </c>
      <c r="F545" s="75">
        <v>864811036988215</v>
      </c>
      <c r="G545" s="171"/>
      <c r="H545" s="65" t="s">
        <v>74</v>
      </c>
      <c r="I545" s="31"/>
      <c r="J545" s="24" t="s">
        <v>968</v>
      </c>
      <c r="K545" s="31" t="s">
        <v>225</v>
      </c>
      <c r="L545" s="31" t="s">
        <v>276</v>
      </c>
      <c r="M545" s="31"/>
      <c r="N545" s="31" t="s">
        <v>213</v>
      </c>
      <c r="O545" s="85" t="s">
        <v>122</v>
      </c>
      <c r="P545" s="31" t="s">
        <v>80</v>
      </c>
      <c r="Q545" s="31" t="s">
        <v>92</v>
      </c>
      <c r="R545" s="26" t="s">
        <v>37</v>
      </c>
      <c r="S545" s="26" t="s">
        <v>41</v>
      </c>
    </row>
    <row r="546" spans="1:19" ht="16.5" customHeight="1" x14ac:dyDescent="0.25">
      <c r="A546" s="65">
        <v>537</v>
      </c>
      <c r="B546" s="225"/>
      <c r="C546" s="94">
        <v>43680</v>
      </c>
      <c r="D546" s="94">
        <v>43772</v>
      </c>
      <c r="E546" s="65" t="s">
        <v>30</v>
      </c>
      <c r="F546" s="75">
        <v>864811036926876</v>
      </c>
      <c r="G546" s="171"/>
      <c r="H546" s="65" t="s">
        <v>74</v>
      </c>
      <c r="I546" s="31"/>
      <c r="J546" s="24" t="s">
        <v>969</v>
      </c>
      <c r="K546" s="31" t="s">
        <v>686</v>
      </c>
      <c r="L546" s="31" t="s">
        <v>866</v>
      </c>
      <c r="M546" s="31"/>
      <c r="N546" s="31" t="s">
        <v>106</v>
      </c>
      <c r="O546" s="85" t="s">
        <v>122</v>
      </c>
      <c r="P546" s="31" t="s">
        <v>80</v>
      </c>
      <c r="Q546" s="31" t="s">
        <v>92</v>
      </c>
      <c r="R546" s="26" t="s">
        <v>42</v>
      </c>
      <c r="S546" s="26" t="s">
        <v>44</v>
      </c>
    </row>
    <row r="547" spans="1:19" ht="16.5" customHeight="1" x14ac:dyDescent="0.25">
      <c r="A547" s="65">
        <v>538</v>
      </c>
      <c r="B547" s="225"/>
      <c r="C547" s="94">
        <v>43680</v>
      </c>
      <c r="D547" s="94">
        <v>43772</v>
      </c>
      <c r="E547" s="65" t="s">
        <v>30</v>
      </c>
      <c r="F547" s="75">
        <v>864811036959109</v>
      </c>
      <c r="G547" s="171"/>
      <c r="H547" s="65" t="s">
        <v>95</v>
      </c>
      <c r="I547" s="24" t="s">
        <v>118</v>
      </c>
      <c r="J547" s="24" t="s">
        <v>449</v>
      </c>
      <c r="K547" s="31"/>
      <c r="L547" s="31" t="s">
        <v>276</v>
      </c>
      <c r="M547" s="31"/>
      <c r="N547" s="31" t="s">
        <v>213</v>
      </c>
      <c r="O547" s="85" t="s">
        <v>122</v>
      </c>
      <c r="P547" s="31" t="s">
        <v>80</v>
      </c>
      <c r="Q547" s="31" t="s">
        <v>92</v>
      </c>
      <c r="R547" s="23" t="s">
        <v>37</v>
      </c>
      <c r="S547" s="65" t="s">
        <v>41</v>
      </c>
    </row>
    <row r="548" spans="1:19" ht="18.75" customHeight="1" x14ac:dyDescent="0.25">
      <c r="A548" s="65">
        <v>539</v>
      </c>
      <c r="B548" s="225"/>
      <c r="C548" s="94">
        <v>43680</v>
      </c>
      <c r="D548" s="94">
        <v>43772</v>
      </c>
      <c r="E548" s="65" t="s">
        <v>30</v>
      </c>
      <c r="F548" s="75">
        <v>868926033970739</v>
      </c>
      <c r="G548" s="171"/>
      <c r="H548" s="65" t="s">
        <v>74</v>
      </c>
      <c r="I548" s="185"/>
      <c r="J548" s="24" t="s">
        <v>453</v>
      </c>
      <c r="K548" s="31" t="s">
        <v>225</v>
      </c>
      <c r="L548" s="31" t="s">
        <v>276</v>
      </c>
      <c r="M548" s="31"/>
      <c r="N548" s="31" t="s">
        <v>213</v>
      </c>
      <c r="O548" s="85" t="s">
        <v>122</v>
      </c>
      <c r="P548" s="31" t="s">
        <v>80</v>
      </c>
      <c r="Q548" s="31" t="s">
        <v>92</v>
      </c>
      <c r="R548" s="23" t="s">
        <v>37</v>
      </c>
      <c r="S548" s="65" t="s">
        <v>41</v>
      </c>
    </row>
    <row r="549" spans="1:19" ht="16.5" customHeight="1" x14ac:dyDescent="0.25">
      <c r="A549" s="65">
        <v>540</v>
      </c>
      <c r="B549" s="225"/>
      <c r="C549" s="94">
        <v>43680</v>
      </c>
      <c r="D549" s="94">
        <v>43772</v>
      </c>
      <c r="E549" s="65" t="s">
        <v>30</v>
      </c>
      <c r="F549" s="75">
        <v>868926033938769</v>
      </c>
      <c r="G549" s="171"/>
      <c r="H549" s="65" t="s">
        <v>74</v>
      </c>
      <c r="I549" s="24"/>
      <c r="J549" s="24" t="s">
        <v>453</v>
      </c>
      <c r="K549" s="31" t="s">
        <v>225</v>
      </c>
      <c r="L549" s="31" t="s">
        <v>276</v>
      </c>
      <c r="M549" s="31"/>
      <c r="N549" s="31" t="s">
        <v>213</v>
      </c>
      <c r="O549" s="85" t="s">
        <v>122</v>
      </c>
      <c r="P549" s="31" t="s">
        <v>80</v>
      </c>
      <c r="Q549" s="31" t="s">
        <v>92</v>
      </c>
      <c r="R549" s="23" t="s">
        <v>37</v>
      </c>
      <c r="S549" s="65" t="s">
        <v>41</v>
      </c>
    </row>
    <row r="550" spans="1:19" ht="16.5" customHeight="1" x14ac:dyDescent="0.25">
      <c r="A550" s="65">
        <v>541</v>
      </c>
      <c r="B550" s="225"/>
      <c r="C550" s="94">
        <v>43680</v>
      </c>
      <c r="D550" s="94">
        <v>43772</v>
      </c>
      <c r="E550" s="65" t="s">
        <v>30</v>
      </c>
      <c r="F550" s="75">
        <v>866192037826201</v>
      </c>
      <c r="G550" s="171"/>
      <c r="H550" s="65" t="s">
        <v>74</v>
      </c>
      <c r="I550" s="31"/>
      <c r="J550" s="31" t="s">
        <v>466</v>
      </c>
      <c r="K550" s="31"/>
      <c r="L550" s="31" t="s">
        <v>84</v>
      </c>
      <c r="M550" s="31"/>
      <c r="N550" s="31" t="s">
        <v>213</v>
      </c>
      <c r="O550" s="85" t="s">
        <v>122</v>
      </c>
      <c r="P550" s="31" t="s">
        <v>80</v>
      </c>
      <c r="Q550" s="31" t="s">
        <v>92</v>
      </c>
      <c r="R550" s="23" t="s">
        <v>37</v>
      </c>
      <c r="S550" s="65" t="s">
        <v>41</v>
      </c>
    </row>
    <row r="551" spans="1:19" ht="16.5" customHeight="1" x14ac:dyDescent="0.25">
      <c r="A551" s="65">
        <v>542</v>
      </c>
      <c r="B551" s="225"/>
      <c r="C551" s="94">
        <v>43680</v>
      </c>
      <c r="D551" s="94">
        <v>43772</v>
      </c>
      <c r="E551" s="65" t="s">
        <v>30</v>
      </c>
      <c r="F551" s="75">
        <v>866192037805049</v>
      </c>
      <c r="G551" s="171"/>
      <c r="H551" s="65" t="s">
        <v>74</v>
      </c>
      <c r="I551" s="31"/>
      <c r="J551" s="31" t="s">
        <v>447</v>
      </c>
      <c r="K551" s="31" t="s">
        <v>686</v>
      </c>
      <c r="L551" s="31" t="s">
        <v>276</v>
      </c>
      <c r="M551" s="31"/>
      <c r="N551" s="31" t="s">
        <v>106</v>
      </c>
      <c r="O551" s="85" t="s">
        <v>122</v>
      </c>
      <c r="P551" s="31" t="s">
        <v>80</v>
      </c>
      <c r="Q551" s="31" t="s">
        <v>92</v>
      </c>
      <c r="R551" s="23" t="s">
        <v>37</v>
      </c>
      <c r="S551" s="65" t="s">
        <v>41</v>
      </c>
    </row>
    <row r="552" spans="1:19" ht="16.5" customHeight="1" x14ac:dyDescent="0.25">
      <c r="A552" s="65">
        <v>543</v>
      </c>
      <c r="B552" s="225"/>
      <c r="C552" s="94">
        <v>43680</v>
      </c>
      <c r="D552" s="94">
        <v>43772</v>
      </c>
      <c r="E552" s="65" t="s">
        <v>30</v>
      </c>
      <c r="F552" s="75">
        <v>866192037774088</v>
      </c>
      <c r="G552" s="171"/>
      <c r="H552" s="65" t="s">
        <v>74</v>
      </c>
      <c r="I552" s="96" t="s">
        <v>970</v>
      </c>
      <c r="J552" s="96" t="s">
        <v>971</v>
      </c>
      <c r="K552" s="96" t="s">
        <v>972</v>
      </c>
      <c r="L552" s="96" t="s">
        <v>508</v>
      </c>
      <c r="M552" s="31" t="s">
        <v>276</v>
      </c>
      <c r="N552" s="31" t="s">
        <v>973</v>
      </c>
      <c r="O552" s="85" t="s">
        <v>122</v>
      </c>
      <c r="P552" s="31" t="s">
        <v>80</v>
      </c>
      <c r="Q552" s="31" t="s">
        <v>92</v>
      </c>
      <c r="R552" s="26" t="s">
        <v>37</v>
      </c>
      <c r="S552" s="65" t="s">
        <v>40</v>
      </c>
    </row>
    <row r="553" spans="1:19" ht="16.5" customHeight="1" x14ac:dyDescent="0.25">
      <c r="A553" s="65">
        <v>544</v>
      </c>
      <c r="B553" s="225"/>
      <c r="C553" s="94">
        <v>43802</v>
      </c>
      <c r="D553" s="94" t="s">
        <v>772</v>
      </c>
      <c r="E553" s="65" t="s">
        <v>30</v>
      </c>
      <c r="F553" s="75">
        <v>868345035601319</v>
      </c>
      <c r="G553" s="31"/>
      <c r="H553" s="31" t="s">
        <v>74</v>
      </c>
      <c r="I553" s="31" t="s">
        <v>500</v>
      </c>
      <c r="J553" s="31" t="s">
        <v>974</v>
      </c>
      <c r="K553" s="31" t="s">
        <v>975</v>
      </c>
      <c r="L553" s="31" t="s">
        <v>545</v>
      </c>
      <c r="M553" s="31" t="s">
        <v>84</v>
      </c>
      <c r="N553" s="31" t="s">
        <v>976</v>
      </c>
      <c r="O553" s="85" t="s">
        <v>122</v>
      </c>
      <c r="P553" s="31" t="s">
        <v>80</v>
      </c>
      <c r="Q553" s="31" t="s">
        <v>100</v>
      </c>
      <c r="R553" s="26" t="s">
        <v>37</v>
      </c>
      <c r="S553" s="65" t="s">
        <v>59</v>
      </c>
    </row>
    <row r="554" spans="1:19" ht="16.5" customHeight="1" x14ac:dyDescent="0.25">
      <c r="A554" s="65">
        <v>545</v>
      </c>
      <c r="B554" s="225"/>
      <c r="C554" s="94">
        <v>43802</v>
      </c>
      <c r="D554" s="94" t="s">
        <v>772</v>
      </c>
      <c r="E554" s="65" t="s">
        <v>30</v>
      </c>
      <c r="F554" s="75">
        <v>868345035600063</v>
      </c>
      <c r="G554" s="31"/>
      <c r="H554" s="31" t="s">
        <v>74</v>
      </c>
      <c r="I554" s="31" t="s">
        <v>500</v>
      </c>
      <c r="J554" s="72" t="s">
        <v>974</v>
      </c>
      <c r="K554" s="31" t="s">
        <v>225</v>
      </c>
      <c r="L554" s="31" t="s">
        <v>545</v>
      </c>
      <c r="M554" s="31" t="s">
        <v>84</v>
      </c>
      <c r="N554" s="31" t="s">
        <v>622</v>
      </c>
      <c r="O554" s="85" t="s">
        <v>122</v>
      </c>
      <c r="P554" s="31" t="s">
        <v>80</v>
      </c>
      <c r="Q554" s="31" t="s">
        <v>100</v>
      </c>
      <c r="R554" s="26" t="s">
        <v>37</v>
      </c>
      <c r="S554" s="65" t="s">
        <v>59</v>
      </c>
    </row>
    <row r="555" spans="1:19" ht="16.5" customHeight="1" x14ac:dyDescent="0.25">
      <c r="A555" s="65">
        <v>546</v>
      </c>
      <c r="B555" s="225"/>
      <c r="C555" s="94" t="s">
        <v>801</v>
      </c>
      <c r="D555" s="94" t="s">
        <v>750</v>
      </c>
      <c r="E555" s="65" t="s">
        <v>30</v>
      </c>
      <c r="F555" s="75">
        <v>868345035623875</v>
      </c>
      <c r="G555" s="171"/>
      <c r="H555" s="65" t="s">
        <v>74</v>
      </c>
      <c r="I555" s="31"/>
      <c r="J555" s="31" t="s">
        <v>453</v>
      </c>
      <c r="K555" s="31" t="s">
        <v>977</v>
      </c>
      <c r="L555" s="31" t="s">
        <v>276</v>
      </c>
      <c r="M555" s="31"/>
      <c r="N555" s="31" t="s">
        <v>237</v>
      </c>
      <c r="O555" s="85" t="s">
        <v>122</v>
      </c>
      <c r="P555" s="31" t="s">
        <v>80</v>
      </c>
      <c r="Q555" s="31" t="s">
        <v>92</v>
      </c>
      <c r="R555" s="26" t="s">
        <v>37</v>
      </c>
      <c r="S555" s="65" t="s">
        <v>41</v>
      </c>
    </row>
    <row r="556" spans="1:19" ht="16.5" customHeight="1" x14ac:dyDescent="0.25">
      <c r="A556" s="65">
        <v>547</v>
      </c>
      <c r="B556" s="225"/>
      <c r="C556" s="94" t="s">
        <v>801</v>
      </c>
      <c r="D556" s="94" t="s">
        <v>750</v>
      </c>
      <c r="E556" s="65" t="s">
        <v>30</v>
      </c>
      <c r="F556" s="75">
        <v>864811037212219</v>
      </c>
      <c r="G556" s="171"/>
      <c r="H556" s="65" t="s">
        <v>95</v>
      </c>
      <c r="I556" s="31" t="s">
        <v>978</v>
      </c>
      <c r="J556" s="31" t="s">
        <v>979</v>
      </c>
      <c r="K556" s="31" t="s">
        <v>980</v>
      </c>
      <c r="L556" s="31" t="s">
        <v>120</v>
      </c>
      <c r="M556" s="31" t="s">
        <v>84</v>
      </c>
      <c r="N556" s="31" t="s">
        <v>981</v>
      </c>
      <c r="O556" s="85" t="s">
        <v>122</v>
      </c>
      <c r="P556" s="31" t="s">
        <v>80</v>
      </c>
      <c r="Q556" s="31" t="s">
        <v>92</v>
      </c>
      <c r="R556" s="26" t="s">
        <v>37</v>
      </c>
      <c r="S556" s="65" t="s">
        <v>40</v>
      </c>
    </row>
    <row r="557" spans="1:19" ht="16.5" customHeight="1" x14ac:dyDescent="0.25">
      <c r="A557" s="65">
        <v>548</v>
      </c>
      <c r="B557" s="225"/>
      <c r="C557" s="94" t="s">
        <v>801</v>
      </c>
      <c r="D557" s="94" t="s">
        <v>750</v>
      </c>
      <c r="E557" s="65" t="s">
        <v>30</v>
      </c>
      <c r="F557" s="75">
        <v>868345035626183</v>
      </c>
      <c r="G557" s="171"/>
      <c r="H557" s="65" t="s">
        <v>74</v>
      </c>
      <c r="I557" s="31"/>
      <c r="J557" s="31" t="s">
        <v>466</v>
      </c>
      <c r="K557" s="31"/>
      <c r="L557" s="31" t="s">
        <v>311</v>
      </c>
      <c r="M557" s="31" t="s">
        <v>276</v>
      </c>
      <c r="N557" s="31" t="s">
        <v>58</v>
      </c>
      <c r="O557" s="85" t="s">
        <v>122</v>
      </c>
      <c r="P557" s="31" t="s">
        <v>80</v>
      </c>
      <c r="Q557" s="31" t="s">
        <v>92</v>
      </c>
      <c r="R557" s="26" t="s">
        <v>42</v>
      </c>
      <c r="S557" s="65" t="s">
        <v>44</v>
      </c>
    </row>
    <row r="558" spans="1:19" ht="16.5" customHeight="1" x14ac:dyDescent="0.25">
      <c r="A558" s="65">
        <v>549</v>
      </c>
      <c r="B558" s="225"/>
      <c r="C558" s="94" t="s">
        <v>785</v>
      </c>
      <c r="D558" s="94" t="s">
        <v>982</v>
      </c>
      <c r="E558" s="65" t="s">
        <v>30</v>
      </c>
      <c r="F558" s="75">
        <v>866192037838644</v>
      </c>
      <c r="G558" s="171"/>
      <c r="H558" s="65" t="s">
        <v>74</v>
      </c>
      <c r="I558" s="31"/>
      <c r="J558" s="31" t="s">
        <v>447</v>
      </c>
      <c r="K558" s="31" t="s">
        <v>983</v>
      </c>
      <c r="L558" s="31" t="s">
        <v>120</v>
      </c>
      <c r="M558" s="31" t="s">
        <v>84</v>
      </c>
      <c r="N558" s="31" t="s">
        <v>830</v>
      </c>
      <c r="O558" s="85" t="s">
        <v>122</v>
      </c>
      <c r="P558" s="31" t="s">
        <v>80</v>
      </c>
      <c r="Q558" s="31" t="s">
        <v>92</v>
      </c>
      <c r="R558" s="26" t="s">
        <v>42</v>
      </c>
      <c r="S558" s="65" t="s">
        <v>44</v>
      </c>
    </row>
    <row r="559" spans="1:19" ht="16.5" customHeight="1" x14ac:dyDescent="0.25">
      <c r="A559" s="65">
        <v>550</v>
      </c>
      <c r="B559" s="225"/>
      <c r="C559" s="94" t="s">
        <v>785</v>
      </c>
      <c r="D559" s="94" t="s">
        <v>982</v>
      </c>
      <c r="E559" s="65" t="s">
        <v>30</v>
      </c>
      <c r="F559" s="75">
        <v>864811036928732</v>
      </c>
      <c r="G559" s="171"/>
      <c r="H559" s="65" t="s">
        <v>74</v>
      </c>
      <c r="I559" s="24" t="s">
        <v>118</v>
      </c>
      <c r="J559" s="31" t="s">
        <v>456</v>
      </c>
      <c r="K559" s="31"/>
      <c r="L559" s="31" t="s">
        <v>311</v>
      </c>
      <c r="M559" s="31" t="s">
        <v>276</v>
      </c>
      <c r="N559" s="65" t="s">
        <v>58</v>
      </c>
      <c r="O559" s="85" t="s">
        <v>122</v>
      </c>
      <c r="P559" s="31" t="s">
        <v>80</v>
      </c>
      <c r="Q559" s="31" t="s">
        <v>92</v>
      </c>
      <c r="R559" s="26" t="s">
        <v>42</v>
      </c>
      <c r="S559" s="65" t="s">
        <v>44</v>
      </c>
    </row>
    <row r="560" spans="1:19" ht="16.5" customHeight="1" x14ac:dyDescent="0.25">
      <c r="A560" s="65">
        <v>551</v>
      </c>
      <c r="B560" s="225"/>
      <c r="C560" s="94" t="s">
        <v>785</v>
      </c>
      <c r="D560" s="94" t="s">
        <v>982</v>
      </c>
      <c r="E560" s="65" t="s">
        <v>30</v>
      </c>
      <c r="F560" s="75">
        <v>869627031775265</v>
      </c>
      <c r="G560" s="171"/>
      <c r="H560" s="65" t="s">
        <v>95</v>
      </c>
      <c r="I560" s="31"/>
      <c r="J560" s="31" t="s">
        <v>447</v>
      </c>
      <c r="K560" s="31"/>
      <c r="L560" s="31" t="s">
        <v>229</v>
      </c>
      <c r="M560" s="31" t="s">
        <v>276</v>
      </c>
      <c r="N560" s="65" t="s">
        <v>58</v>
      </c>
      <c r="O560" s="85" t="s">
        <v>122</v>
      </c>
      <c r="P560" s="31" t="s">
        <v>80</v>
      </c>
      <c r="Q560" s="31" t="s">
        <v>92</v>
      </c>
      <c r="R560" s="26" t="s">
        <v>42</v>
      </c>
      <c r="S560" s="65" t="s">
        <v>44</v>
      </c>
    </row>
    <row r="561" spans="1:19" ht="16.5" customHeight="1" x14ac:dyDescent="0.25">
      <c r="A561" s="65">
        <v>552</v>
      </c>
      <c r="B561" s="225"/>
      <c r="C561" s="94">
        <v>43680</v>
      </c>
      <c r="D561" s="94">
        <v>43772</v>
      </c>
      <c r="E561" s="65" t="s">
        <v>56</v>
      </c>
      <c r="F561" s="75">
        <v>868183034588066</v>
      </c>
      <c r="G561" s="171"/>
      <c r="H561" s="65" t="s">
        <v>74</v>
      </c>
      <c r="I561" s="65" t="s">
        <v>283</v>
      </c>
      <c r="J561" s="31" t="s">
        <v>186</v>
      </c>
      <c r="K561" s="31" t="s">
        <v>242</v>
      </c>
      <c r="L561" s="31" t="s">
        <v>78</v>
      </c>
      <c r="M561" s="31"/>
      <c r="N561" s="31" t="s">
        <v>281</v>
      </c>
      <c r="O561" s="31"/>
      <c r="P561" s="31" t="s">
        <v>80</v>
      </c>
      <c r="Q561" s="31" t="s">
        <v>92</v>
      </c>
      <c r="R561" s="23" t="s">
        <v>37</v>
      </c>
      <c r="S561" s="65" t="s">
        <v>41</v>
      </c>
    </row>
    <row r="562" spans="1:19" ht="16.5" customHeight="1" x14ac:dyDescent="0.25">
      <c r="A562" s="65">
        <v>553</v>
      </c>
      <c r="B562" s="225"/>
      <c r="C562" s="94">
        <v>43680</v>
      </c>
      <c r="D562" s="94">
        <v>43772</v>
      </c>
      <c r="E562" s="65" t="s">
        <v>56</v>
      </c>
      <c r="F562" s="75">
        <v>868183034726138</v>
      </c>
      <c r="G562" s="171"/>
      <c r="H562" s="65" t="s">
        <v>74</v>
      </c>
      <c r="I562" s="65" t="s">
        <v>283</v>
      </c>
      <c r="J562" s="31" t="s">
        <v>453</v>
      </c>
      <c r="K562" s="31"/>
      <c r="L562" s="31" t="s">
        <v>78</v>
      </c>
      <c r="M562" s="31"/>
      <c r="N562" s="31" t="s">
        <v>106</v>
      </c>
      <c r="O562" s="31"/>
      <c r="P562" s="31" t="s">
        <v>80</v>
      </c>
      <c r="Q562" s="31" t="s">
        <v>92</v>
      </c>
      <c r="R562" s="23" t="s">
        <v>42</v>
      </c>
      <c r="S562" s="65" t="s">
        <v>44</v>
      </c>
    </row>
    <row r="563" spans="1:19" ht="16.5" customHeight="1" x14ac:dyDescent="0.25">
      <c r="A563" s="65">
        <v>554</v>
      </c>
      <c r="B563" s="225"/>
      <c r="C563" s="94">
        <v>43680</v>
      </c>
      <c r="D563" s="94">
        <v>43772</v>
      </c>
      <c r="E563" s="65" t="s">
        <v>56</v>
      </c>
      <c r="F563" s="75">
        <v>868183033856332</v>
      </c>
      <c r="G563" s="171"/>
      <c r="H563" s="65" t="s">
        <v>74</v>
      </c>
      <c r="I563" s="171"/>
      <c r="J563" s="31" t="s">
        <v>453</v>
      </c>
      <c r="K563" s="31"/>
      <c r="L563" s="31" t="s">
        <v>78</v>
      </c>
      <c r="M563" s="31"/>
      <c r="N563" s="31" t="s">
        <v>106</v>
      </c>
      <c r="O563" s="31"/>
      <c r="P563" s="31" t="s">
        <v>80</v>
      </c>
      <c r="Q563" s="31" t="s">
        <v>92</v>
      </c>
      <c r="R563" s="23" t="s">
        <v>42</v>
      </c>
      <c r="S563" s="65" t="s">
        <v>44</v>
      </c>
    </row>
    <row r="564" spans="1:19" ht="16.5" customHeight="1" x14ac:dyDescent="0.25">
      <c r="A564" s="65">
        <v>555</v>
      </c>
      <c r="B564" s="225"/>
      <c r="C564" s="94">
        <v>43802</v>
      </c>
      <c r="D564" s="94" t="s">
        <v>772</v>
      </c>
      <c r="E564" s="65" t="s">
        <v>56</v>
      </c>
      <c r="F564" s="75">
        <v>868183034561816</v>
      </c>
      <c r="G564" s="65"/>
      <c r="H564" s="65" t="s">
        <v>74</v>
      </c>
      <c r="I564" s="24"/>
      <c r="J564" s="24" t="s">
        <v>453</v>
      </c>
      <c r="K564" s="31" t="s">
        <v>225</v>
      </c>
      <c r="L564" s="24" t="s">
        <v>78</v>
      </c>
      <c r="M564" s="31"/>
      <c r="N564" s="31" t="s">
        <v>237</v>
      </c>
      <c r="O564" s="31"/>
      <c r="P564" s="31" t="s">
        <v>80</v>
      </c>
      <c r="Q564" s="31" t="s">
        <v>100</v>
      </c>
      <c r="R564" s="23" t="s">
        <v>37</v>
      </c>
      <c r="S564" s="65" t="s">
        <v>59</v>
      </c>
    </row>
    <row r="565" spans="1:19" ht="16.5" customHeight="1" x14ac:dyDescent="0.25">
      <c r="A565" s="65">
        <v>556</v>
      </c>
      <c r="B565" s="225"/>
      <c r="C565" s="94">
        <v>43802</v>
      </c>
      <c r="D565" s="94" t="s">
        <v>772</v>
      </c>
      <c r="E565" s="65" t="s">
        <v>56</v>
      </c>
      <c r="F565" s="75">
        <v>868183034799721</v>
      </c>
      <c r="G565" s="65"/>
      <c r="H565" s="65" t="s">
        <v>74</v>
      </c>
      <c r="I565" s="24"/>
      <c r="J565" s="24" t="s">
        <v>453</v>
      </c>
      <c r="K565" s="31" t="s">
        <v>984</v>
      </c>
      <c r="L565" s="31" t="s">
        <v>985</v>
      </c>
      <c r="M565" s="31" t="s">
        <v>78</v>
      </c>
      <c r="N565" s="31" t="s">
        <v>542</v>
      </c>
      <c r="O565" s="31"/>
      <c r="P565" s="31" t="s">
        <v>80</v>
      </c>
      <c r="Q565" s="31" t="s">
        <v>100</v>
      </c>
      <c r="R565" s="26" t="s">
        <v>37</v>
      </c>
      <c r="S565" s="65" t="s">
        <v>59</v>
      </c>
    </row>
    <row r="566" spans="1:19" ht="16.5" customHeight="1" x14ac:dyDescent="0.25">
      <c r="A566" s="65">
        <v>557</v>
      </c>
      <c r="B566" s="225"/>
      <c r="C566" s="94">
        <v>43802</v>
      </c>
      <c r="D566" s="94" t="s">
        <v>772</v>
      </c>
      <c r="E566" s="65" t="s">
        <v>56</v>
      </c>
      <c r="F566" s="75">
        <v>867857039891481</v>
      </c>
      <c r="G566" s="65"/>
      <c r="H566" s="65" t="s">
        <v>74</v>
      </c>
      <c r="I566" s="31"/>
      <c r="J566" s="31" t="s">
        <v>501</v>
      </c>
      <c r="K566" s="31" t="s">
        <v>427</v>
      </c>
      <c r="L566" s="31" t="s">
        <v>226</v>
      </c>
      <c r="M566" s="31" t="s">
        <v>78</v>
      </c>
      <c r="N566" s="31" t="s">
        <v>986</v>
      </c>
      <c r="O566" s="31"/>
      <c r="P566" s="31" t="s">
        <v>80</v>
      </c>
      <c r="Q566" s="31" t="s">
        <v>100</v>
      </c>
      <c r="R566" s="26" t="s">
        <v>37</v>
      </c>
      <c r="S566" s="65" t="s">
        <v>59</v>
      </c>
    </row>
    <row r="567" spans="1:19" ht="16.5" customHeight="1" x14ac:dyDescent="0.25">
      <c r="A567" s="65">
        <v>558</v>
      </c>
      <c r="B567" s="225"/>
      <c r="C567" s="94" t="s">
        <v>801</v>
      </c>
      <c r="D567" s="94" t="s">
        <v>750</v>
      </c>
      <c r="E567" s="31" t="s">
        <v>56</v>
      </c>
      <c r="F567" s="80">
        <v>868183034601364</v>
      </c>
      <c r="G567" s="31"/>
      <c r="H567" s="31" t="s">
        <v>74</v>
      </c>
      <c r="I567" s="31" t="s">
        <v>283</v>
      </c>
      <c r="J567" s="31" t="s">
        <v>987</v>
      </c>
      <c r="K567" s="31" t="s">
        <v>50</v>
      </c>
      <c r="L567" s="31" t="s">
        <v>206</v>
      </c>
      <c r="M567" s="31" t="s">
        <v>78</v>
      </c>
      <c r="N567" s="31" t="s">
        <v>988</v>
      </c>
      <c r="O567" s="31"/>
      <c r="P567" s="31" t="s">
        <v>80</v>
      </c>
      <c r="Q567" s="31" t="s">
        <v>92</v>
      </c>
      <c r="R567" s="26" t="s">
        <v>37</v>
      </c>
      <c r="S567" s="65" t="s">
        <v>40</v>
      </c>
    </row>
    <row r="568" spans="1:19" ht="16.5" customHeight="1" x14ac:dyDescent="0.25">
      <c r="A568" s="65">
        <v>559</v>
      </c>
      <c r="B568" s="225"/>
      <c r="C568" s="94" t="s">
        <v>801</v>
      </c>
      <c r="D568" s="94" t="s">
        <v>750</v>
      </c>
      <c r="E568" s="31" t="s">
        <v>56</v>
      </c>
      <c r="F568" s="80">
        <v>868183034654801</v>
      </c>
      <c r="G568" s="31"/>
      <c r="H568" s="31" t="s">
        <v>74</v>
      </c>
      <c r="I568" s="96"/>
      <c r="J568" s="96" t="s">
        <v>453</v>
      </c>
      <c r="K568" s="96" t="s">
        <v>50</v>
      </c>
      <c r="L568" s="31" t="s">
        <v>78</v>
      </c>
      <c r="M568" s="31"/>
      <c r="N568" s="31" t="s">
        <v>281</v>
      </c>
      <c r="O568" s="96"/>
      <c r="P568" s="31" t="s">
        <v>80</v>
      </c>
      <c r="Q568" s="31" t="s">
        <v>92</v>
      </c>
      <c r="R568" s="26" t="s">
        <v>37</v>
      </c>
      <c r="S568" s="65" t="s">
        <v>40</v>
      </c>
    </row>
    <row r="569" spans="1:19" ht="16.5" customHeight="1" x14ac:dyDescent="0.25">
      <c r="A569" s="65">
        <v>560</v>
      </c>
      <c r="B569" s="225"/>
      <c r="C569" s="94" t="s">
        <v>801</v>
      </c>
      <c r="D569" s="94" t="s">
        <v>750</v>
      </c>
      <c r="E569" s="31" t="s">
        <v>56</v>
      </c>
      <c r="F569" s="80">
        <v>868183033810040</v>
      </c>
      <c r="G569" s="31"/>
      <c r="H569" s="31" t="s">
        <v>74</v>
      </c>
      <c r="I569" s="31"/>
      <c r="J569" s="31" t="s">
        <v>987</v>
      </c>
      <c r="K569" s="31"/>
      <c r="L569" s="31" t="s">
        <v>78</v>
      </c>
      <c r="M569" s="31"/>
      <c r="N569" s="31" t="s">
        <v>106</v>
      </c>
      <c r="O569" s="31"/>
      <c r="P569" s="31" t="s">
        <v>80</v>
      </c>
      <c r="Q569" s="31" t="s">
        <v>92</v>
      </c>
      <c r="R569" s="26" t="s">
        <v>42</v>
      </c>
      <c r="S569" s="65" t="s">
        <v>44</v>
      </c>
    </row>
    <row r="570" spans="1:19" ht="16.5" customHeight="1" x14ac:dyDescent="0.25">
      <c r="A570" s="65">
        <v>561</v>
      </c>
      <c r="B570" s="225"/>
      <c r="C570" s="94" t="s">
        <v>801</v>
      </c>
      <c r="D570" s="94" t="s">
        <v>750</v>
      </c>
      <c r="E570" s="31" t="s">
        <v>56</v>
      </c>
      <c r="F570" s="80">
        <v>867857039929661</v>
      </c>
      <c r="G570" s="31"/>
      <c r="H570" s="31" t="s">
        <v>74</v>
      </c>
      <c r="I570" s="31"/>
      <c r="J570" s="72" t="s">
        <v>989</v>
      </c>
      <c r="K570" s="31"/>
      <c r="L570" s="31" t="s">
        <v>226</v>
      </c>
      <c r="M570" s="31" t="s">
        <v>78</v>
      </c>
      <c r="N570" s="31" t="s">
        <v>990</v>
      </c>
      <c r="O570" s="31"/>
      <c r="P570" s="31" t="s">
        <v>80</v>
      </c>
      <c r="Q570" s="31" t="s">
        <v>92</v>
      </c>
      <c r="R570" s="26" t="s">
        <v>37</v>
      </c>
      <c r="S570" s="65" t="s">
        <v>41</v>
      </c>
    </row>
    <row r="571" spans="1:19" ht="16.5" customHeight="1" x14ac:dyDescent="0.25">
      <c r="A571" s="65">
        <v>562</v>
      </c>
      <c r="B571" s="225"/>
      <c r="C571" s="94" t="s">
        <v>801</v>
      </c>
      <c r="D571" s="94" t="s">
        <v>750</v>
      </c>
      <c r="E571" s="31" t="s">
        <v>56</v>
      </c>
      <c r="F571" s="80">
        <v>868183033797999</v>
      </c>
      <c r="G571" s="31"/>
      <c r="H571" s="31" t="s">
        <v>74</v>
      </c>
      <c r="I571" s="31"/>
      <c r="J571" s="31" t="s">
        <v>987</v>
      </c>
      <c r="K571" s="31" t="s">
        <v>991</v>
      </c>
      <c r="L571" s="31" t="s">
        <v>206</v>
      </c>
      <c r="M571" s="31" t="s">
        <v>78</v>
      </c>
      <c r="N571" s="31" t="s">
        <v>992</v>
      </c>
      <c r="O571" s="31"/>
      <c r="P571" s="31" t="s">
        <v>80</v>
      </c>
      <c r="Q571" s="31" t="s">
        <v>92</v>
      </c>
      <c r="R571" s="26" t="s">
        <v>37</v>
      </c>
      <c r="S571" s="65" t="s">
        <v>40</v>
      </c>
    </row>
    <row r="572" spans="1:19" ht="16.5" customHeight="1" x14ac:dyDescent="0.25">
      <c r="A572" s="65">
        <v>563</v>
      </c>
      <c r="B572" s="225"/>
      <c r="C572" s="94" t="s">
        <v>785</v>
      </c>
      <c r="D572" s="94" t="s">
        <v>982</v>
      </c>
      <c r="E572" s="65" t="s">
        <v>56</v>
      </c>
      <c r="F572" s="75">
        <v>868183034794920</v>
      </c>
      <c r="G572" s="65" t="s">
        <v>517</v>
      </c>
      <c r="H572" s="65" t="s">
        <v>74</v>
      </c>
      <c r="I572" s="31"/>
      <c r="J572" s="31" t="s">
        <v>453</v>
      </c>
      <c r="K572" s="31"/>
      <c r="L572" s="31" t="s">
        <v>333</v>
      </c>
      <c r="M572" s="31" t="s">
        <v>78</v>
      </c>
      <c r="N572" s="31" t="s">
        <v>58</v>
      </c>
      <c r="O572" s="31"/>
      <c r="P572" s="31" t="s">
        <v>80</v>
      </c>
      <c r="Q572" s="31" t="s">
        <v>92</v>
      </c>
      <c r="R572" s="26" t="s">
        <v>42</v>
      </c>
      <c r="S572" s="65" t="s">
        <v>44</v>
      </c>
    </row>
    <row r="573" spans="1:19" ht="16.5" customHeight="1" x14ac:dyDescent="0.25">
      <c r="A573" s="65">
        <v>564</v>
      </c>
      <c r="B573" s="225"/>
      <c r="C573" s="94" t="s">
        <v>785</v>
      </c>
      <c r="D573" s="94" t="s">
        <v>982</v>
      </c>
      <c r="E573" s="65" t="s">
        <v>56</v>
      </c>
      <c r="F573" s="75">
        <v>868183034799911</v>
      </c>
      <c r="G573" s="65" t="s">
        <v>517</v>
      </c>
      <c r="H573" s="65" t="s">
        <v>74</v>
      </c>
      <c r="I573" s="31"/>
      <c r="J573" s="31" t="s">
        <v>453</v>
      </c>
      <c r="K573" s="31"/>
      <c r="L573" s="31" t="s">
        <v>78</v>
      </c>
      <c r="M573" s="31"/>
      <c r="N573" s="31" t="s">
        <v>106</v>
      </c>
      <c r="O573" s="31"/>
      <c r="P573" s="31" t="s">
        <v>80</v>
      </c>
      <c r="Q573" s="31" t="s">
        <v>92</v>
      </c>
      <c r="R573" s="26" t="s">
        <v>42</v>
      </c>
      <c r="S573" s="65" t="s">
        <v>44</v>
      </c>
    </row>
    <row r="574" spans="1:19" ht="16.5" customHeight="1" x14ac:dyDescent="0.25">
      <c r="A574" s="65">
        <v>565</v>
      </c>
      <c r="B574" s="225"/>
      <c r="C574" s="94" t="s">
        <v>785</v>
      </c>
      <c r="D574" s="94" t="s">
        <v>982</v>
      </c>
      <c r="E574" s="65" t="s">
        <v>56</v>
      </c>
      <c r="F574" s="75">
        <v>868183034665856</v>
      </c>
      <c r="G574" s="171"/>
      <c r="H574" s="65" t="s">
        <v>74</v>
      </c>
      <c r="I574" s="31"/>
      <c r="J574" s="31" t="s">
        <v>76</v>
      </c>
      <c r="K574" s="31"/>
      <c r="L574" s="31" t="s">
        <v>333</v>
      </c>
      <c r="M574" s="31" t="s">
        <v>78</v>
      </c>
      <c r="N574" s="31" t="s">
        <v>58</v>
      </c>
      <c r="O574" s="31"/>
      <c r="P574" s="31" t="s">
        <v>80</v>
      </c>
      <c r="Q574" s="31" t="s">
        <v>92</v>
      </c>
      <c r="R574" s="26" t="s">
        <v>42</v>
      </c>
      <c r="S574" s="65" t="s">
        <v>44</v>
      </c>
    </row>
    <row r="575" spans="1:19" ht="16.5" customHeight="1" x14ac:dyDescent="0.25">
      <c r="A575" s="65">
        <v>566</v>
      </c>
      <c r="B575" s="225"/>
      <c r="C575" s="94" t="s">
        <v>785</v>
      </c>
      <c r="D575" s="94" t="s">
        <v>982</v>
      </c>
      <c r="E575" s="65" t="s">
        <v>56</v>
      </c>
      <c r="F575" s="75">
        <v>868183033787412</v>
      </c>
      <c r="G575" s="171"/>
      <c r="H575" s="65" t="s">
        <v>74</v>
      </c>
      <c r="I575" s="31"/>
      <c r="J575" s="31" t="s">
        <v>76</v>
      </c>
      <c r="K575" s="31" t="s">
        <v>167</v>
      </c>
      <c r="L575" s="31" t="s">
        <v>78</v>
      </c>
      <c r="M575" s="31"/>
      <c r="N575" s="65" t="s">
        <v>281</v>
      </c>
      <c r="O575" s="31"/>
      <c r="P575" s="31" t="s">
        <v>80</v>
      </c>
      <c r="Q575" s="31" t="s">
        <v>92</v>
      </c>
      <c r="R575" s="26" t="s">
        <v>37</v>
      </c>
      <c r="S575" s="65" t="s">
        <v>41</v>
      </c>
    </row>
    <row r="576" spans="1:19" ht="16.5" customHeight="1" x14ac:dyDescent="0.25">
      <c r="A576" s="65">
        <v>567</v>
      </c>
      <c r="B576" s="225"/>
      <c r="C576" s="94" t="s">
        <v>785</v>
      </c>
      <c r="D576" s="94" t="s">
        <v>982</v>
      </c>
      <c r="E576" s="65" t="s">
        <v>56</v>
      </c>
      <c r="F576" s="75">
        <v>868183034785019</v>
      </c>
      <c r="G576" s="171"/>
      <c r="H576" s="65" t="s">
        <v>74</v>
      </c>
      <c r="I576" s="31"/>
      <c r="J576" s="31" t="s">
        <v>76</v>
      </c>
      <c r="K576" s="31"/>
      <c r="L576" s="31" t="s">
        <v>78</v>
      </c>
      <c r="M576" s="31"/>
      <c r="N576" s="31" t="s">
        <v>106</v>
      </c>
      <c r="O576" s="31"/>
      <c r="P576" s="31" t="s">
        <v>80</v>
      </c>
      <c r="Q576" s="31" t="s">
        <v>92</v>
      </c>
      <c r="R576" s="26" t="s">
        <v>42</v>
      </c>
      <c r="S576" s="65" t="s">
        <v>44</v>
      </c>
    </row>
    <row r="577" spans="1:19" ht="16.5" customHeight="1" x14ac:dyDescent="0.25">
      <c r="A577" s="65">
        <v>568</v>
      </c>
      <c r="B577" s="225"/>
      <c r="C577" s="94" t="s">
        <v>785</v>
      </c>
      <c r="D577" s="94" t="s">
        <v>982</v>
      </c>
      <c r="E577" s="65" t="s">
        <v>56</v>
      </c>
      <c r="F577" s="75">
        <v>867857039920728</v>
      </c>
      <c r="G577" s="171"/>
      <c r="H577" s="65" t="s">
        <v>74</v>
      </c>
      <c r="I577" s="65"/>
      <c r="J577" s="65" t="s">
        <v>447</v>
      </c>
      <c r="K577" s="31" t="s">
        <v>225</v>
      </c>
      <c r="L577" s="65" t="s">
        <v>219</v>
      </c>
      <c r="M577" s="65" t="s">
        <v>78</v>
      </c>
      <c r="N577" s="31" t="s">
        <v>542</v>
      </c>
      <c r="O577" s="65"/>
      <c r="P577" s="31" t="s">
        <v>80</v>
      </c>
      <c r="Q577" s="31" t="s">
        <v>92</v>
      </c>
      <c r="R577" s="26" t="s">
        <v>42</v>
      </c>
      <c r="S577" s="65" t="s">
        <v>68</v>
      </c>
    </row>
    <row r="578" spans="1:19" ht="16.5" customHeight="1" x14ac:dyDescent="0.25">
      <c r="A578" s="65">
        <v>569</v>
      </c>
      <c r="B578" s="225"/>
      <c r="C578" s="94" t="s">
        <v>785</v>
      </c>
      <c r="D578" s="94" t="s">
        <v>982</v>
      </c>
      <c r="E578" s="65" t="s">
        <v>56</v>
      </c>
      <c r="F578" s="75">
        <v>868183034586565</v>
      </c>
      <c r="G578" s="171"/>
      <c r="H578" s="65" t="s">
        <v>74</v>
      </c>
      <c r="I578" s="65"/>
      <c r="J578" s="65" t="s">
        <v>453</v>
      </c>
      <c r="K578" s="65"/>
      <c r="L578" s="65" t="s">
        <v>78</v>
      </c>
      <c r="M578" s="65"/>
      <c r="N578" s="31" t="s">
        <v>106</v>
      </c>
      <c r="O578" s="65"/>
      <c r="P578" s="31" t="s">
        <v>80</v>
      </c>
      <c r="Q578" s="31" t="s">
        <v>92</v>
      </c>
      <c r="R578" s="26" t="s">
        <v>42</v>
      </c>
      <c r="S578" s="65" t="s">
        <v>44</v>
      </c>
    </row>
    <row r="579" spans="1:19" ht="16.5" customHeight="1" x14ac:dyDescent="0.25">
      <c r="A579" s="65">
        <v>570</v>
      </c>
      <c r="B579" s="225"/>
      <c r="C579" s="94" t="s">
        <v>785</v>
      </c>
      <c r="D579" s="94" t="s">
        <v>982</v>
      </c>
      <c r="E579" s="65" t="s">
        <v>56</v>
      </c>
      <c r="F579" s="75">
        <v>868183033839064</v>
      </c>
      <c r="G579" s="171"/>
      <c r="H579" s="65" t="s">
        <v>74</v>
      </c>
      <c r="I579" s="65"/>
      <c r="J579" s="65" t="s">
        <v>504</v>
      </c>
      <c r="K579" s="31" t="s">
        <v>225</v>
      </c>
      <c r="L579" s="65" t="s">
        <v>206</v>
      </c>
      <c r="M579" s="65" t="s">
        <v>78</v>
      </c>
      <c r="N579" s="31" t="s">
        <v>542</v>
      </c>
      <c r="O579" s="65"/>
      <c r="P579" s="31" t="s">
        <v>80</v>
      </c>
      <c r="Q579" s="31" t="s">
        <v>92</v>
      </c>
      <c r="R579" s="26" t="s">
        <v>42</v>
      </c>
      <c r="S579" s="65" t="s">
        <v>68</v>
      </c>
    </row>
    <row r="580" spans="1:19" ht="16.5" customHeight="1" x14ac:dyDescent="0.25">
      <c r="A580" s="65">
        <v>571</v>
      </c>
      <c r="B580" s="225"/>
      <c r="C580" s="94" t="s">
        <v>785</v>
      </c>
      <c r="D580" s="94" t="s">
        <v>982</v>
      </c>
      <c r="E580" s="65" t="s">
        <v>56</v>
      </c>
      <c r="F580" s="75">
        <v>868183034789524</v>
      </c>
      <c r="G580" s="171"/>
      <c r="H580" s="65" t="s">
        <v>74</v>
      </c>
      <c r="I580" s="65"/>
      <c r="J580" s="65" t="s">
        <v>453</v>
      </c>
      <c r="K580" s="65" t="s">
        <v>993</v>
      </c>
      <c r="L580" s="65" t="s">
        <v>78</v>
      </c>
      <c r="M580" s="65"/>
      <c r="N580" s="65" t="s">
        <v>281</v>
      </c>
      <c r="O580" s="65"/>
      <c r="P580" s="31" t="s">
        <v>80</v>
      </c>
      <c r="Q580" s="31" t="s">
        <v>92</v>
      </c>
      <c r="R580" s="26" t="s">
        <v>37</v>
      </c>
      <c r="S580" s="65" t="s">
        <v>41</v>
      </c>
    </row>
    <row r="581" spans="1:19" ht="16.5" customHeight="1" x14ac:dyDescent="0.25">
      <c r="A581" s="65">
        <v>572</v>
      </c>
      <c r="B581" s="225"/>
      <c r="C581" s="94" t="s">
        <v>801</v>
      </c>
      <c r="D581" s="94" t="s">
        <v>750</v>
      </c>
      <c r="E581" s="65" t="s">
        <v>23</v>
      </c>
      <c r="F581" s="75">
        <v>863586032799730</v>
      </c>
      <c r="G581" s="171"/>
      <c r="H581" s="65" t="s">
        <v>95</v>
      </c>
      <c r="I581" s="31" t="s">
        <v>994</v>
      </c>
      <c r="J581" s="31" t="s">
        <v>995</v>
      </c>
      <c r="K581" s="31" t="s">
        <v>61</v>
      </c>
      <c r="L581" s="31" t="s">
        <v>98</v>
      </c>
      <c r="M581" s="167"/>
      <c r="N581" s="31" t="s">
        <v>220</v>
      </c>
      <c r="O581" s="72">
        <v>220000</v>
      </c>
      <c r="P581" s="31" t="s">
        <v>80</v>
      </c>
      <c r="Q581" s="31" t="s">
        <v>92</v>
      </c>
      <c r="R581" s="23" t="s">
        <v>42</v>
      </c>
      <c r="S581" s="26" t="s">
        <v>44</v>
      </c>
    </row>
    <row r="582" spans="1:19" ht="16.5" customHeight="1" x14ac:dyDescent="0.25">
      <c r="A582" s="65">
        <v>573</v>
      </c>
      <c r="B582" s="225"/>
      <c r="C582" s="94" t="s">
        <v>801</v>
      </c>
      <c r="D582" s="94" t="s">
        <v>750</v>
      </c>
      <c r="E582" s="65" t="s">
        <v>23</v>
      </c>
      <c r="F582" s="75">
        <v>863586032930855</v>
      </c>
      <c r="G582" s="171"/>
      <c r="H582" s="65" t="s">
        <v>95</v>
      </c>
      <c r="I582" s="31"/>
      <c r="J582" s="24" t="s">
        <v>996</v>
      </c>
      <c r="K582" s="31" t="s">
        <v>997</v>
      </c>
      <c r="L582" s="31" t="s">
        <v>98</v>
      </c>
      <c r="M582" s="31"/>
      <c r="N582" s="31" t="s">
        <v>998</v>
      </c>
      <c r="O582" s="72">
        <v>10000</v>
      </c>
      <c r="P582" s="31" t="s">
        <v>80</v>
      </c>
      <c r="Q582" s="31" t="s">
        <v>92</v>
      </c>
      <c r="R582" s="26" t="s">
        <v>37</v>
      </c>
      <c r="S582" s="26" t="s">
        <v>40</v>
      </c>
    </row>
    <row r="583" spans="1:19" ht="16.5" customHeight="1" x14ac:dyDescent="0.25">
      <c r="A583" s="65">
        <v>574</v>
      </c>
      <c r="B583" s="226"/>
      <c r="C583" s="94" t="s">
        <v>785</v>
      </c>
      <c r="D583" s="94" t="s">
        <v>982</v>
      </c>
      <c r="E583" s="65" t="s">
        <v>23</v>
      </c>
      <c r="F583" s="75">
        <v>862631039263669</v>
      </c>
      <c r="G583" s="171"/>
      <c r="H583" s="65" t="s">
        <v>95</v>
      </c>
      <c r="I583" s="31"/>
      <c r="J583" s="24" t="s">
        <v>999</v>
      </c>
      <c r="K583" s="31" t="s">
        <v>225</v>
      </c>
      <c r="L583" s="31" t="s">
        <v>97</v>
      </c>
      <c r="M583" s="31" t="s">
        <v>98</v>
      </c>
      <c r="N583" s="31" t="s">
        <v>1000</v>
      </c>
      <c r="O583" s="72"/>
      <c r="P583" s="31" t="s">
        <v>80</v>
      </c>
      <c r="Q583" s="31" t="s">
        <v>92</v>
      </c>
      <c r="R583" s="26" t="s">
        <v>42</v>
      </c>
      <c r="S583" s="26" t="s">
        <v>68</v>
      </c>
    </row>
    <row r="584" spans="1:19" ht="18" customHeight="1" x14ac:dyDescent="0.25">
      <c r="A584" s="65">
        <v>575</v>
      </c>
      <c r="B584" s="224" t="s">
        <v>1034</v>
      </c>
      <c r="C584" s="94" t="s">
        <v>750</v>
      </c>
      <c r="D584" s="94" t="s">
        <v>849</v>
      </c>
      <c r="E584" s="65" t="s">
        <v>23</v>
      </c>
      <c r="F584" s="75">
        <v>861694030932048</v>
      </c>
      <c r="G584" s="65" t="s">
        <v>88</v>
      </c>
      <c r="H584" s="65" t="s">
        <v>95</v>
      </c>
      <c r="I584" s="31"/>
      <c r="J584" s="24"/>
      <c r="K584" s="31" t="s">
        <v>1001</v>
      </c>
      <c r="L584" s="31" t="s">
        <v>396</v>
      </c>
      <c r="M584" s="31" t="s">
        <v>98</v>
      </c>
      <c r="N584" s="31" t="s">
        <v>689</v>
      </c>
      <c r="O584" s="72">
        <v>20000</v>
      </c>
      <c r="P584" s="31" t="s">
        <v>80</v>
      </c>
      <c r="Q584" s="31" t="s">
        <v>100</v>
      </c>
      <c r="R584" s="26" t="s">
        <v>37</v>
      </c>
      <c r="S584" s="26" t="s">
        <v>40</v>
      </c>
    </row>
    <row r="585" spans="1:19" ht="16.5" customHeight="1" x14ac:dyDescent="0.25">
      <c r="A585" s="65">
        <v>576</v>
      </c>
      <c r="B585" s="225"/>
      <c r="C585" s="94">
        <v>43649</v>
      </c>
      <c r="D585" s="94">
        <v>43802</v>
      </c>
      <c r="E585" s="65" t="s">
        <v>31</v>
      </c>
      <c r="F585" s="75">
        <v>865209034369372</v>
      </c>
      <c r="G585" s="65"/>
      <c r="H585" s="65" t="s">
        <v>74</v>
      </c>
      <c r="I585" s="31"/>
      <c r="J585" s="24" t="s">
        <v>1002</v>
      </c>
      <c r="K585" s="31" t="s">
        <v>1003</v>
      </c>
      <c r="L585" s="24"/>
      <c r="M585" s="24" t="s">
        <v>316</v>
      </c>
      <c r="N585" s="31" t="s">
        <v>1004</v>
      </c>
      <c r="O585" s="72"/>
      <c r="P585" s="31" t="s">
        <v>80</v>
      </c>
      <c r="Q585" s="31" t="s">
        <v>100</v>
      </c>
      <c r="R585" s="26" t="s">
        <v>37</v>
      </c>
      <c r="S585" s="26" t="s">
        <v>40</v>
      </c>
    </row>
    <row r="586" spans="1:19" ht="16.5" customHeight="1" x14ac:dyDescent="0.25">
      <c r="A586" s="65">
        <v>577</v>
      </c>
      <c r="B586" s="225"/>
      <c r="C586" s="94">
        <v>43649</v>
      </c>
      <c r="D586" s="94">
        <v>43802</v>
      </c>
      <c r="E586" s="65" t="s">
        <v>31</v>
      </c>
      <c r="F586" s="75">
        <v>865209034302753</v>
      </c>
      <c r="G586" s="65"/>
      <c r="H586" s="65" t="s">
        <v>95</v>
      </c>
      <c r="I586" s="75"/>
      <c r="J586" s="24" t="s">
        <v>320</v>
      </c>
      <c r="K586" s="31" t="s">
        <v>1005</v>
      </c>
      <c r="L586" s="31" t="s">
        <v>321</v>
      </c>
      <c r="M586" s="31" t="s">
        <v>316</v>
      </c>
      <c r="N586" s="31" t="s">
        <v>1006</v>
      </c>
      <c r="O586" s="72">
        <v>10000</v>
      </c>
      <c r="P586" s="31" t="s">
        <v>80</v>
      </c>
      <c r="Q586" s="31" t="s">
        <v>100</v>
      </c>
      <c r="R586" s="23" t="s">
        <v>37</v>
      </c>
      <c r="S586" s="65" t="s">
        <v>40</v>
      </c>
    </row>
    <row r="587" spans="1:19" ht="16.5" customHeight="1" x14ac:dyDescent="0.25">
      <c r="A587" s="65">
        <v>578</v>
      </c>
      <c r="B587" s="225"/>
      <c r="C587" s="94" t="s">
        <v>750</v>
      </c>
      <c r="D587" s="94" t="s">
        <v>849</v>
      </c>
      <c r="E587" s="65" t="s">
        <v>31</v>
      </c>
      <c r="F587" s="75">
        <v>865209034371360</v>
      </c>
      <c r="G587" s="65"/>
      <c r="H587" s="65" t="s">
        <v>95</v>
      </c>
      <c r="I587" s="75"/>
      <c r="J587" s="24" t="s">
        <v>1007</v>
      </c>
      <c r="K587" s="31" t="s">
        <v>210</v>
      </c>
      <c r="L587" s="31" t="s">
        <v>321</v>
      </c>
      <c r="M587" s="31" t="s">
        <v>316</v>
      </c>
      <c r="N587" s="31" t="s">
        <v>931</v>
      </c>
      <c r="O587" s="31"/>
      <c r="P587" s="31" t="s">
        <v>80</v>
      </c>
      <c r="Q587" s="31" t="s">
        <v>100</v>
      </c>
      <c r="R587" s="23" t="s">
        <v>37</v>
      </c>
      <c r="S587" s="26" t="s">
        <v>59</v>
      </c>
    </row>
    <row r="588" spans="1:19" ht="16.5" customHeight="1" x14ac:dyDescent="0.25">
      <c r="A588" s="65">
        <v>579</v>
      </c>
      <c r="B588" s="225"/>
      <c r="C588" s="94">
        <v>43649</v>
      </c>
      <c r="D588" s="94">
        <v>43802</v>
      </c>
      <c r="E588" s="65" t="s">
        <v>18</v>
      </c>
      <c r="F588" s="75">
        <v>866762029016100</v>
      </c>
      <c r="G588" s="65"/>
      <c r="H588" s="65" t="s">
        <v>95</v>
      </c>
      <c r="I588" s="31"/>
      <c r="J588" s="24" t="s">
        <v>1008</v>
      </c>
      <c r="K588" s="31" t="s">
        <v>50</v>
      </c>
      <c r="L588" s="31" t="s">
        <v>110</v>
      </c>
      <c r="M588" s="31"/>
      <c r="N588" s="31" t="s">
        <v>1009</v>
      </c>
      <c r="O588" s="72">
        <v>10000</v>
      </c>
      <c r="P588" s="31" t="s">
        <v>80</v>
      </c>
      <c r="Q588" s="31" t="s">
        <v>100</v>
      </c>
      <c r="R588" s="26" t="s">
        <v>37</v>
      </c>
      <c r="S588" s="26" t="s">
        <v>40</v>
      </c>
    </row>
    <row r="589" spans="1:19" ht="16.5" customHeight="1" x14ac:dyDescent="0.25">
      <c r="A589" s="65">
        <v>580</v>
      </c>
      <c r="B589" s="225"/>
      <c r="C589" s="94">
        <v>43649</v>
      </c>
      <c r="D589" s="94">
        <v>43802</v>
      </c>
      <c r="E589" s="65" t="s">
        <v>18</v>
      </c>
      <c r="F589" s="75">
        <v>13226003587835</v>
      </c>
      <c r="G589" s="65"/>
      <c r="H589" s="65" t="s">
        <v>95</v>
      </c>
      <c r="I589" s="75" t="s">
        <v>1010</v>
      </c>
      <c r="J589" s="24" t="s">
        <v>1011</v>
      </c>
      <c r="K589" s="31"/>
      <c r="L589" s="31" t="s">
        <v>1012</v>
      </c>
      <c r="M589" s="31" t="s">
        <v>1013</v>
      </c>
      <c r="N589" s="31" t="s">
        <v>58</v>
      </c>
      <c r="O589" s="31"/>
      <c r="P589" s="31" t="s">
        <v>80</v>
      </c>
      <c r="Q589" s="31" t="s">
        <v>100</v>
      </c>
      <c r="R589" s="23" t="s">
        <v>42</v>
      </c>
      <c r="S589" s="65" t="s">
        <v>44</v>
      </c>
    </row>
    <row r="590" spans="1:19" ht="16.5" customHeight="1" x14ac:dyDescent="0.25">
      <c r="A590" s="65">
        <v>581</v>
      </c>
      <c r="B590" s="225"/>
      <c r="C590" s="94">
        <v>43649</v>
      </c>
      <c r="D590" s="94">
        <v>43802</v>
      </c>
      <c r="E590" s="65" t="s">
        <v>18</v>
      </c>
      <c r="F590" s="75">
        <v>862118027267712</v>
      </c>
      <c r="G590" s="65"/>
      <c r="H590" s="65" t="s">
        <v>95</v>
      </c>
      <c r="I590" s="75"/>
      <c r="J590" s="24" t="s">
        <v>1014</v>
      </c>
      <c r="K590" s="31"/>
      <c r="L590" s="31" t="s">
        <v>115</v>
      </c>
      <c r="M590" s="31" t="s">
        <v>110</v>
      </c>
      <c r="N590" s="31" t="s">
        <v>58</v>
      </c>
      <c r="O590" s="31"/>
      <c r="P590" s="31" t="s">
        <v>80</v>
      </c>
      <c r="Q590" s="31" t="s">
        <v>100</v>
      </c>
      <c r="R590" s="23" t="s">
        <v>42</v>
      </c>
      <c r="S590" s="65" t="s">
        <v>44</v>
      </c>
    </row>
    <row r="591" spans="1:19" ht="16.5" customHeight="1" x14ac:dyDescent="0.25">
      <c r="A591" s="65">
        <v>582</v>
      </c>
      <c r="B591" s="225"/>
      <c r="C591" s="94">
        <v>43649</v>
      </c>
      <c r="D591" s="94">
        <v>43802</v>
      </c>
      <c r="E591" s="65" t="s">
        <v>18</v>
      </c>
      <c r="F591" s="75">
        <v>863306022868696</v>
      </c>
      <c r="G591" s="65"/>
      <c r="H591" s="65" t="s">
        <v>95</v>
      </c>
      <c r="I591" s="24" t="s">
        <v>1015</v>
      </c>
      <c r="J591" s="24" t="s">
        <v>365</v>
      </c>
      <c r="K591" s="31" t="s">
        <v>50</v>
      </c>
      <c r="L591" s="31" t="s">
        <v>110</v>
      </c>
      <c r="M591" s="31"/>
      <c r="N591" s="31" t="s">
        <v>237</v>
      </c>
      <c r="O591" s="31"/>
      <c r="P591" s="31" t="s">
        <v>80</v>
      </c>
      <c r="Q591" s="31" t="s">
        <v>100</v>
      </c>
      <c r="R591" s="26" t="s">
        <v>37</v>
      </c>
      <c r="S591" s="26" t="s">
        <v>40</v>
      </c>
    </row>
    <row r="592" spans="1:19" ht="16.5" customHeight="1" x14ac:dyDescent="0.25">
      <c r="A592" s="65">
        <v>583</v>
      </c>
      <c r="B592" s="225"/>
      <c r="C592" s="94" t="s">
        <v>750</v>
      </c>
      <c r="D592" s="94" t="s">
        <v>849</v>
      </c>
      <c r="E592" s="65" t="s">
        <v>18</v>
      </c>
      <c r="F592" s="95" t="s">
        <v>1016</v>
      </c>
      <c r="G592" s="171"/>
      <c r="H592" s="65" t="s">
        <v>95</v>
      </c>
      <c r="I592" s="24" t="s">
        <v>1015</v>
      </c>
      <c r="J592" s="24" t="s">
        <v>1017</v>
      </c>
      <c r="K592" s="31"/>
      <c r="L592" s="31" t="s">
        <v>109</v>
      </c>
      <c r="M592" s="31" t="s">
        <v>110</v>
      </c>
      <c r="N592" s="31" t="s">
        <v>58</v>
      </c>
      <c r="O592" s="31"/>
      <c r="P592" s="31" t="s">
        <v>80</v>
      </c>
      <c r="Q592" s="31" t="s">
        <v>100</v>
      </c>
      <c r="R592" s="26" t="s">
        <v>42</v>
      </c>
      <c r="S592" s="65" t="s">
        <v>44</v>
      </c>
    </row>
    <row r="593" spans="1:19" ht="16.5" customHeight="1" x14ac:dyDescent="0.25">
      <c r="A593" s="65">
        <v>584</v>
      </c>
      <c r="B593" s="225"/>
      <c r="C593" s="94" t="s">
        <v>750</v>
      </c>
      <c r="D593" s="94" t="s">
        <v>849</v>
      </c>
      <c r="E593" s="65" t="s">
        <v>18</v>
      </c>
      <c r="F593" s="95" t="s">
        <v>1018</v>
      </c>
      <c r="G593" s="65" t="s">
        <v>535</v>
      </c>
      <c r="H593" s="65" t="s">
        <v>95</v>
      </c>
      <c r="I593" s="31" t="s">
        <v>1019</v>
      </c>
      <c r="J593" s="31" t="s">
        <v>1020</v>
      </c>
      <c r="K593" s="31"/>
      <c r="L593" s="31" t="s">
        <v>115</v>
      </c>
      <c r="M593" s="31" t="s">
        <v>110</v>
      </c>
      <c r="N593" s="31" t="s">
        <v>58</v>
      </c>
      <c r="O593" s="31"/>
      <c r="P593" s="31" t="s">
        <v>80</v>
      </c>
      <c r="Q593" s="31" t="s">
        <v>100</v>
      </c>
      <c r="R593" s="26" t="s">
        <v>42</v>
      </c>
      <c r="S593" s="65" t="s">
        <v>44</v>
      </c>
    </row>
    <row r="594" spans="1:19" ht="16.5" customHeight="1" x14ac:dyDescent="0.25">
      <c r="A594" s="65">
        <v>585</v>
      </c>
      <c r="B594" s="225"/>
      <c r="C594" s="94">
        <v>43649</v>
      </c>
      <c r="D594" s="94">
        <v>43802</v>
      </c>
      <c r="E594" s="65" t="s">
        <v>64</v>
      </c>
      <c r="F594" s="75">
        <v>868183034795455</v>
      </c>
      <c r="G594" s="65"/>
      <c r="H594" s="65" t="s">
        <v>74</v>
      </c>
      <c r="I594" s="65"/>
      <c r="J594" s="31" t="s">
        <v>330</v>
      </c>
      <c r="K594" s="31" t="s">
        <v>50</v>
      </c>
      <c r="L594" s="167"/>
      <c r="M594" s="31" t="s">
        <v>78</v>
      </c>
      <c r="N594" s="31" t="s">
        <v>1004</v>
      </c>
      <c r="O594" s="31"/>
      <c r="P594" s="31" t="s">
        <v>80</v>
      </c>
      <c r="Q594" s="31" t="s">
        <v>100</v>
      </c>
      <c r="R594" s="23" t="s">
        <v>37</v>
      </c>
      <c r="S594" s="65" t="s">
        <v>40</v>
      </c>
    </row>
    <row r="595" spans="1:19" ht="16.5" customHeight="1" x14ac:dyDescent="0.25">
      <c r="A595" s="65">
        <v>586</v>
      </c>
      <c r="B595" s="225"/>
      <c r="C595" s="94">
        <v>43649</v>
      </c>
      <c r="D595" s="94">
        <v>43802</v>
      </c>
      <c r="E595" s="65" t="s">
        <v>64</v>
      </c>
      <c r="F595" s="75">
        <v>86757039930404</v>
      </c>
      <c r="G595" s="65"/>
      <c r="H595" s="65" t="s">
        <v>74</v>
      </c>
      <c r="I595" s="31"/>
      <c r="J595" s="31" t="s">
        <v>1021</v>
      </c>
      <c r="K595" s="31" t="s">
        <v>427</v>
      </c>
      <c r="L595" s="31" t="s">
        <v>78</v>
      </c>
      <c r="M595" s="31"/>
      <c r="N595" s="31" t="s">
        <v>573</v>
      </c>
      <c r="O595" s="31"/>
      <c r="P595" s="31" t="s">
        <v>80</v>
      </c>
      <c r="Q595" s="31" t="s">
        <v>100</v>
      </c>
      <c r="R595" s="23" t="s">
        <v>37</v>
      </c>
      <c r="S595" s="26" t="s">
        <v>59</v>
      </c>
    </row>
    <row r="596" spans="1:19" ht="16.5" customHeight="1" x14ac:dyDescent="0.25">
      <c r="A596" s="65">
        <v>587</v>
      </c>
      <c r="B596" s="225"/>
      <c r="C596" s="94">
        <v>43649</v>
      </c>
      <c r="D596" s="94">
        <v>43802</v>
      </c>
      <c r="E596" s="65" t="s">
        <v>25</v>
      </c>
      <c r="F596" s="75">
        <v>867330023799136</v>
      </c>
      <c r="G596" s="65"/>
      <c r="H596" s="65" t="s">
        <v>95</v>
      </c>
      <c r="I596" s="31"/>
      <c r="J596" s="31" t="s">
        <v>1022</v>
      </c>
      <c r="K596" s="31" t="s">
        <v>167</v>
      </c>
      <c r="L596" s="31" t="s">
        <v>342</v>
      </c>
      <c r="M596" s="167" t="s">
        <v>349</v>
      </c>
      <c r="N596" s="31" t="s">
        <v>1023</v>
      </c>
      <c r="O596" s="72">
        <v>310000</v>
      </c>
      <c r="P596" s="31" t="s">
        <v>80</v>
      </c>
      <c r="Q596" s="31" t="s">
        <v>100</v>
      </c>
      <c r="R596" s="23" t="s">
        <v>37</v>
      </c>
      <c r="S596" s="26" t="s">
        <v>39</v>
      </c>
    </row>
    <row r="597" spans="1:19" ht="16.5" customHeight="1" x14ac:dyDescent="0.25">
      <c r="A597" s="65">
        <v>588</v>
      </c>
      <c r="B597" s="225"/>
      <c r="C597" s="94">
        <v>43649</v>
      </c>
      <c r="D597" s="94">
        <v>43802</v>
      </c>
      <c r="E597" s="65" t="s">
        <v>25</v>
      </c>
      <c r="F597" s="75">
        <v>869668023264330</v>
      </c>
      <c r="G597" s="65"/>
      <c r="H597" s="65" t="s">
        <v>95</v>
      </c>
      <c r="I597" s="31"/>
      <c r="J597" s="24" t="s">
        <v>1022</v>
      </c>
      <c r="K597" s="31" t="s">
        <v>50</v>
      </c>
      <c r="L597" s="31" t="s">
        <v>363</v>
      </c>
      <c r="M597" s="31" t="s">
        <v>342</v>
      </c>
      <c r="N597" s="31" t="s">
        <v>1024</v>
      </c>
      <c r="O597" s="72">
        <v>20000</v>
      </c>
      <c r="P597" s="31" t="s">
        <v>80</v>
      </c>
      <c r="Q597" s="31" t="s">
        <v>100</v>
      </c>
      <c r="R597" s="26" t="s">
        <v>37</v>
      </c>
      <c r="S597" s="26" t="s">
        <v>40</v>
      </c>
    </row>
    <row r="598" spans="1:19" ht="16.5" customHeight="1" x14ac:dyDescent="0.25">
      <c r="A598" s="65">
        <v>589</v>
      </c>
      <c r="B598" s="225"/>
      <c r="C598" s="94">
        <v>43649</v>
      </c>
      <c r="D598" s="94">
        <v>43802</v>
      </c>
      <c r="E598" s="65" t="s">
        <v>25</v>
      </c>
      <c r="F598" s="75">
        <v>861693038241550</v>
      </c>
      <c r="G598" s="65"/>
      <c r="H598" s="65" t="s">
        <v>95</v>
      </c>
      <c r="I598" s="31"/>
      <c r="J598" s="24" t="s">
        <v>1022</v>
      </c>
      <c r="K598" s="31" t="s">
        <v>1025</v>
      </c>
      <c r="L598" s="31" t="s">
        <v>1026</v>
      </c>
      <c r="M598" s="31" t="s">
        <v>342</v>
      </c>
      <c r="N598" s="31" t="s">
        <v>1027</v>
      </c>
      <c r="O598" s="72">
        <v>60000</v>
      </c>
      <c r="P598" s="31" t="s">
        <v>80</v>
      </c>
      <c r="Q598" s="31" t="s">
        <v>100</v>
      </c>
      <c r="R598" s="26" t="s">
        <v>37</v>
      </c>
      <c r="S598" s="26" t="s">
        <v>40</v>
      </c>
    </row>
    <row r="599" spans="1:19" ht="16.5" customHeight="1" x14ac:dyDescent="0.25">
      <c r="A599" s="65">
        <v>590</v>
      </c>
      <c r="B599" s="225"/>
      <c r="C599" s="94">
        <v>43649</v>
      </c>
      <c r="D599" s="94">
        <v>43802</v>
      </c>
      <c r="E599" s="65" t="s">
        <v>25</v>
      </c>
      <c r="F599" s="75">
        <v>868004027138422</v>
      </c>
      <c r="G599" s="65"/>
      <c r="H599" s="65" t="s">
        <v>95</v>
      </c>
      <c r="I599" s="31"/>
      <c r="J599" s="24" t="s">
        <v>685</v>
      </c>
      <c r="K599" s="31" t="s">
        <v>134</v>
      </c>
      <c r="L599" s="24" t="s">
        <v>342</v>
      </c>
      <c r="M599" s="31"/>
      <c r="N599" s="31"/>
      <c r="O599" s="31"/>
      <c r="P599" s="31" t="s">
        <v>80</v>
      </c>
      <c r="Q599" s="31" t="s">
        <v>100</v>
      </c>
      <c r="R599" s="26" t="s">
        <v>42</v>
      </c>
      <c r="S599" s="26" t="s">
        <v>45</v>
      </c>
    </row>
    <row r="600" spans="1:19" ht="16.5" customHeight="1" x14ac:dyDescent="0.25">
      <c r="A600" s="65">
        <v>591</v>
      </c>
      <c r="B600" s="225"/>
      <c r="C600" s="94">
        <v>43649</v>
      </c>
      <c r="D600" s="94">
        <v>43802</v>
      </c>
      <c r="E600" s="65" t="s">
        <v>25</v>
      </c>
      <c r="F600" s="75">
        <v>869668023270360</v>
      </c>
      <c r="G600" s="186"/>
      <c r="H600" s="65" t="s">
        <v>95</v>
      </c>
      <c r="I600" s="186"/>
      <c r="J600" s="24" t="s">
        <v>685</v>
      </c>
      <c r="K600" s="26" t="s">
        <v>50</v>
      </c>
      <c r="L600" s="26" t="s">
        <v>363</v>
      </c>
      <c r="M600" s="31" t="s">
        <v>342</v>
      </c>
      <c r="N600" s="31" t="s">
        <v>1024</v>
      </c>
      <c r="O600" s="23">
        <v>20000</v>
      </c>
      <c r="P600" s="31" t="s">
        <v>80</v>
      </c>
      <c r="Q600" s="26" t="s">
        <v>100</v>
      </c>
      <c r="R600" s="26" t="s">
        <v>37</v>
      </c>
      <c r="S600" s="26" t="s">
        <v>40</v>
      </c>
    </row>
    <row r="601" spans="1:19" ht="16.5" customHeight="1" x14ac:dyDescent="0.25">
      <c r="A601" s="65">
        <v>592</v>
      </c>
      <c r="B601" s="225"/>
      <c r="C601" s="94">
        <v>43649</v>
      </c>
      <c r="D601" s="94">
        <v>43802</v>
      </c>
      <c r="E601" s="65" t="s">
        <v>25</v>
      </c>
      <c r="F601" s="75">
        <v>861693034829978</v>
      </c>
      <c r="G601" s="65"/>
      <c r="H601" s="65" t="s">
        <v>95</v>
      </c>
      <c r="I601" s="31" t="s">
        <v>1028</v>
      </c>
      <c r="J601" s="24" t="s">
        <v>345</v>
      </c>
      <c r="K601" s="31"/>
      <c r="L601" s="31" t="s">
        <v>342</v>
      </c>
      <c r="M601" s="31"/>
      <c r="N601" s="31"/>
      <c r="O601" s="31"/>
      <c r="P601" s="31" t="s">
        <v>80</v>
      </c>
      <c r="Q601" s="31" t="s">
        <v>100</v>
      </c>
      <c r="R601" s="26" t="s">
        <v>42</v>
      </c>
      <c r="S601" s="26" t="s">
        <v>45</v>
      </c>
    </row>
    <row r="602" spans="1:19" ht="16.5" customHeight="1" x14ac:dyDescent="0.25">
      <c r="A602" s="65">
        <v>593</v>
      </c>
      <c r="B602" s="225"/>
      <c r="C602" s="94">
        <v>43649</v>
      </c>
      <c r="D602" s="94">
        <v>43802</v>
      </c>
      <c r="E602" s="65" t="s">
        <v>25</v>
      </c>
      <c r="F602" s="75">
        <v>867330021468999</v>
      </c>
      <c r="G602" s="65"/>
      <c r="H602" s="65" t="s">
        <v>95</v>
      </c>
      <c r="I602" s="24"/>
      <c r="J602" s="24" t="s">
        <v>1022</v>
      </c>
      <c r="K602" s="31" t="s">
        <v>50</v>
      </c>
      <c r="L602" s="31" t="s">
        <v>1029</v>
      </c>
      <c r="M602" s="31" t="s">
        <v>349</v>
      </c>
      <c r="N602" s="31" t="s">
        <v>1024</v>
      </c>
      <c r="O602" s="72">
        <v>20000</v>
      </c>
      <c r="P602" s="31" t="s">
        <v>80</v>
      </c>
      <c r="Q602" s="31" t="s">
        <v>100</v>
      </c>
      <c r="R602" s="26" t="s">
        <v>37</v>
      </c>
      <c r="S602" s="26" t="s">
        <v>40</v>
      </c>
    </row>
    <row r="603" spans="1:19" ht="16.5" customHeight="1" x14ac:dyDescent="0.25">
      <c r="A603" s="65">
        <v>594</v>
      </c>
      <c r="B603" s="225"/>
      <c r="C603" s="94">
        <v>43649</v>
      </c>
      <c r="D603" s="94">
        <v>43802</v>
      </c>
      <c r="E603" s="65" t="s">
        <v>25</v>
      </c>
      <c r="F603" s="75">
        <v>867330029865246</v>
      </c>
      <c r="G603" s="31" t="s">
        <v>262</v>
      </c>
      <c r="H603" s="65" t="s">
        <v>95</v>
      </c>
      <c r="I603" s="96" t="s">
        <v>1030</v>
      </c>
      <c r="J603" s="96" t="s">
        <v>1002</v>
      </c>
      <c r="K603" s="96" t="s">
        <v>225</v>
      </c>
      <c r="L603" s="96" t="s">
        <v>1029</v>
      </c>
      <c r="M603" s="31" t="s">
        <v>349</v>
      </c>
      <c r="N603" s="31" t="s">
        <v>1031</v>
      </c>
      <c r="O603" s="96"/>
      <c r="P603" s="31" t="s">
        <v>80</v>
      </c>
      <c r="Q603" s="31" t="s">
        <v>100</v>
      </c>
      <c r="R603" s="26" t="s">
        <v>37</v>
      </c>
      <c r="S603" s="65" t="s">
        <v>59</v>
      </c>
    </row>
    <row r="604" spans="1:19" ht="16.5" customHeight="1" x14ac:dyDescent="0.25">
      <c r="A604" s="65">
        <v>595</v>
      </c>
      <c r="B604" s="225"/>
      <c r="C604" s="94">
        <v>43649</v>
      </c>
      <c r="D604" s="94">
        <v>43802</v>
      </c>
      <c r="E604" s="65" t="s">
        <v>25</v>
      </c>
      <c r="F604" s="75">
        <v>861693036093425</v>
      </c>
      <c r="G604" s="31"/>
      <c r="H604" s="65" t="s">
        <v>95</v>
      </c>
      <c r="I604" s="31"/>
      <c r="J604" s="31" t="s">
        <v>1002</v>
      </c>
      <c r="K604" s="31" t="s">
        <v>791</v>
      </c>
      <c r="L604" s="31"/>
      <c r="M604" s="31" t="s">
        <v>342</v>
      </c>
      <c r="N604" s="31" t="s">
        <v>106</v>
      </c>
      <c r="O604" s="31"/>
      <c r="P604" s="31" t="s">
        <v>80</v>
      </c>
      <c r="Q604" s="31" t="s">
        <v>100</v>
      </c>
      <c r="R604" s="26" t="s">
        <v>42</v>
      </c>
      <c r="S604" s="65" t="s">
        <v>44</v>
      </c>
    </row>
    <row r="605" spans="1:19" ht="18" customHeight="1" x14ac:dyDescent="0.25">
      <c r="A605" s="65">
        <v>596</v>
      </c>
      <c r="B605" s="226"/>
      <c r="C605" s="94" t="s">
        <v>750</v>
      </c>
      <c r="D605" s="94" t="s">
        <v>849</v>
      </c>
      <c r="E605" s="65" t="s">
        <v>25</v>
      </c>
      <c r="F605" s="75">
        <v>867330065867546</v>
      </c>
      <c r="G605" s="171"/>
      <c r="H605" s="65" t="s">
        <v>95</v>
      </c>
      <c r="I605" s="31"/>
      <c r="J605" s="72" t="s">
        <v>1002</v>
      </c>
      <c r="K605" s="31" t="s">
        <v>50</v>
      </c>
      <c r="L605" s="31" t="s">
        <v>1032</v>
      </c>
      <c r="M605" s="31" t="s">
        <v>349</v>
      </c>
      <c r="N605" s="31" t="s">
        <v>1033</v>
      </c>
      <c r="O605" s="72">
        <v>10000</v>
      </c>
      <c r="P605" s="31" t="s">
        <v>80</v>
      </c>
      <c r="Q605" s="31" t="s">
        <v>100</v>
      </c>
      <c r="R605" s="26" t="s">
        <v>37</v>
      </c>
      <c r="S605" s="65" t="s">
        <v>40</v>
      </c>
    </row>
    <row r="606" spans="1:19" ht="16.5" customHeight="1" x14ac:dyDescent="0.25">
      <c r="A606" s="65">
        <v>597</v>
      </c>
      <c r="B606" s="224" t="s">
        <v>1036</v>
      </c>
      <c r="C606" s="94" t="s">
        <v>802</v>
      </c>
      <c r="D606" s="94" t="s">
        <v>749</v>
      </c>
      <c r="E606" s="65" t="s">
        <v>56</v>
      </c>
      <c r="F606" s="75">
        <v>868183033812681</v>
      </c>
      <c r="G606" s="171"/>
      <c r="H606" s="65" t="s">
        <v>74</v>
      </c>
      <c r="I606" s="65"/>
      <c r="J606" s="31" t="s">
        <v>805</v>
      </c>
      <c r="K606" s="31" t="s">
        <v>50</v>
      </c>
      <c r="L606" s="167" t="s">
        <v>329</v>
      </c>
      <c r="M606" s="31" t="s">
        <v>78</v>
      </c>
      <c r="N606" s="31" t="s">
        <v>1035</v>
      </c>
      <c r="O606" s="31"/>
      <c r="P606" s="31" t="s">
        <v>80</v>
      </c>
      <c r="Q606" s="31" t="s">
        <v>100</v>
      </c>
      <c r="R606" s="23" t="s">
        <v>37</v>
      </c>
      <c r="S606" s="65" t="s">
        <v>40</v>
      </c>
    </row>
    <row r="607" spans="1:19" ht="16.5" customHeight="1" x14ac:dyDescent="0.25">
      <c r="A607" s="65">
        <v>598</v>
      </c>
      <c r="B607" s="226"/>
      <c r="C607" s="94" t="s">
        <v>802</v>
      </c>
      <c r="D607" s="94" t="s">
        <v>749</v>
      </c>
      <c r="E607" s="65" t="s">
        <v>56</v>
      </c>
      <c r="F607" s="75">
        <v>868183033872107</v>
      </c>
      <c r="G607" s="171"/>
      <c r="H607" s="65" t="s">
        <v>74</v>
      </c>
      <c r="I607" s="31"/>
      <c r="J607" s="31" t="s">
        <v>404</v>
      </c>
      <c r="K607" s="31" t="s">
        <v>50</v>
      </c>
      <c r="L607" s="31" t="s">
        <v>333</v>
      </c>
      <c r="M607" s="31" t="s">
        <v>78</v>
      </c>
      <c r="N607" s="31" t="s">
        <v>99</v>
      </c>
      <c r="O607" s="31"/>
      <c r="P607" s="31" t="s">
        <v>80</v>
      </c>
      <c r="Q607" s="31" t="s">
        <v>100</v>
      </c>
      <c r="R607" s="23" t="s">
        <v>37</v>
      </c>
      <c r="S607" s="65" t="s">
        <v>40</v>
      </c>
    </row>
    <row r="608" spans="1:19" ht="16.5" customHeight="1" x14ac:dyDescent="0.25">
      <c r="A608" s="65">
        <v>599</v>
      </c>
      <c r="B608" s="224" t="s">
        <v>1040</v>
      </c>
      <c r="C608" s="94" t="s">
        <v>749</v>
      </c>
      <c r="D608" s="94" t="s">
        <v>796</v>
      </c>
      <c r="E608" s="65" t="s">
        <v>56</v>
      </c>
      <c r="F608" s="75">
        <v>868183033863643</v>
      </c>
      <c r="G608" s="65" t="s">
        <v>88</v>
      </c>
      <c r="H608" s="65" t="s">
        <v>74</v>
      </c>
      <c r="I608" s="65" t="s">
        <v>1037</v>
      </c>
      <c r="J608" s="31" t="s">
        <v>76</v>
      </c>
      <c r="K608" s="31" t="s">
        <v>1038</v>
      </c>
      <c r="L608" s="167" t="s">
        <v>329</v>
      </c>
      <c r="M608" s="31" t="s">
        <v>78</v>
      </c>
      <c r="N608" s="31" t="s">
        <v>58</v>
      </c>
      <c r="O608" s="31"/>
      <c r="P608" s="31" t="s">
        <v>80</v>
      </c>
      <c r="Q608" s="31" t="s">
        <v>92</v>
      </c>
      <c r="R608" s="23" t="s">
        <v>42</v>
      </c>
      <c r="S608" s="65" t="s">
        <v>44</v>
      </c>
    </row>
    <row r="609" spans="1:19" ht="16.5" customHeight="1" x14ac:dyDescent="0.25">
      <c r="A609" s="65">
        <v>600</v>
      </c>
      <c r="B609" s="225"/>
      <c r="C609" s="94" t="s">
        <v>749</v>
      </c>
      <c r="D609" s="94" t="s">
        <v>796</v>
      </c>
      <c r="E609" s="65" t="s">
        <v>56</v>
      </c>
      <c r="F609" s="75">
        <v>868183033806568</v>
      </c>
      <c r="G609" s="65" t="s">
        <v>88</v>
      </c>
      <c r="H609" s="65" t="s">
        <v>74</v>
      </c>
      <c r="I609" s="171"/>
      <c r="J609" s="31" t="s">
        <v>76</v>
      </c>
      <c r="K609" s="31" t="s">
        <v>1038</v>
      </c>
      <c r="L609" s="31" t="s">
        <v>206</v>
      </c>
      <c r="M609" s="31" t="s">
        <v>78</v>
      </c>
      <c r="N609" s="31" t="s">
        <v>58</v>
      </c>
      <c r="O609" s="31"/>
      <c r="P609" s="31" t="s">
        <v>80</v>
      </c>
      <c r="Q609" s="31" t="s">
        <v>92</v>
      </c>
      <c r="R609" s="23" t="s">
        <v>42</v>
      </c>
      <c r="S609" s="65" t="s">
        <v>44</v>
      </c>
    </row>
    <row r="610" spans="1:19" ht="16.5" customHeight="1" x14ac:dyDescent="0.25">
      <c r="A610" s="65">
        <v>601</v>
      </c>
      <c r="B610" s="225"/>
      <c r="C610" s="94" t="s">
        <v>749</v>
      </c>
      <c r="D610" s="94" t="s">
        <v>796</v>
      </c>
      <c r="E610" s="65" t="s">
        <v>56</v>
      </c>
      <c r="F610" s="75">
        <v>868183033831491</v>
      </c>
      <c r="G610" s="65" t="s">
        <v>88</v>
      </c>
      <c r="H610" s="65" t="s">
        <v>74</v>
      </c>
      <c r="I610" s="171"/>
      <c r="J610" s="31" t="s">
        <v>76</v>
      </c>
      <c r="K610" s="31" t="s">
        <v>1038</v>
      </c>
      <c r="L610" s="31" t="s">
        <v>206</v>
      </c>
      <c r="M610" s="31" t="s">
        <v>78</v>
      </c>
      <c r="N610" s="31" t="s">
        <v>58</v>
      </c>
      <c r="O610" s="31"/>
      <c r="P610" s="31" t="s">
        <v>80</v>
      </c>
      <c r="Q610" s="31" t="s">
        <v>92</v>
      </c>
      <c r="R610" s="23" t="s">
        <v>42</v>
      </c>
      <c r="S610" s="65" t="s">
        <v>44</v>
      </c>
    </row>
    <row r="611" spans="1:19" ht="16.5" customHeight="1" x14ac:dyDescent="0.25">
      <c r="A611" s="65">
        <v>602</v>
      </c>
      <c r="B611" s="225"/>
      <c r="C611" s="94" t="s">
        <v>749</v>
      </c>
      <c r="D611" s="94" t="s">
        <v>796</v>
      </c>
      <c r="E611" s="65" t="s">
        <v>56</v>
      </c>
      <c r="F611" s="75">
        <v>868183033803250</v>
      </c>
      <c r="G611" s="65" t="s">
        <v>88</v>
      </c>
      <c r="H611" s="65" t="s">
        <v>74</v>
      </c>
      <c r="I611" s="171"/>
      <c r="J611" s="24" t="s">
        <v>76</v>
      </c>
      <c r="K611" s="31" t="s">
        <v>1038</v>
      </c>
      <c r="L611" s="24" t="s">
        <v>226</v>
      </c>
      <c r="M611" s="31" t="s">
        <v>78</v>
      </c>
      <c r="N611" s="31" t="s">
        <v>58</v>
      </c>
      <c r="O611" s="31"/>
      <c r="P611" s="31" t="s">
        <v>80</v>
      </c>
      <c r="Q611" s="31" t="s">
        <v>92</v>
      </c>
      <c r="R611" s="23" t="s">
        <v>42</v>
      </c>
      <c r="S611" s="65" t="s">
        <v>44</v>
      </c>
    </row>
    <row r="612" spans="1:19" ht="16.5" customHeight="1" x14ac:dyDescent="0.25">
      <c r="A612" s="65">
        <v>603</v>
      </c>
      <c r="B612" s="225"/>
      <c r="C612" s="94" t="s">
        <v>749</v>
      </c>
      <c r="D612" s="94" t="s">
        <v>796</v>
      </c>
      <c r="E612" s="65" t="s">
        <v>23</v>
      </c>
      <c r="F612" s="75">
        <v>861694031767252</v>
      </c>
      <c r="G612" s="65" t="s">
        <v>88</v>
      </c>
      <c r="H612" s="65" t="s">
        <v>95</v>
      </c>
      <c r="I612" s="31" t="s">
        <v>1039</v>
      </c>
      <c r="J612" s="31" t="s">
        <v>400</v>
      </c>
      <c r="K612" s="31"/>
      <c r="L612" s="31" t="s">
        <v>396</v>
      </c>
      <c r="M612" s="167" t="s">
        <v>98</v>
      </c>
      <c r="N612" s="31" t="s">
        <v>58</v>
      </c>
      <c r="O612" s="31"/>
      <c r="P612" s="31" t="s">
        <v>80</v>
      </c>
      <c r="Q612" s="31" t="s">
        <v>92</v>
      </c>
      <c r="R612" s="23" t="s">
        <v>42</v>
      </c>
      <c r="S612" s="26" t="s">
        <v>44</v>
      </c>
    </row>
    <row r="613" spans="1:19" ht="16.5" customHeight="1" x14ac:dyDescent="0.25">
      <c r="A613" s="65">
        <v>604</v>
      </c>
      <c r="B613" s="226"/>
      <c r="C613" s="94" t="s">
        <v>749</v>
      </c>
      <c r="D613" s="94" t="s">
        <v>796</v>
      </c>
      <c r="E613" s="65" t="s">
        <v>23</v>
      </c>
      <c r="F613" s="75">
        <v>861694030889321</v>
      </c>
      <c r="G613" s="65" t="s">
        <v>88</v>
      </c>
      <c r="H613" s="65" t="s">
        <v>95</v>
      </c>
      <c r="I613" s="31" t="s">
        <v>1039</v>
      </c>
      <c r="J613" s="24" t="s">
        <v>400</v>
      </c>
      <c r="K613" s="31" t="s">
        <v>225</v>
      </c>
      <c r="L613" s="31" t="s">
        <v>396</v>
      </c>
      <c r="M613" s="167" t="s">
        <v>98</v>
      </c>
      <c r="N613" s="31" t="s">
        <v>58</v>
      </c>
      <c r="O613" s="72"/>
      <c r="P613" s="31" t="s">
        <v>80</v>
      </c>
      <c r="Q613" s="31" t="s">
        <v>92</v>
      </c>
      <c r="R613" s="23" t="s">
        <v>42</v>
      </c>
      <c r="S613" s="26" t="s">
        <v>44</v>
      </c>
    </row>
    <row r="614" spans="1:19" ht="16.5" customHeight="1" x14ac:dyDescent="0.25">
      <c r="A614" s="65">
        <v>605</v>
      </c>
      <c r="B614" s="224" t="s">
        <v>1046</v>
      </c>
      <c r="C614" s="94" t="s">
        <v>766</v>
      </c>
      <c r="D614" s="94" t="s">
        <v>756</v>
      </c>
      <c r="E614" s="65" t="s">
        <v>30</v>
      </c>
      <c r="F614" s="75">
        <v>866050031764010</v>
      </c>
      <c r="G614" s="65"/>
      <c r="H614" s="65" t="s">
        <v>74</v>
      </c>
      <c r="I614" s="31"/>
      <c r="J614" s="24" t="s">
        <v>1041</v>
      </c>
      <c r="K614" s="31" t="s">
        <v>225</v>
      </c>
      <c r="L614" s="31" t="s">
        <v>84</v>
      </c>
      <c r="M614" s="31"/>
      <c r="N614" s="31" t="s">
        <v>1042</v>
      </c>
      <c r="O614" s="85" t="s">
        <v>122</v>
      </c>
      <c r="P614" s="31" t="s">
        <v>80</v>
      </c>
      <c r="Q614" s="31" t="s">
        <v>92</v>
      </c>
      <c r="R614" s="26" t="s">
        <v>42</v>
      </c>
      <c r="S614" s="26" t="s">
        <v>68</v>
      </c>
    </row>
    <row r="615" spans="1:19" ht="16.5" customHeight="1" x14ac:dyDescent="0.25">
      <c r="A615" s="65">
        <v>606</v>
      </c>
      <c r="B615" s="225"/>
      <c r="C615" s="94">
        <v>43802</v>
      </c>
      <c r="D615" s="94" t="s">
        <v>772</v>
      </c>
      <c r="E615" s="65" t="s">
        <v>23</v>
      </c>
      <c r="F615" s="75">
        <v>866104024791850</v>
      </c>
      <c r="G615" s="65"/>
      <c r="H615" s="65" t="s">
        <v>95</v>
      </c>
      <c r="I615" s="31"/>
      <c r="J615" s="24"/>
      <c r="K615" s="31" t="s">
        <v>1043</v>
      </c>
      <c r="L615" s="31"/>
      <c r="M615" s="31" t="s">
        <v>98</v>
      </c>
      <c r="N615" s="31" t="s">
        <v>1044</v>
      </c>
      <c r="O615" s="72">
        <v>150000</v>
      </c>
      <c r="P615" s="31" t="s">
        <v>80</v>
      </c>
      <c r="Q615" s="31" t="s">
        <v>100</v>
      </c>
      <c r="R615" s="26" t="s">
        <v>37</v>
      </c>
      <c r="S615" s="26" t="s">
        <v>38</v>
      </c>
    </row>
    <row r="616" spans="1:19" ht="16.5" customHeight="1" x14ac:dyDescent="0.25">
      <c r="A616" s="65">
        <v>607</v>
      </c>
      <c r="B616" s="226"/>
      <c r="C616" s="94" t="s">
        <v>772</v>
      </c>
      <c r="D616" s="94" t="s">
        <v>772</v>
      </c>
      <c r="E616" s="65" t="s">
        <v>23</v>
      </c>
      <c r="F616" s="75">
        <v>866104026963630</v>
      </c>
      <c r="G616" s="65"/>
      <c r="H616" s="65" t="s">
        <v>95</v>
      </c>
      <c r="I616" s="75" t="s">
        <v>1045</v>
      </c>
      <c r="J616" s="24" t="s">
        <v>720</v>
      </c>
      <c r="K616" s="31" t="s">
        <v>225</v>
      </c>
      <c r="L616" s="31" t="s">
        <v>98</v>
      </c>
      <c r="M616" s="31"/>
      <c r="N616" s="31" t="s">
        <v>745</v>
      </c>
      <c r="O616" s="72">
        <v>220000</v>
      </c>
      <c r="P616" s="31" t="s">
        <v>80</v>
      </c>
      <c r="Q616" s="31" t="s">
        <v>100</v>
      </c>
      <c r="R616" s="23" t="s">
        <v>37</v>
      </c>
      <c r="S616" s="65" t="s">
        <v>59</v>
      </c>
    </row>
    <row r="617" spans="1:19" ht="16.5" customHeight="1" x14ac:dyDescent="0.25">
      <c r="A617" s="65">
        <v>608</v>
      </c>
      <c r="B617" s="224" t="s">
        <v>433</v>
      </c>
      <c r="C617" s="94" t="s">
        <v>873</v>
      </c>
      <c r="D617" s="94" t="s">
        <v>856</v>
      </c>
      <c r="E617" s="65" t="s">
        <v>30</v>
      </c>
      <c r="F617" s="75">
        <v>866192037798566</v>
      </c>
      <c r="G617" s="65" t="s">
        <v>88</v>
      </c>
      <c r="H617" s="65" t="s">
        <v>74</v>
      </c>
      <c r="I617" s="24" t="s">
        <v>1047</v>
      </c>
      <c r="J617" s="24" t="s">
        <v>1048</v>
      </c>
      <c r="K617" s="31" t="s">
        <v>1049</v>
      </c>
      <c r="L617" s="31" t="s">
        <v>84</v>
      </c>
      <c r="M617" s="31"/>
      <c r="N617" s="31" t="s">
        <v>281</v>
      </c>
      <c r="O617" s="85" t="s">
        <v>122</v>
      </c>
      <c r="P617" s="31" t="s">
        <v>80</v>
      </c>
      <c r="Q617" s="31" t="s">
        <v>92</v>
      </c>
      <c r="R617" s="26" t="s">
        <v>37</v>
      </c>
      <c r="S617" s="26" t="s">
        <v>41</v>
      </c>
    </row>
    <row r="618" spans="1:19" ht="16.5" customHeight="1" x14ac:dyDescent="0.25">
      <c r="A618" s="65">
        <v>609</v>
      </c>
      <c r="B618" s="225"/>
      <c r="C618" s="94" t="s">
        <v>802</v>
      </c>
      <c r="D618" s="94" t="s">
        <v>749</v>
      </c>
      <c r="E618" s="65" t="s">
        <v>30</v>
      </c>
      <c r="F618" s="75">
        <v>866192037824180</v>
      </c>
      <c r="G618" s="65"/>
      <c r="H618" s="65" t="s">
        <v>74</v>
      </c>
      <c r="I618" s="31" t="s">
        <v>306</v>
      </c>
      <c r="J618" s="24" t="s">
        <v>1050</v>
      </c>
      <c r="K618" s="31"/>
      <c r="L618" s="31" t="s">
        <v>120</v>
      </c>
      <c r="M618" s="31" t="s">
        <v>84</v>
      </c>
      <c r="N618" s="31" t="s">
        <v>58</v>
      </c>
      <c r="O618" s="85" t="s">
        <v>122</v>
      </c>
      <c r="P618" s="31" t="s">
        <v>80</v>
      </c>
      <c r="Q618" s="31" t="s">
        <v>92</v>
      </c>
      <c r="R618" s="26" t="s">
        <v>42</v>
      </c>
      <c r="S618" s="26" t="s">
        <v>44</v>
      </c>
    </row>
    <row r="619" spans="1:19" ht="16.5" customHeight="1" x14ac:dyDescent="0.25">
      <c r="A619" s="65">
        <v>610</v>
      </c>
      <c r="B619" s="225"/>
      <c r="C619" s="94" t="s">
        <v>802</v>
      </c>
      <c r="D619" s="94" t="s">
        <v>749</v>
      </c>
      <c r="E619" s="26" t="s">
        <v>30</v>
      </c>
      <c r="F619" s="50" t="s">
        <v>1051</v>
      </c>
      <c r="G619" s="26"/>
      <c r="H619" s="26" t="s">
        <v>74</v>
      </c>
      <c r="I619" s="24"/>
      <c r="J619" s="24" t="s">
        <v>1050</v>
      </c>
      <c r="K619" s="31"/>
      <c r="L619" s="31" t="s">
        <v>84</v>
      </c>
      <c r="M619" s="31"/>
      <c r="N619" s="31" t="s">
        <v>106</v>
      </c>
      <c r="O619" s="85" t="s">
        <v>122</v>
      </c>
      <c r="P619" s="31" t="s">
        <v>80</v>
      </c>
      <c r="Q619" s="31" t="s">
        <v>92</v>
      </c>
      <c r="R619" s="26" t="s">
        <v>42</v>
      </c>
      <c r="S619" s="26" t="s">
        <v>44</v>
      </c>
    </row>
    <row r="620" spans="1:19" ht="18" customHeight="1" x14ac:dyDescent="0.25">
      <c r="A620" s="65">
        <v>611</v>
      </c>
      <c r="B620" s="225"/>
      <c r="C620" s="94" t="s">
        <v>802</v>
      </c>
      <c r="D620" s="94" t="s">
        <v>749</v>
      </c>
      <c r="E620" s="65" t="s">
        <v>30</v>
      </c>
      <c r="F620" s="75">
        <v>866192037816517</v>
      </c>
      <c r="G620" s="65"/>
      <c r="H620" s="65" t="s">
        <v>74</v>
      </c>
      <c r="I620" s="24"/>
      <c r="J620" s="24" t="s">
        <v>1050</v>
      </c>
      <c r="K620" s="31"/>
      <c r="L620" s="31" t="s">
        <v>120</v>
      </c>
      <c r="M620" s="31" t="s">
        <v>84</v>
      </c>
      <c r="N620" s="31" t="s">
        <v>58</v>
      </c>
      <c r="O620" s="85" t="s">
        <v>122</v>
      </c>
      <c r="P620" s="31" t="s">
        <v>80</v>
      </c>
      <c r="Q620" s="31" t="s">
        <v>92</v>
      </c>
      <c r="R620" s="26" t="s">
        <v>42</v>
      </c>
      <c r="S620" s="26" t="s">
        <v>44</v>
      </c>
    </row>
    <row r="621" spans="1:19" ht="16.5" customHeight="1" x14ac:dyDescent="0.25">
      <c r="A621" s="65">
        <v>612</v>
      </c>
      <c r="B621" s="225"/>
      <c r="C621" s="94" t="s">
        <v>802</v>
      </c>
      <c r="D621" s="94" t="s">
        <v>749</v>
      </c>
      <c r="E621" s="65" t="s">
        <v>30</v>
      </c>
      <c r="F621" s="75">
        <v>866192037788781</v>
      </c>
      <c r="G621" s="65"/>
      <c r="H621" s="65" t="s">
        <v>74</v>
      </c>
      <c r="I621" s="24"/>
      <c r="J621" s="24" t="s">
        <v>1050</v>
      </c>
      <c r="K621" s="31"/>
      <c r="L621" s="31" t="s">
        <v>120</v>
      </c>
      <c r="M621" s="31" t="s">
        <v>84</v>
      </c>
      <c r="N621" s="31" t="s">
        <v>58</v>
      </c>
      <c r="O621" s="85" t="s">
        <v>122</v>
      </c>
      <c r="P621" s="31" t="s">
        <v>80</v>
      </c>
      <c r="Q621" s="31" t="s">
        <v>92</v>
      </c>
      <c r="R621" s="26" t="s">
        <v>42</v>
      </c>
      <c r="S621" s="26" t="s">
        <v>44</v>
      </c>
    </row>
    <row r="622" spans="1:19" ht="16.5" customHeight="1" x14ac:dyDescent="0.25">
      <c r="A622" s="65">
        <v>613</v>
      </c>
      <c r="B622" s="225"/>
      <c r="C622" s="94" t="s">
        <v>802</v>
      </c>
      <c r="D622" s="94" t="s">
        <v>749</v>
      </c>
      <c r="E622" s="65" t="s">
        <v>30</v>
      </c>
      <c r="F622" s="75">
        <v>866192037790068</v>
      </c>
      <c r="G622" s="65"/>
      <c r="H622" s="65" t="s">
        <v>74</v>
      </c>
      <c r="I622" s="31"/>
      <c r="J622" s="24" t="s">
        <v>1050</v>
      </c>
      <c r="K622" s="31"/>
      <c r="L622" s="31" t="s">
        <v>120</v>
      </c>
      <c r="M622" s="31" t="s">
        <v>84</v>
      </c>
      <c r="N622" s="31" t="s">
        <v>58</v>
      </c>
      <c r="O622" s="85" t="s">
        <v>122</v>
      </c>
      <c r="P622" s="31" t="s">
        <v>80</v>
      </c>
      <c r="Q622" s="31" t="s">
        <v>92</v>
      </c>
      <c r="R622" s="26" t="s">
        <v>42</v>
      </c>
      <c r="S622" s="26" t="s">
        <v>44</v>
      </c>
    </row>
    <row r="623" spans="1:19" ht="16.5" customHeight="1" x14ac:dyDescent="0.25">
      <c r="A623" s="65">
        <v>614</v>
      </c>
      <c r="B623" s="225"/>
      <c r="C623" s="94" t="s">
        <v>873</v>
      </c>
      <c r="D623" s="94" t="s">
        <v>856</v>
      </c>
      <c r="E623" s="65" t="s">
        <v>56</v>
      </c>
      <c r="F623" s="75">
        <v>868183034688072</v>
      </c>
      <c r="G623" s="171"/>
      <c r="H623" s="65" t="s">
        <v>74</v>
      </c>
      <c r="I623" s="65"/>
      <c r="J623" s="31" t="s">
        <v>76</v>
      </c>
      <c r="K623" s="31" t="s">
        <v>1052</v>
      </c>
      <c r="L623" s="167" t="s">
        <v>206</v>
      </c>
      <c r="M623" s="31" t="s">
        <v>78</v>
      </c>
      <c r="N623" s="31" t="s">
        <v>125</v>
      </c>
      <c r="O623" s="31"/>
      <c r="P623" s="31" t="s">
        <v>80</v>
      </c>
      <c r="Q623" s="31" t="s">
        <v>92</v>
      </c>
      <c r="R623" s="23" t="s">
        <v>37</v>
      </c>
      <c r="S623" s="65" t="s">
        <v>40</v>
      </c>
    </row>
    <row r="624" spans="1:19" ht="16.5" customHeight="1" x14ac:dyDescent="0.25">
      <c r="A624" s="65">
        <v>615</v>
      </c>
      <c r="B624" s="225"/>
      <c r="C624" s="94" t="s">
        <v>873</v>
      </c>
      <c r="D624" s="94" t="s">
        <v>856</v>
      </c>
      <c r="E624" s="65" t="s">
        <v>56</v>
      </c>
      <c r="F624" s="187">
        <v>868183034526314</v>
      </c>
      <c r="G624" s="171"/>
      <c r="H624" s="65" t="s">
        <v>74</v>
      </c>
      <c r="I624" s="31"/>
      <c r="J624" s="31" t="s">
        <v>1050</v>
      </c>
      <c r="K624" s="31" t="s">
        <v>1053</v>
      </c>
      <c r="L624" s="31" t="s">
        <v>206</v>
      </c>
      <c r="M624" s="31" t="s">
        <v>78</v>
      </c>
      <c r="N624" s="31" t="s">
        <v>125</v>
      </c>
      <c r="O624" s="31"/>
      <c r="P624" s="31" t="s">
        <v>80</v>
      </c>
      <c r="Q624" s="31" t="s">
        <v>92</v>
      </c>
      <c r="R624" s="23" t="s">
        <v>37</v>
      </c>
      <c r="S624" s="65" t="s">
        <v>40</v>
      </c>
    </row>
    <row r="625" spans="1:19" ht="16.5" customHeight="1" x14ac:dyDescent="0.25">
      <c r="A625" s="65">
        <v>616</v>
      </c>
      <c r="B625" s="225"/>
      <c r="C625" s="94" t="s">
        <v>873</v>
      </c>
      <c r="D625" s="94" t="s">
        <v>856</v>
      </c>
      <c r="E625" s="65" t="s">
        <v>23</v>
      </c>
      <c r="F625" s="75">
        <v>863586032807558</v>
      </c>
      <c r="G625" s="65" t="s">
        <v>88</v>
      </c>
      <c r="H625" s="65" t="s">
        <v>95</v>
      </c>
      <c r="I625" s="24" t="s">
        <v>1054</v>
      </c>
      <c r="J625" s="31" t="s">
        <v>423</v>
      </c>
      <c r="K625" s="31"/>
      <c r="L625" s="31" t="s">
        <v>98</v>
      </c>
      <c r="M625" s="167"/>
      <c r="N625" s="31" t="s">
        <v>106</v>
      </c>
      <c r="O625" s="31"/>
      <c r="P625" s="31" t="s">
        <v>80</v>
      </c>
      <c r="Q625" s="31" t="s">
        <v>92</v>
      </c>
      <c r="R625" s="23" t="s">
        <v>42</v>
      </c>
      <c r="S625" s="26" t="s">
        <v>44</v>
      </c>
    </row>
    <row r="626" spans="1:19" ht="16.5" customHeight="1" x14ac:dyDescent="0.25">
      <c r="A626" s="65">
        <v>617</v>
      </c>
      <c r="B626" s="225"/>
      <c r="C626" s="94" t="s">
        <v>873</v>
      </c>
      <c r="D626" s="94" t="s">
        <v>856</v>
      </c>
      <c r="E626" s="65" t="s">
        <v>23</v>
      </c>
      <c r="F626" s="75">
        <v>861694031776840</v>
      </c>
      <c r="G626" s="65" t="s">
        <v>88</v>
      </c>
      <c r="H626" s="65" t="s">
        <v>95</v>
      </c>
      <c r="I626" s="31"/>
      <c r="J626" s="24" t="s">
        <v>1050</v>
      </c>
      <c r="K626" s="31" t="s">
        <v>1055</v>
      </c>
      <c r="L626" s="31" t="s">
        <v>396</v>
      </c>
      <c r="M626" s="31" t="s">
        <v>98</v>
      </c>
      <c r="N626" s="31" t="s">
        <v>1056</v>
      </c>
      <c r="O626" s="72">
        <v>130000</v>
      </c>
      <c r="P626" s="31" t="s">
        <v>80</v>
      </c>
      <c r="Q626" s="31" t="s">
        <v>92</v>
      </c>
      <c r="R626" s="26" t="s">
        <v>37</v>
      </c>
      <c r="S626" s="26" t="s">
        <v>40</v>
      </c>
    </row>
    <row r="627" spans="1:19" ht="16.5" customHeight="1" x14ac:dyDescent="0.25">
      <c r="A627" s="65">
        <v>618</v>
      </c>
      <c r="B627" s="225"/>
      <c r="C627" s="94" t="s">
        <v>1057</v>
      </c>
      <c r="D627" s="94" t="s">
        <v>802</v>
      </c>
      <c r="E627" s="65" t="s">
        <v>23</v>
      </c>
      <c r="F627" s="75">
        <v>861694031765231</v>
      </c>
      <c r="G627" s="65" t="s">
        <v>88</v>
      </c>
      <c r="H627" s="65" t="s">
        <v>95</v>
      </c>
      <c r="I627" s="24" t="s">
        <v>1058</v>
      </c>
      <c r="J627" s="24" t="s">
        <v>723</v>
      </c>
      <c r="K627" s="31" t="s">
        <v>1059</v>
      </c>
      <c r="L627" s="31" t="s">
        <v>946</v>
      </c>
      <c r="M627" s="31" t="s">
        <v>98</v>
      </c>
      <c r="N627" s="31" t="s">
        <v>1060</v>
      </c>
      <c r="O627" s="72">
        <v>25000</v>
      </c>
      <c r="P627" s="31" t="s">
        <v>80</v>
      </c>
      <c r="Q627" s="31" t="s">
        <v>92</v>
      </c>
      <c r="R627" s="26" t="s">
        <v>37</v>
      </c>
      <c r="S627" s="26" t="s">
        <v>40</v>
      </c>
    </row>
    <row r="628" spans="1:19" ht="16.5" customHeight="1" x14ac:dyDescent="0.25">
      <c r="A628" s="65">
        <v>619</v>
      </c>
      <c r="B628" s="225"/>
      <c r="C628" s="94" t="s">
        <v>766</v>
      </c>
      <c r="D628" s="94" t="s">
        <v>1061</v>
      </c>
      <c r="E628" s="65" t="s">
        <v>23</v>
      </c>
      <c r="F628" s="75">
        <v>861694037982806</v>
      </c>
      <c r="G628" s="65" t="s">
        <v>88</v>
      </c>
      <c r="H628" s="65" t="s">
        <v>95</v>
      </c>
      <c r="I628" s="31" t="s">
        <v>1062</v>
      </c>
      <c r="J628" s="24" t="s">
        <v>186</v>
      </c>
      <c r="K628" s="31" t="s">
        <v>1063</v>
      </c>
      <c r="L628" s="24" t="s">
        <v>396</v>
      </c>
      <c r="M628" s="31" t="s">
        <v>98</v>
      </c>
      <c r="N628" s="31" t="s">
        <v>1064</v>
      </c>
      <c r="O628" s="72">
        <v>230000</v>
      </c>
      <c r="P628" s="31" t="s">
        <v>80</v>
      </c>
      <c r="Q628" s="31" t="s">
        <v>92</v>
      </c>
      <c r="R628" s="26" t="s">
        <v>37</v>
      </c>
      <c r="S628" s="26" t="s">
        <v>59</v>
      </c>
    </row>
    <row r="629" spans="1:19" ht="16.5" customHeight="1" x14ac:dyDescent="0.25">
      <c r="A629" s="65">
        <v>620</v>
      </c>
      <c r="B629" s="225"/>
      <c r="C629" s="94" t="s">
        <v>766</v>
      </c>
      <c r="D629" s="168">
        <v>43742</v>
      </c>
      <c r="E629" s="65" t="s">
        <v>23</v>
      </c>
      <c r="F629" s="75">
        <v>861694031783739</v>
      </c>
      <c r="G629" s="65"/>
      <c r="H629" s="65" t="s">
        <v>95</v>
      </c>
      <c r="I629" s="26"/>
      <c r="J629" s="26" t="s">
        <v>186</v>
      </c>
      <c r="K629" s="26" t="s">
        <v>167</v>
      </c>
      <c r="L629" s="24" t="s">
        <v>396</v>
      </c>
      <c r="M629" s="31" t="s">
        <v>98</v>
      </c>
      <c r="N629" s="26" t="s">
        <v>1065</v>
      </c>
      <c r="O629" s="26"/>
      <c r="P629" s="26" t="s">
        <v>80</v>
      </c>
      <c r="Q629" s="26" t="s">
        <v>92</v>
      </c>
      <c r="R629" s="26" t="s">
        <v>42</v>
      </c>
      <c r="S629" s="26" t="s">
        <v>44</v>
      </c>
    </row>
    <row r="630" spans="1:19" ht="16.5" customHeight="1" x14ac:dyDescent="0.25">
      <c r="A630" s="65">
        <v>621</v>
      </c>
      <c r="B630" s="226"/>
      <c r="C630" s="94" t="s">
        <v>766</v>
      </c>
      <c r="D630" s="94" t="s">
        <v>1061</v>
      </c>
      <c r="E630" s="65" t="s">
        <v>18</v>
      </c>
      <c r="F630" s="75">
        <v>867330028893629</v>
      </c>
      <c r="G630" s="65" t="s">
        <v>113</v>
      </c>
      <c r="H630" s="65" t="s">
        <v>95</v>
      </c>
      <c r="I630" s="24" t="s">
        <v>1066</v>
      </c>
      <c r="J630" s="24" t="s">
        <v>1067</v>
      </c>
      <c r="K630" s="31" t="s">
        <v>1068</v>
      </c>
      <c r="L630" s="31" t="s">
        <v>142</v>
      </c>
      <c r="M630" s="31" t="s">
        <v>110</v>
      </c>
      <c r="N630" s="31" t="s">
        <v>143</v>
      </c>
      <c r="O630" s="72"/>
      <c r="P630" s="31" t="s">
        <v>144</v>
      </c>
      <c r="Q630" s="31" t="s">
        <v>92</v>
      </c>
      <c r="R630" s="26" t="s">
        <v>37</v>
      </c>
      <c r="S630" s="26" t="s">
        <v>39</v>
      </c>
    </row>
    <row r="631" spans="1:19" ht="23.25" customHeight="1" x14ac:dyDescent="0.25">
      <c r="A631" s="221" t="s">
        <v>1069</v>
      </c>
      <c r="B631" s="222"/>
      <c r="C631" s="222"/>
      <c r="D631" s="222"/>
      <c r="E631" s="222"/>
      <c r="F631" s="222"/>
      <c r="G631" s="222"/>
      <c r="H631" s="222"/>
      <c r="I631" s="222"/>
      <c r="J631" s="222"/>
      <c r="K631" s="222"/>
      <c r="L631" s="222"/>
      <c r="M631" s="222"/>
      <c r="N631" s="222"/>
      <c r="O631" s="222"/>
      <c r="P631" s="222"/>
      <c r="Q631" s="222"/>
      <c r="R631" s="222"/>
      <c r="S631" s="223"/>
    </row>
    <row r="632" spans="1:19" ht="16.5" customHeight="1" x14ac:dyDescent="0.25">
      <c r="A632" s="65">
        <v>622</v>
      </c>
      <c r="B632" s="224" t="s">
        <v>1071</v>
      </c>
      <c r="C632" s="94">
        <v>43469</v>
      </c>
      <c r="D632" s="94">
        <v>43589</v>
      </c>
      <c r="E632" s="65" t="s">
        <v>56</v>
      </c>
      <c r="F632" s="75">
        <v>867857039905182</v>
      </c>
      <c r="G632" s="65" t="s">
        <v>88</v>
      </c>
      <c r="H632" s="65" t="s">
        <v>74</v>
      </c>
      <c r="I632" s="65" t="s">
        <v>1070</v>
      </c>
      <c r="J632" s="31" t="s">
        <v>290</v>
      </c>
      <c r="K632" s="31" t="s">
        <v>61</v>
      </c>
      <c r="L632" s="167"/>
      <c r="M632" s="31" t="s">
        <v>78</v>
      </c>
      <c r="N632" s="31" t="s">
        <v>718</v>
      </c>
      <c r="O632" s="31"/>
      <c r="P632" s="31" t="s">
        <v>80</v>
      </c>
      <c r="Q632" s="31" t="s">
        <v>92</v>
      </c>
      <c r="R632" s="23" t="s">
        <v>37</v>
      </c>
      <c r="S632" s="65" t="s">
        <v>59</v>
      </c>
    </row>
    <row r="633" spans="1:19" ht="16.5" customHeight="1" x14ac:dyDescent="0.25">
      <c r="A633" s="65">
        <v>623</v>
      </c>
      <c r="B633" s="225"/>
      <c r="C633" s="94">
        <v>43469</v>
      </c>
      <c r="D633" s="94">
        <v>43589</v>
      </c>
      <c r="E633" s="65" t="s">
        <v>56</v>
      </c>
      <c r="F633" s="75">
        <v>867857039907360</v>
      </c>
      <c r="G633" s="171"/>
      <c r="H633" s="65" t="s">
        <v>74</v>
      </c>
      <c r="I633" s="31"/>
      <c r="J633" s="31" t="s">
        <v>290</v>
      </c>
      <c r="K633" s="31" t="s">
        <v>210</v>
      </c>
      <c r="L633" s="31" t="s">
        <v>78</v>
      </c>
      <c r="M633" s="31"/>
      <c r="N633" s="31" t="s">
        <v>281</v>
      </c>
      <c r="O633" s="31"/>
      <c r="P633" s="31" t="s">
        <v>80</v>
      </c>
      <c r="Q633" s="31" t="s">
        <v>92</v>
      </c>
      <c r="R633" s="23" t="s">
        <v>37</v>
      </c>
      <c r="S633" s="65" t="s">
        <v>41</v>
      </c>
    </row>
    <row r="634" spans="1:19" ht="16.5" customHeight="1" x14ac:dyDescent="0.25">
      <c r="A634" s="65">
        <v>624</v>
      </c>
      <c r="B634" s="226"/>
      <c r="C634" s="94">
        <v>43469</v>
      </c>
      <c r="D634" s="94">
        <v>43589</v>
      </c>
      <c r="E634" s="65" t="s">
        <v>23</v>
      </c>
      <c r="F634" s="75">
        <v>863586030296176</v>
      </c>
      <c r="G634" s="65"/>
      <c r="H634" s="65" t="s">
        <v>95</v>
      </c>
      <c r="I634" s="31"/>
      <c r="J634" s="31" t="s">
        <v>290</v>
      </c>
      <c r="K634" s="31"/>
      <c r="L634" s="31" t="s">
        <v>98</v>
      </c>
      <c r="M634" s="167"/>
      <c r="N634" s="31" t="s">
        <v>237</v>
      </c>
      <c r="O634" s="31"/>
      <c r="P634" s="31" t="s">
        <v>80</v>
      </c>
      <c r="Q634" s="31" t="s">
        <v>92</v>
      </c>
      <c r="R634" s="23" t="s">
        <v>37</v>
      </c>
      <c r="S634" s="26" t="s">
        <v>41</v>
      </c>
    </row>
    <row r="635" spans="1:19" ht="16.5" customHeight="1" x14ac:dyDescent="0.25">
      <c r="A635" s="65">
        <v>625</v>
      </c>
      <c r="B635" s="224" t="s">
        <v>771</v>
      </c>
      <c r="C635" s="94" t="s">
        <v>1072</v>
      </c>
      <c r="D635" s="94" t="s">
        <v>1061</v>
      </c>
      <c r="E635" s="65" t="s">
        <v>25</v>
      </c>
      <c r="F635" s="75">
        <v>868004027123853</v>
      </c>
      <c r="G635" s="65"/>
      <c r="H635" s="65" t="s">
        <v>95</v>
      </c>
      <c r="I635" s="31"/>
      <c r="J635" s="24" t="s">
        <v>684</v>
      </c>
      <c r="K635" s="31"/>
      <c r="L635" s="31" t="s">
        <v>1029</v>
      </c>
      <c r="M635" s="31" t="s">
        <v>349</v>
      </c>
      <c r="N635" s="31" t="s">
        <v>58</v>
      </c>
      <c r="O635" s="72"/>
      <c r="P635" s="31" t="s">
        <v>80</v>
      </c>
      <c r="Q635" s="31" t="s">
        <v>92</v>
      </c>
      <c r="R635" s="26" t="s">
        <v>42</v>
      </c>
      <c r="S635" s="26" t="s">
        <v>44</v>
      </c>
    </row>
    <row r="636" spans="1:19" ht="16.5" customHeight="1" x14ac:dyDescent="0.25">
      <c r="A636" s="65">
        <v>626</v>
      </c>
      <c r="B636" s="225"/>
      <c r="C636" s="94">
        <v>43803</v>
      </c>
      <c r="D636" s="94" t="s">
        <v>1061</v>
      </c>
      <c r="E636" s="65" t="s">
        <v>18</v>
      </c>
      <c r="F636" s="75">
        <v>865904028268271</v>
      </c>
      <c r="G636" s="65" t="s">
        <v>113</v>
      </c>
      <c r="H636" s="65" t="s">
        <v>95</v>
      </c>
      <c r="I636" s="75" t="s">
        <v>564</v>
      </c>
      <c r="J636" s="24"/>
      <c r="K636" s="31" t="s">
        <v>1073</v>
      </c>
      <c r="L636" s="31" t="s">
        <v>110</v>
      </c>
      <c r="M636" s="31"/>
      <c r="N636" s="31" t="s">
        <v>143</v>
      </c>
      <c r="O636" s="72"/>
      <c r="P636" s="31" t="s">
        <v>144</v>
      </c>
      <c r="Q636" s="31" t="s">
        <v>92</v>
      </c>
      <c r="R636" s="26" t="s">
        <v>37</v>
      </c>
      <c r="S636" s="26" t="s">
        <v>39</v>
      </c>
    </row>
    <row r="637" spans="1:19" ht="16.5" customHeight="1" x14ac:dyDescent="0.25">
      <c r="A637" s="65">
        <v>627</v>
      </c>
      <c r="B637" s="225"/>
      <c r="C637" s="94">
        <v>43803</v>
      </c>
      <c r="D637" s="94" t="s">
        <v>1061</v>
      </c>
      <c r="E637" s="65" t="s">
        <v>18</v>
      </c>
      <c r="F637" s="95" t="s">
        <v>1074</v>
      </c>
      <c r="G637" s="65"/>
      <c r="H637" s="65" t="s">
        <v>95</v>
      </c>
      <c r="I637" s="75"/>
      <c r="J637" s="24"/>
      <c r="K637" s="31"/>
      <c r="L637" s="31" t="s">
        <v>110</v>
      </c>
      <c r="M637" s="31"/>
      <c r="N637" s="31" t="s">
        <v>106</v>
      </c>
      <c r="O637" s="31"/>
      <c r="P637" s="31" t="s">
        <v>80</v>
      </c>
      <c r="Q637" s="31" t="s">
        <v>92</v>
      </c>
      <c r="R637" s="23" t="s">
        <v>42</v>
      </c>
      <c r="S637" s="65" t="s">
        <v>44</v>
      </c>
    </row>
    <row r="638" spans="1:19" ht="16.5" customHeight="1" x14ac:dyDescent="0.25">
      <c r="A638" s="65">
        <v>628</v>
      </c>
      <c r="B638" s="225"/>
      <c r="C638" s="94">
        <v>43803</v>
      </c>
      <c r="D638" s="94" t="s">
        <v>1061</v>
      </c>
      <c r="E638" s="65" t="s">
        <v>18</v>
      </c>
      <c r="F638" s="75">
        <v>864161020959719</v>
      </c>
      <c r="G638" s="65" t="s">
        <v>107</v>
      </c>
      <c r="H638" s="65" t="s">
        <v>95</v>
      </c>
      <c r="I638" s="75" t="s">
        <v>1075</v>
      </c>
      <c r="J638" s="31" t="s">
        <v>140</v>
      </c>
      <c r="K638" s="31" t="s">
        <v>401</v>
      </c>
      <c r="L638" s="31" t="s">
        <v>602</v>
      </c>
      <c r="M638" s="31" t="s">
        <v>105</v>
      </c>
      <c r="N638" s="31" t="s">
        <v>58</v>
      </c>
      <c r="O638" s="31"/>
      <c r="P638" s="31" t="s">
        <v>80</v>
      </c>
      <c r="Q638" s="31" t="s">
        <v>92</v>
      </c>
      <c r="R638" s="23" t="s">
        <v>42</v>
      </c>
      <c r="S638" s="65" t="s">
        <v>44</v>
      </c>
    </row>
    <row r="639" spans="1:19" ht="16.5" customHeight="1" x14ac:dyDescent="0.25">
      <c r="A639" s="65">
        <v>629</v>
      </c>
      <c r="B639" s="225"/>
      <c r="C639" s="94">
        <v>43803</v>
      </c>
      <c r="D639" s="94" t="s">
        <v>1061</v>
      </c>
      <c r="E639" s="65" t="s">
        <v>18</v>
      </c>
      <c r="F639" s="75">
        <v>866762029027131</v>
      </c>
      <c r="G639" s="65" t="s">
        <v>113</v>
      </c>
      <c r="H639" s="65" t="s">
        <v>95</v>
      </c>
      <c r="I639" s="24"/>
      <c r="J639" s="24"/>
      <c r="K639" s="31" t="s">
        <v>1076</v>
      </c>
      <c r="L639" s="31"/>
      <c r="M639" s="31"/>
      <c r="N639" s="31" t="s">
        <v>143</v>
      </c>
      <c r="O639" s="31"/>
      <c r="P639" s="31" t="s">
        <v>144</v>
      </c>
      <c r="Q639" s="31" t="s">
        <v>92</v>
      </c>
      <c r="R639" s="26" t="s">
        <v>37</v>
      </c>
      <c r="S639" s="26" t="s">
        <v>40</v>
      </c>
    </row>
    <row r="640" spans="1:19" ht="16.5" customHeight="1" x14ac:dyDescent="0.25">
      <c r="A640" s="65">
        <v>630</v>
      </c>
      <c r="B640" s="225"/>
      <c r="C640" s="94">
        <v>43803</v>
      </c>
      <c r="D640" s="94" t="s">
        <v>1061</v>
      </c>
      <c r="E640" s="65" t="s">
        <v>18</v>
      </c>
      <c r="F640" s="95" t="s">
        <v>1077</v>
      </c>
      <c r="G640" s="65" t="s">
        <v>113</v>
      </c>
      <c r="H640" s="65" t="s">
        <v>95</v>
      </c>
      <c r="I640" s="24" t="s">
        <v>1078</v>
      </c>
      <c r="J640" s="24" t="s">
        <v>136</v>
      </c>
      <c r="K640" s="31" t="s">
        <v>149</v>
      </c>
      <c r="L640" s="31" t="s">
        <v>1079</v>
      </c>
      <c r="M640" s="31" t="s">
        <v>105</v>
      </c>
      <c r="N640" s="31" t="s">
        <v>58</v>
      </c>
      <c r="O640" s="31"/>
      <c r="P640" s="31" t="s">
        <v>80</v>
      </c>
      <c r="Q640" s="31" t="s">
        <v>92</v>
      </c>
      <c r="R640" s="26" t="s">
        <v>42</v>
      </c>
      <c r="S640" s="65" t="s">
        <v>44</v>
      </c>
    </row>
    <row r="641" spans="1:19" ht="16.5" customHeight="1" x14ac:dyDescent="0.25">
      <c r="A641" s="65">
        <v>631</v>
      </c>
      <c r="B641" s="225"/>
      <c r="C641" s="94" t="s">
        <v>1072</v>
      </c>
      <c r="D641" s="94">
        <v>43743</v>
      </c>
      <c r="E641" s="31" t="s">
        <v>18</v>
      </c>
      <c r="F641" s="188" t="s">
        <v>1080</v>
      </c>
      <c r="G641" s="31"/>
      <c r="H641" s="31" t="s">
        <v>95</v>
      </c>
      <c r="I641" s="24" t="s">
        <v>1081</v>
      </c>
      <c r="J641" s="31" t="s">
        <v>1082</v>
      </c>
      <c r="K641" s="31" t="s">
        <v>1083</v>
      </c>
      <c r="L641" s="31" t="s">
        <v>110</v>
      </c>
      <c r="M641" s="31"/>
      <c r="N641" s="31" t="s">
        <v>360</v>
      </c>
      <c r="O641" s="72"/>
      <c r="P641" s="31" t="s">
        <v>80</v>
      </c>
      <c r="Q641" s="31" t="s">
        <v>92</v>
      </c>
      <c r="R641" s="31" t="s">
        <v>37</v>
      </c>
      <c r="S641" s="31" t="s">
        <v>39</v>
      </c>
    </row>
    <row r="642" spans="1:19" ht="16.5" customHeight="1" x14ac:dyDescent="0.25">
      <c r="A642" s="65">
        <v>632</v>
      </c>
      <c r="B642" s="225"/>
      <c r="C642" s="94" t="s">
        <v>1072</v>
      </c>
      <c r="D642" s="94" t="s">
        <v>1061</v>
      </c>
      <c r="E642" s="65" t="s">
        <v>18</v>
      </c>
      <c r="F642" s="75">
        <v>864161026907233</v>
      </c>
      <c r="G642" s="65" t="s">
        <v>113</v>
      </c>
      <c r="H642" s="65" t="s">
        <v>95</v>
      </c>
      <c r="I642" s="31" t="s">
        <v>1084</v>
      </c>
      <c r="J642" s="24" t="s">
        <v>136</v>
      </c>
      <c r="K642" s="31"/>
      <c r="L642" s="31" t="s">
        <v>440</v>
      </c>
      <c r="M642" s="31" t="s">
        <v>110</v>
      </c>
      <c r="N642" s="31" t="s">
        <v>58</v>
      </c>
      <c r="O642" s="31"/>
      <c r="P642" s="31" t="s">
        <v>80</v>
      </c>
      <c r="Q642" s="31" t="s">
        <v>92</v>
      </c>
      <c r="R642" s="26" t="s">
        <v>42</v>
      </c>
      <c r="S642" s="65" t="s">
        <v>44</v>
      </c>
    </row>
    <row r="643" spans="1:19" ht="16.5" customHeight="1" x14ac:dyDescent="0.25">
      <c r="A643" s="65">
        <v>633</v>
      </c>
      <c r="B643" s="225"/>
      <c r="C643" s="94" t="s">
        <v>1072</v>
      </c>
      <c r="D643" s="94" t="s">
        <v>1061</v>
      </c>
      <c r="E643" s="65" t="s">
        <v>18</v>
      </c>
      <c r="F643" s="75">
        <v>865904028275060</v>
      </c>
      <c r="G643" s="65" t="s">
        <v>107</v>
      </c>
      <c r="H643" s="65" t="s">
        <v>95</v>
      </c>
      <c r="I643" s="96"/>
      <c r="J643" s="96" t="s">
        <v>1085</v>
      </c>
      <c r="K643" s="96"/>
      <c r="L643" s="31" t="s">
        <v>110</v>
      </c>
      <c r="M643" s="31"/>
      <c r="N643" s="31" t="s">
        <v>106</v>
      </c>
      <c r="O643" s="96"/>
      <c r="P643" s="31" t="s">
        <v>80</v>
      </c>
      <c r="Q643" s="31" t="s">
        <v>92</v>
      </c>
      <c r="R643" s="26" t="s">
        <v>42</v>
      </c>
      <c r="S643" s="65" t="s">
        <v>44</v>
      </c>
    </row>
    <row r="644" spans="1:19" ht="16.5" customHeight="1" x14ac:dyDescent="0.25">
      <c r="A644" s="65">
        <v>634</v>
      </c>
      <c r="B644" s="225"/>
      <c r="C644" s="94">
        <v>43803</v>
      </c>
      <c r="D644" s="94" t="s">
        <v>1061</v>
      </c>
      <c r="E644" s="65" t="s">
        <v>30</v>
      </c>
      <c r="F644" s="75">
        <v>868345035587005</v>
      </c>
      <c r="G644" s="65"/>
      <c r="H644" s="65" t="s">
        <v>74</v>
      </c>
      <c r="I644" s="31"/>
      <c r="J644" s="24" t="s">
        <v>140</v>
      </c>
      <c r="K644" s="31" t="s">
        <v>225</v>
      </c>
      <c r="L644" s="31" t="s">
        <v>545</v>
      </c>
      <c r="M644" s="31" t="s">
        <v>84</v>
      </c>
      <c r="N644" s="31" t="s">
        <v>58</v>
      </c>
      <c r="O644" s="85" t="s">
        <v>122</v>
      </c>
      <c r="P644" s="31" t="s">
        <v>80</v>
      </c>
      <c r="Q644" s="31" t="s">
        <v>92</v>
      </c>
      <c r="R644" s="26" t="s">
        <v>42</v>
      </c>
      <c r="S644" s="26" t="s">
        <v>44</v>
      </c>
    </row>
    <row r="645" spans="1:19" ht="16.5" customHeight="1" x14ac:dyDescent="0.25">
      <c r="A645" s="65">
        <v>635</v>
      </c>
      <c r="B645" s="225"/>
      <c r="C645" s="94">
        <v>43803</v>
      </c>
      <c r="D645" s="94" t="s">
        <v>1061</v>
      </c>
      <c r="E645" s="65" t="s">
        <v>56</v>
      </c>
      <c r="F645" s="75">
        <v>867717030432307</v>
      </c>
      <c r="G645" s="65"/>
      <c r="H645" s="65" t="s">
        <v>74</v>
      </c>
      <c r="I645" s="65"/>
      <c r="J645" s="31" t="s">
        <v>140</v>
      </c>
      <c r="K645" s="31" t="s">
        <v>1049</v>
      </c>
      <c r="L645" s="167" t="s">
        <v>1086</v>
      </c>
      <c r="M645" s="31"/>
      <c r="N645" s="31" t="s">
        <v>106</v>
      </c>
      <c r="O645" s="31"/>
      <c r="P645" s="31" t="s">
        <v>80</v>
      </c>
      <c r="Q645" s="31" t="s">
        <v>92</v>
      </c>
      <c r="R645" s="23" t="s">
        <v>42</v>
      </c>
      <c r="S645" s="26" t="s">
        <v>44</v>
      </c>
    </row>
    <row r="646" spans="1:19" ht="16.5" customHeight="1" x14ac:dyDescent="0.25">
      <c r="A646" s="65">
        <v>636</v>
      </c>
      <c r="B646" s="225"/>
      <c r="C646" s="94">
        <v>43803</v>
      </c>
      <c r="D646" s="94" t="s">
        <v>1061</v>
      </c>
      <c r="E646" s="65" t="s">
        <v>23</v>
      </c>
      <c r="F646" s="75">
        <v>862631039253405</v>
      </c>
      <c r="G646" s="65"/>
      <c r="H646" s="65" t="s">
        <v>95</v>
      </c>
      <c r="I646" s="31" t="s">
        <v>1087</v>
      </c>
      <c r="J646" s="31" t="s">
        <v>203</v>
      </c>
      <c r="K646" s="31" t="s">
        <v>1088</v>
      </c>
      <c r="L646" s="31"/>
      <c r="M646" s="31" t="s">
        <v>98</v>
      </c>
      <c r="N646" s="31" t="s">
        <v>1089</v>
      </c>
      <c r="O646" s="72">
        <v>350000</v>
      </c>
      <c r="P646" s="31" t="s">
        <v>80</v>
      </c>
      <c r="Q646" s="31" t="s">
        <v>92</v>
      </c>
      <c r="R646" s="23" t="s">
        <v>37</v>
      </c>
      <c r="S646" s="26" t="s">
        <v>40</v>
      </c>
    </row>
    <row r="647" spans="1:19" ht="16.5" customHeight="1" x14ac:dyDescent="0.25">
      <c r="A647" s="65">
        <v>637</v>
      </c>
      <c r="B647" s="225"/>
      <c r="C647" s="94">
        <v>43803</v>
      </c>
      <c r="D647" s="94" t="s">
        <v>1061</v>
      </c>
      <c r="E647" s="65" t="s">
        <v>23</v>
      </c>
      <c r="F647" s="75">
        <v>862631034745900</v>
      </c>
      <c r="G647" s="65"/>
      <c r="H647" s="65" t="s">
        <v>95</v>
      </c>
      <c r="I647" s="31"/>
      <c r="J647" s="24"/>
      <c r="K647" s="31" t="s">
        <v>1090</v>
      </c>
      <c r="L647" s="31"/>
      <c r="M647" s="31" t="s">
        <v>98</v>
      </c>
      <c r="N647" s="31" t="s">
        <v>360</v>
      </c>
      <c r="O647" s="72">
        <v>200000</v>
      </c>
      <c r="P647" s="31" t="s">
        <v>80</v>
      </c>
      <c r="Q647" s="31" t="s">
        <v>92</v>
      </c>
      <c r="R647" s="23" t="s">
        <v>37</v>
      </c>
      <c r="S647" s="26" t="s">
        <v>39</v>
      </c>
    </row>
    <row r="648" spans="1:19" ht="16.5" customHeight="1" x14ac:dyDescent="0.25">
      <c r="A648" s="65">
        <v>638</v>
      </c>
      <c r="B648" s="225"/>
      <c r="C648" s="94">
        <v>43803</v>
      </c>
      <c r="D648" s="94" t="s">
        <v>1061</v>
      </c>
      <c r="E648" s="65" t="s">
        <v>23</v>
      </c>
      <c r="F648" s="75">
        <v>861694031781824</v>
      </c>
      <c r="G648" s="65" t="s">
        <v>88</v>
      </c>
      <c r="H648" s="65" t="s">
        <v>95</v>
      </c>
      <c r="I648" s="31"/>
      <c r="J648" s="24" t="s">
        <v>140</v>
      </c>
      <c r="K648" s="31" t="s">
        <v>1091</v>
      </c>
      <c r="L648" s="31" t="s">
        <v>642</v>
      </c>
      <c r="M648" s="31" t="s">
        <v>98</v>
      </c>
      <c r="N648" s="31" t="s">
        <v>1092</v>
      </c>
      <c r="O648" s="72">
        <v>65000</v>
      </c>
      <c r="P648" s="31" t="s">
        <v>80</v>
      </c>
      <c r="Q648" s="31" t="s">
        <v>92</v>
      </c>
      <c r="R648" s="23" t="s">
        <v>37</v>
      </c>
      <c r="S648" s="26" t="s">
        <v>41</v>
      </c>
    </row>
    <row r="649" spans="1:19" ht="16.5" customHeight="1" x14ac:dyDescent="0.25">
      <c r="A649" s="65">
        <v>639</v>
      </c>
      <c r="B649" s="225"/>
      <c r="C649" s="94" t="s">
        <v>1072</v>
      </c>
      <c r="D649" s="94" t="s">
        <v>1061</v>
      </c>
      <c r="E649" s="65" t="s">
        <v>23</v>
      </c>
      <c r="F649" s="75">
        <v>861694031094970</v>
      </c>
      <c r="G649" s="65" t="s">
        <v>88</v>
      </c>
      <c r="H649" s="65" t="s">
        <v>95</v>
      </c>
      <c r="I649" s="31" t="s">
        <v>782</v>
      </c>
      <c r="J649" s="24" t="s">
        <v>140</v>
      </c>
      <c r="K649" s="31" t="s">
        <v>204</v>
      </c>
      <c r="L649" s="24" t="s">
        <v>396</v>
      </c>
      <c r="M649" s="31" t="s">
        <v>98</v>
      </c>
      <c r="N649" s="31" t="s">
        <v>58</v>
      </c>
      <c r="O649" s="31"/>
      <c r="P649" s="31" t="s">
        <v>80</v>
      </c>
      <c r="Q649" s="31" t="s">
        <v>92</v>
      </c>
      <c r="R649" s="26" t="s">
        <v>42</v>
      </c>
      <c r="S649" s="26" t="s">
        <v>44</v>
      </c>
    </row>
    <row r="650" spans="1:19" ht="16.5" customHeight="1" x14ac:dyDescent="0.25">
      <c r="A650" s="65">
        <v>640</v>
      </c>
      <c r="B650" s="226"/>
      <c r="C650" s="94" t="s">
        <v>1072</v>
      </c>
      <c r="D650" s="94" t="s">
        <v>1061</v>
      </c>
      <c r="E650" s="65" t="s">
        <v>23</v>
      </c>
      <c r="F650" s="75">
        <v>866104022164498</v>
      </c>
      <c r="G650" s="65"/>
      <c r="H650" s="65" t="s">
        <v>95</v>
      </c>
      <c r="I650" s="186"/>
      <c r="J650" s="24" t="s">
        <v>140</v>
      </c>
      <c r="K650" s="31" t="s">
        <v>204</v>
      </c>
      <c r="L650" s="26" t="s">
        <v>396</v>
      </c>
      <c r="M650" s="31" t="s">
        <v>98</v>
      </c>
      <c r="N650" s="31" t="s">
        <v>58</v>
      </c>
      <c r="O650" s="186"/>
      <c r="P650" s="31" t="s">
        <v>80</v>
      </c>
      <c r="Q650" s="31" t="s">
        <v>92</v>
      </c>
      <c r="R650" s="26" t="s">
        <v>42</v>
      </c>
      <c r="S650" s="26" t="s">
        <v>44</v>
      </c>
    </row>
    <row r="651" spans="1:19" ht="16.5" customHeight="1" x14ac:dyDescent="0.25">
      <c r="A651" s="65">
        <v>641</v>
      </c>
      <c r="B651" s="224" t="s">
        <v>784</v>
      </c>
      <c r="C651" s="94" t="s">
        <v>1072</v>
      </c>
      <c r="D651" s="94" t="s">
        <v>1093</v>
      </c>
      <c r="E651" s="65" t="s">
        <v>18</v>
      </c>
      <c r="F651" s="75">
        <v>865904027217287</v>
      </c>
      <c r="G651" s="65" t="s">
        <v>535</v>
      </c>
      <c r="H651" s="65" t="s">
        <v>95</v>
      </c>
      <c r="I651" s="75"/>
      <c r="J651" s="24" t="s">
        <v>1094</v>
      </c>
      <c r="K651" s="31" t="s">
        <v>580</v>
      </c>
      <c r="L651" s="31" t="s">
        <v>105</v>
      </c>
      <c r="M651" s="31" t="s">
        <v>110</v>
      </c>
      <c r="N651" s="31" t="s">
        <v>58</v>
      </c>
      <c r="O651" s="72"/>
      <c r="P651" s="31" t="s">
        <v>80</v>
      </c>
      <c r="Q651" s="31" t="s">
        <v>100</v>
      </c>
      <c r="R651" s="26" t="s">
        <v>42</v>
      </c>
      <c r="S651" s="26" t="s">
        <v>44</v>
      </c>
    </row>
    <row r="652" spans="1:19" ht="16.5" customHeight="1" x14ac:dyDescent="0.25">
      <c r="A652" s="65">
        <v>642</v>
      </c>
      <c r="B652" s="225"/>
      <c r="C652" s="94" t="s">
        <v>1072</v>
      </c>
      <c r="D652" s="94" t="s">
        <v>1093</v>
      </c>
      <c r="E652" s="65" t="s">
        <v>18</v>
      </c>
      <c r="F652" s="95">
        <v>865904027280384</v>
      </c>
      <c r="G652" s="65" t="s">
        <v>535</v>
      </c>
      <c r="H652" s="65" t="s">
        <v>95</v>
      </c>
      <c r="I652" s="75" t="s">
        <v>1095</v>
      </c>
      <c r="J652" s="24" t="s">
        <v>1094</v>
      </c>
      <c r="K652" s="31"/>
      <c r="L652" s="31" t="s">
        <v>105</v>
      </c>
      <c r="M652" s="31" t="s">
        <v>110</v>
      </c>
      <c r="N652" s="31" t="s">
        <v>58</v>
      </c>
      <c r="O652" s="31"/>
      <c r="P652" s="31" t="s">
        <v>80</v>
      </c>
      <c r="Q652" s="31" t="s">
        <v>100</v>
      </c>
      <c r="R652" s="23" t="s">
        <v>42</v>
      </c>
      <c r="S652" s="65" t="s">
        <v>45</v>
      </c>
    </row>
    <row r="653" spans="1:19" ht="16.5" customHeight="1" x14ac:dyDescent="0.25">
      <c r="A653" s="65">
        <v>643</v>
      </c>
      <c r="B653" s="225"/>
      <c r="C653" s="94" t="s">
        <v>1072</v>
      </c>
      <c r="D653" s="94" t="s">
        <v>1093</v>
      </c>
      <c r="E653" s="65" t="s">
        <v>30</v>
      </c>
      <c r="F653" s="75">
        <v>864811037232621</v>
      </c>
      <c r="G653" s="65"/>
      <c r="H653" s="65" t="s">
        <v>95</v>
      </c>
      <c r="I653" s="31" t="s">
        <v>500</v>
      </c>
      <c r="J653" s="24" t="s">
        <v>1094</v>
      </c>
      <c r="K653" s="31" t="s">
        <v>225</v>
      </c>
      <c r="L653" s="31" t="s">
        <v>120</v>
      </c>
      <c r="M653" s="31" t="s">
        <v>84</v>
      </c>
      <c r="N653" s="31" t="s">
        <v>622</v>
      </c>
      <c r="O653" s="85" t="s">
        <v>122</v>
      </c>
      <c r="P653" s="31" t="s">
        <v>80</v>
      </c>
      <c r="Q653" s="31" t="s">
        <v>100</v>
      </c>
      <c r="R653" s="26" t="s">
        <v>37</v>
      </c>
      <c r="S653" s="26" t="s">
        <v>59</v>
      </c>
    </row>
    <row r="654" spans="1:19" ht="16.5" customHeight="1" x14ac:dyDescent="0.25">
      <c r="A654" s="65">
        <v>644</v>
      </c>
      <c r="B654" s="225"/>
      <c r="C654" s="94" t="s">
        <v>1072</v>
      </c>
      <c r="D654" s="94" t="s">
        <v>1093</v>
      </c>
      <c r="E654" s="65" t="s">
        <v>30</v>
      </c>
      <c r="F654" s="75">
        <v>864811036930803</v>
      </c>
      <c r="G654" s="65"/>
      <c r="H654" s="65" t="s">
        <v>74</v>
      </c>
      <c r="I654" s="31" t="s">
        <v>500</v>
      </c>
      <c r="J654" s="24" t="s">
        <v>1094</v>
      </c>
      <c r="K654" s="31" t="s">
        <v>225</v>
      </c>
      <c r="L654" s="31" t="s">
        <v>229</v>
      </c>
      <c r="M654" s="31" t="s">
        <v>276</v>
      </c>
      <c r="N654" s="31" t="s">
        <v>622</v>
      </c>
      <c r="O654" s="85" t="s">
        <v>122</v>
      </c>
      <c r="P654" s="31" t="s">
        <v>80</v>
      </c>
      <c r="Q654" s="31" t="s">
        <v>100</v>
      </c>
      <c r="R654" s="26" t="s">
        <v>37</v>
      </c>
      <c r="S654" s="26" t="s">
        <v>59</v>
      </c>
    </row>
    <row r="655" spans="1:19" ht="16.5" customHeight="1" x14ac:dyDescent="0.25">
      <c r="A655" s="65">
        <v>645</v>
      </c>
      <c r="B655" s="225"/>
      <c r="C655" s="94" t="s">
        <v>1072</v>
      </c>
      <c r="D655" s="94" t="s">
        <v>1093</v>
      </c>
      <c r="E655" s="65" t="s">
        <v>56</v>
      </c>
      <c r="F655" s="75">
        <v>868183034738661</v>
      </c>
      <c r="G655" s="65"/>
      <c r="H655" s="65" t="s">
        <v>74</v>
      </c>
      <c r="I655" s="65"/>
      <c r="J655" s="31" t="s">
        <v>76</v>
      </c>
      <c r="K655" s="31" t="s">
        <v>50</v>
      </c>
      <c r="L655" s="167" t="s">
        <v>78</v>
      </c>
      <c r="M655" s="31" t="s">
        <v>1086</v>
      </c>
      <c r="N655" s="31" t="s">
        <v>1006</v>
      </c>
      <c r="O655" s="31"/>
      <c r="P655" s="31" t="s">
        <v>80</v>
      </c>
      <c r="Q655" s="31" t="s">
        <v>100</v>
      </c>
      <c r="R655" s="23" t="s">
        <v>37</v>
      </c>
      <c r="S655" s="65" t="s">
        <v>40</v>
      </c>
    </row>
    <row r="656" spans="1:19" ht="16.5" customHeight="1" x14ac:dyDescent="0.25">
      <c r="A656" s="65">
        <v>646</v>
      </c>
      <c r="B656" s="225"/>
      <c r="C656" s="94" t="s">
        <v>1072</v>
      </c>
      <c r="D656" s="94" t="s">
        <v>1093</v>
      </c>
      <c r="E656" s="65" t="s">
        <v>56</v>
      </c>
      <c r="F656" s="75">
        <v>867717030487194</v>
      </c>
      <c r="G656" s="65"/>
      <c r="H656" s="65" t="s">
        <v>74</v>
      </c>
      <c r="I656" s="31" t="s">
        <v>1096</v>
      </c>
      <c r="J656" s="31" t="s">
        <v>251</v>
      </c>
      <c r="K656" s="31" t="s">
        <v>791</v>
      </c>
      <c r="L656" s="31"/>
      <c r="M656" s="31" t="s">
        <v>1086</v>
      </c>
      <c r="N656" s="31" t="s">
        <v>106</v>
      </c>
      <c r="O656" s="31"/>
      <c r="P656" s="31" t="s">
        <v>80</v>
      </c>
      <c r="Q656" s="31" t="s">
        <v>100</v>
      </c>
      <c r="R656" s="23" t="s">
        <v>42</v>
      </c>
      <c r="S656" s="65" t="s">
        <v>44</v>
      </c>
    </row>
    <row r="657" spans="1:19" ht="16.5" customHeight="1" x14ac:dyDescent="0.25">
      <c r="A657" s="65">
        <v>647</v>
      </c>
      <c r="B657" s="225"/>
      <c r="C657" s="94" t="s">
        <v>1072</v>
      </c>
      <c r="D657" s="94" t="s">
        <v>1093</v>
      </c>
      <c r="E657" s="65" t="s">
        <v>56</v>
      </c>
      <c r="F657" s="75">
        <v>868183034777917</v>
      </c>
      <c r="G657" s="65"/>
      <c r="H657" s="65" t="s">
        <v>74</v>
      </c>
      <c r="I657" s="24"/>
      <c r="J657" s="24" t="s">
        <v>251</v>
      </c>
      <c r="K657" s="31" t="s">
        <v>1097</v>
      </c>
      <c r="L657" s="31" t="s">
        <v>78</v>
      </c>
      <c r="M657" s="31" t="s">
        <v>1086</v>
      </c>
      <c r="N657" s="31" t="s">
        <v>58</v>
      </c>
      <c r="O657" s="31"/>
      <c r="P657" s="31" t="s">
        <v>80</v>
      </c>
      <c r="Q657" s="31" t="s">
        <v>100</v>
      </c>
      <c r="R657" s="23" t="s">
        <v>42</v>
      </c>
      <c r="S657" s="65" t="s">
        <v>44</v>
      </c>
    </row>
    <row r="658" spans="1:19" ht="16.5" customHeight="1" x14ac:dyDescent="0.25">
      <c r="A658" s="65">
        <v>648</v>
      </c>
      <c r="B658" s="225"/>
      <c r="C658" s="94" t="s">
        <v>1072</v>
      </c>
      <c r="D658" s="94" t="s">
        <v>1093</v>
      </c>
      <c r="E658" s="65" t="s">
        <v>56</v>
      </c>
      <c r="F658" s="75">
        <v>868183033869913</v>
      </c>
      <c r="G658" s="65"/>
      <c r="H658" s="65" t="s">
        <v>74</v>
      </c>
      <c r="I658" s="24"/>
      <c r="J658" s="24" t="s">
        <v>251</v>
      </c>
      <c r="K658" s="31" t="s">
        <v>791</v>
      </c>
      <c r="L658" s="24"/>
      <c r="M658" s="31" t="s">
        <v>1086</v>
      </c>
      <c r="N658" s="31" t="s">
        <v>106</v>
      </c>
      <c r="O658" s="31"/>
      <c r="P658" s="31" t="s">
        <v>80</v>
      </c>
      <c r="Q658" s="31" t="s">
        <v>100</v>
      </c>
      <c r="R658" s="23" t="s">
        <v>42</v>
      </c>
      <c r="S658" s="65" t="s">
        <v>44</v>
      </c>
    </row>
    <row r="659" spans="1:19" ht="16.5" customHeight="1" x14ac:dyDescent="0.25">
      <c r="A659" s="65">
        <v>649</v>
      </c>
      <c r="B659" s="225"/>
      <c r="C659" s="94" t="s">
        <v>1072</v>
      </c>
      <c r="D659" s="94" t="s">
        <v>1093</v>
      </c>
      <c r="E659" s="65" t="s">
        <v>56</v>
      </c>
      <c r="F659" s="75">
        <v>868183034803283</v>
      </c>
      <c r="G659" s="65"/>
      <c r="H659" s="65" t="s">
        <v>74</v>
      </c>
      <c r="I659" s="24"/>
      <c r="J659" s="24" t="s">
        <v>76</v>
      </c>
      <c r="K659" s="31" t="s">
        <v>134</v>
      </c>
      <c r="L659" s="31" t="s">
        <v>78</v>
      </c>
      <c r="M659" s="31" t="s">
        <v>1086</v>
      </c>
      <c r="N659" s="31" t="s">
        <v>58</v>
      </c>
      <c r="O659" s="31"/>
      <c r="P659" s="31" t="s">
        <v>80</v>
      </c>
      <c r="Q659" s="31" t="s">
        <v>100</v>
      </c>
      <c r="R659" s="26" t="s">
        <v>42</v>
      </c>
      <c r="S659" s="65" t="s">
        <v>44</v>
      </c>
    </row>
    <row r="660" spans="1:19" ht="16.5" customHeight="1" x14ac:dyDescent="0.25">
      <c r="A660" s="65">
        <v>650</v>
      </c>
      <c r="B660" s="225"/>
      <c r="C660" s="94" t="s">
        <v>1072</v>
      </c>
      <c r="D660" s="94" t="s">
        <v>1093</v>
      </c>
      <c r="E660" s="65" t="s">
        <v>56</v>
      </c>
      <c r="F660" s="75">
        <v>868183034594866</v>
      </c>
      <c r="G660" s="65"/>
      <c r="H660" s="65" t="s">
        <v>74</v>
      </c>
      <c r="I660" s="31"/>
      <c r="J660" s="31" t="s">
        <v>76</v>
      </c>
      <c r="K660" s="31" t="s">
        <v>427</v>
      </c>
      <c r="L660" s="31" t="s">
        <v>78</v>
      </c>
      <c r="M660" s="31" t="s">
        <v>1086</v>
      </c>
      <c r="N660" s="31" t="s">
        <v>237</v>
      </c>
      <c r="O660" s="31"/>
      <c r="P660" s="31" t="s">
        <v>80</v>
      </c>
      <c r="Q660" s="31" t="s">
        <v>100</v>
      </c>
      <c r="R660" s="26" t="s">
        <v>37</v>
      </c>
      <c r="S660" s="65" t="s">
        <v>41</v>
      </c>
    </row>
    <row r="661" spans="1:19" ht="16.5" customHeight="1" x14ac:dyDescent="0.25">
      <c r="A661" s="65">
        <v>651</v>
      </c>
      <c r="B661" s="225"/>
      <c r="C661" s="94" t="s">
        <v>1072</v>
      </c>
      <c r="D661" s="94" t="s">
        <v>1093</v>
      </c>
      <c r="E661" s="65" t="s">
        <v>56</v>
      </c>
      <c r="F661" s="75">
        <v>867717030518311</v>
      </c>
      <c r="G661" s="65"/>
      <c r="H661" s="65" t="s">
        <v>74</v>
      </c>
      <c r="I661" s="31" t="s">
        <v>1098</v>
      </c>
      <c r="J661" s="31" t="s">
        <v>251</v>
      </c>
      <c r="K661" s="96" t="s">
        <v>134</v>
      </c>
      <c r="L661" s="31" t="s">
        <v>78</v>
      </c>
      <c r="M661" s="31" t="s">
        <v>1099</v>
      </c>
      <c r="N661" s="31" t="s">
        <v>58</v>
      </c>
      <c r="O661" s="31"/>
      <c r="P661" s="31" t="s">
        <v>80</v>
      </c>
      <c r="Q661" s="31" t="s">
        <v>100</v>
      </c>
      <c r="R661" s="26" t="s">
        <v>42</v>
      </c>
      <c r="S661" s="65" t="s">
        <v>44</v>
      </c>
    </row>
    <row r="662" spans="1:19" ht="16.5" customHeight="1" x14ac:dyDescent="0.25">
      <c r="A662" s="65">
        <v>652</v>
      </c>
      <c r="B662" s="225"/>
      <c r="C662" s="94" t="s">
        <v>1072</v>
      </c>
      <c r="D662" s="94" t="s">
        <v>1093</v>
      </c>
      <c r="E662" s="65" t="s">
        <v>56</v>
      </c>
      <c r="F662" s="75">
        <v>868183034747274</v>
      </c>
      <c r="G662" s="65"/>
      <c r="H662" s="65" t="s">
        <v>74</v>
      </c>
      <c r="I662" s="96"/>
      <c r="J662" s="96" t="s">
        <v>82</v>
      </c>
      <c r="K662" s="96" t="s">
        <v>134</v>
      </c>
      <c r="L662" s="96"/>
      <c r="M662" s="31" t="s">
        <v>1086</v>
      </c>
      <c r="N662" s="31" t="s">
        <v>58</v>
      </c>
      <c r="O662" s="96"/>
      <c r="P662" s="31" t="s">
        <v>80</v>
      </c>
      <c r="Q662" s="31" t="s">
        <v>100</v>
      </c>
      <c r="R662" s="26" t="s">
        <v>42</v>
      </c>
      <c r="S662" s="65" t="s">
        <v>44</v>
      </c>
    </row>
    <row r="663" spans="1:19" ht="16.5" customHeight="1" x14ac:dyDescent="0.25">
      <c r="A663" s="65">
        <v>653</v>
      </c>
      <c r="B663" s="225"/>
      <c r="C663" s="94" t="s">
        <v>1072</v>
      </c>
      <c r="D663" s="94" t="s">
        <v>1093</v>
      </c>
      <c r="E663" s="65" t="s">
        <v>56</v>
      </c>
      <c r="F663" s="75">
        <v>867857039934687</v>
      </c>
      <c r="G663" s="65"/>
      <c r="H663" s="65" t="s">
        <v>74</v>
      </c>
      <c r="I663" s="31" t="s">
        <v>1100</v>
      </c>
      <c r="J663" s="31" t="s">
        <v>1094</v>
      </c>
      <c r="K663" s="31" t="s">
        <v>1101</v>
      </c>
      <c r="L663" s="31" t="s">
        <v>1102</v>
      </c>
      <c r="M663" s="31" t="s">
        <v>1086</v>
      </c>
      <c r="N663" s="31" t="s">
        <v>237</v>
      </c>
      <c r="O663" s="31"/>
      <c r="P663" s="31" t="s">
        <v>80</v>
      </c>
      <c r="Q663" s="31" t="s">
        <v>100</v>
      </c>
      <c r="R663" s="26" t="s">
        <v>37</v>
      </c>
      <c r="S663" s="65" t="s">
        <v>41</v>
      </c>
    </row>
    <row r="664" spans="1:19" ht="16.5" customHeight="1" x14ac:dyDescent="0.25">
      <c r="A664" s="65">
        <v>654</v>
      </c>
      <c r="B664" s="226"/>
      <c r="C664" s="94" t="s">
        <v>1072</v>
      </c>
      <c r="D664" s="94" t="s">
        <v>1093</v>
      </c>
      <c r="E664" s="65" t="s">
        <v>57</v>
      </c>
      <c r="F664" s="75">
        <v>861359036878161</v>
      </c>
      <c r="G664" s="65"/>
      <c r="H664" s="65" t="s">
        <v>74</v>
      </c>
      <c r="I664" s="31"/>
      <c r="J664" s="31" t="s">
        <v>876</v>
      </c>
      <c r="K664" s="31" t="s">
        <v>1101</v>
      </c>
      <c r="L664" s="31" t="s">
        <v>555</v>
      </c>
      <c r="M664" s="31" t="s">
        <v>729</v>
      </c>
      <c r="N664" s="31" t="s">
        <v>496</v>
      </c>
      <c r="O664" s="72"/>
      <c r="P664" s="31" t="s">
        <v>80</v>
      </c>
      <c r="Q664" s="31" t="s">
        <v>100</v>
      </c>
      <c r="R664" s="23" t="s">
        <v>37</v>
      </c>
      <c r="S664" s="26" t="s">
        <v>59</v>
      </c>
    </row>
    <row r="665" spans="1:19" ht="16.5" customHeight="1" x14ac:dyDescent="0.25">
      <c r="A665" s="65">
        <v>655</v>
      </c>
      <c r="B665" s="224" t="s">
        <v>800</v>
      </c>
      <c r="C665" s="94" t="s">
        <v>1103</v>
      </c>
      <c r="D665" s="94" t="s">
        <v>1103</v>
      </c>
      <c r="E665" s="65" t="s">
        <v>56</v>
      </c>
      <c r="F665" s="75">
        <v>868183034760269</v>
      </c>
      <c r="G665" s="65"/>
      <c r="H665" s="65" t="s">
        <v>74</v>
      </c>
      <c r="I665" s="65"/>
      <c r="J665" s="31" t="s">
        <v>1104</v>
      </c>
      <c r="K665" s="31" t="s">
        <v>1105</v>
      </c>
      <c r="L665" s="167"/>
      <c r="M665" s="31" t="s">
        <v>1086</v>
      </c>
      <c r="N665" s="31" t="s">
        <v>106</v>
      </c>
      <c r="O665" s="31"/>
      <c r="P665" s="31" t="s">
        <v>80</v>
      </c>
      <c r="Q665" s="31" t="s">
        <v>92</v>
      </c>
      <c r="R665" s="23" t="s">
        <v>42</v>
      </c>
      <c r="S665" s="65" t="s">
        <v>44</v>
      </c>
    </row>
    <row r="666" spans="1:19" ht="16.5" customHeight="1" x14ac:dyDescent="0.25">
      <c r="A666" s="65">
        <v>656</v>
      </c>
      <c r="B666" s="226"/>
      <c r="C666" s="94" t="s">
        <v>1103</v>
      </c>
      <c r="D666" s="94" t="s">
        <v>1103</v>
      </c>
      <c r="E666" s="65" t="s">
        <v>56</v>
      </c>
      <c r="F666" s="75">
        <v>867717030525605</v>
      </c>
      <c r="G666" s="65"/>
      <c r="H666" s="65" t="s">
        <v>74</v>
      </c>
      <c r="I666" s="31"/>
      <c r="J666" s="31" t="s">
        <v>1104</v>
      </c>
      <c r="K666" s="31" t="s">
        <v>1105</v>
      </c>
      <c r="L666" s="31"/>
      <c r="M666" s="31" t="s">
        <v>1086</v>
      </c>
      <c r="N666" s="31" t="s">
        <v>106</v>
      </c>
      <c r="O666" s="31"/>
      <c r="P666" s="31" t="s">
        <v>80</v>
      </c>
      <c r="Q666" s="31" t="s">
        <v>92</v>
      </c>
      <c r="R666" s="23" t="s">
        <v>42</v>
      </c>
      <c r="S666" s="65" t="s">
        <v>44</v>
      </c>
    </row>
    <row r="667" spans="1:19" ht="16.5" customHeight="1" x14ac:dyDescent="0.25">
      <c r="A667" s="65">
        <v>657</v>
      </c>
      <c r="B667" s="224" t="s">
        <v>1107</v>
      </c>
      <c r="C667" s="189">
        <v>43803</v>
      </c>
      <c r="D667" s="73"/>
      <c r="E667" s="73" t="s">
        <v>1106</v>
      </c>
      <c r="F667" s="190">
        <v>864717003297227</v>
      </c>
      <c r="G667" s="73" t="s">
        <v>88</v>
      </c>
      <c r="H667" s="73" t="s">
        <v>95</v>
      </c>
      <c r="I667" s="73" t="s">
        <v>2143</v>
      </c>
      <c r="J667" s="73" t="s">
        <v>1243</v>
      </c>
      <c r="K667" s="73"/>
      <c r="L667" s="73"/>
      <c r="M667" s="73"/>
      <c r="N667" s="73"/>
      <c r="O667" s="73"/>
      <c r="P667" s="73"/>
      <c r="Q667" s="73" t="s">
        <v>92</v>
      </c>
      <c r="R667" s="73" t="s">
        <v>37</v>
      </c>
      <c r="S667" s="73" t="s">
        <v>41</v>
      </c>
    </row>
    <row r="668" spans="1:19" ht="16.5" customHeight="1" x14ac:dyDescent="0.25">
      <c r="A668" s="65">
        <v>658</v>
      </c>
      <c r="B668" s="226"/>
      <c r="C668" s="189">
        <v>43803</v>
      </c>
      <c r="D668" s="73"/>
      <c r="E668" s="73" t="s">
        <v>1106</v>
      </c>
      <c r="F668" s="190">
        <v>864717003298712</v>
      </c>
      <c r="G668" s="73" t="s">
        <v>88</v>
      </c>
      <c r="H668" s="73" t="s">
        <v>95</v>
      </c>
      <c r="I668" s="73" t="s">
        <v>2142</v>
      </c>
      <c r="J668" s="73"/>
      <c r="K668" s="73"/>
      <c r="L668" s="73"/>
      <c r="M668" s="73"/>
      <c r="N668" s="73"/>
      <c r="O668" s="73"/>
      <c r="P668" s="73"/>
      <c r="Q668" s="73" t="s">
        <v>92</v>
      </c>
      <c r="R668" s="73" t="s">
        <v>37</v>
      </c>
      <c r="S668" s="73" t="s">
        <v>41</v>
      </c>
    </row>
    <row r="669" spans="1:19" ht="16.5" customHeight="1" x14ac:dyDescent="0.25">
      <c r="A669" s="65">
        <v>659</v>
      </c>
      <c r="B669" s="224" t="s">
        <v>1109</v>
      </c>
      <c r="C669" s="26" t="s">
        <v>1108</v>
      </c>
      <c r="D669" s="26" t="s">
        <v>1108</v>
      </c>
      <c r="E669" s="26" t="s">
        <v>56</v>
      </c>
      <c r="F669" s="150">
        <v>868183033786737</v>
      </c>
      <c r="G669" s="26"/>
      <c r="H669" s="26" t="s">
        <v>74</v>
      </c>
      <c r="I669" s="26"/>
      <c r="J669" s="191" t="s">
        <v>2451</v>
      </c>
      <c r="K669" s="26" t="s">
        <v>682</v>
      </c>
      <c r="L669" s="26" t="s">
        <v>206</v>
      </c>
      <c r="M669" s="26" t="s">
        <v>1086</v>
      </c>
      <c r="N669" s="26" t="s">
        <v>125</v>
      </c>
      <c r="O669" s="26"/>
      <c r="P669" s="26" t="s">
        <v>80</v>
      </c>
      <c r="Q669" s="26" t="s">
        <v>92</v>
      </c>
      <c r="R669" s="26" t="s">
        <v>37</v>
      </c>
      <c r="S669" s="26" t="s">
        <v>41</v>
      </c>
    </row>
    <row r="670" spans="1:19" ht="16.5" customHeight="1" x14ac:dyDescent="0.25">
      <c r="A670" s="65">
        <v>660</v>
      </c>
      <c r="B670" s="225"/>
      <c r="C670" s="26" t="s">
        <v>1108</v>
      </c>
      <c r="D670" s="26" t="s">
        <v>1108</v>
      </c>
      <c r="E670" s="26" t="s">
        <v>56</v>
      </c>
      <c r="F670" s="150">
        <v>867857039897611</v>
      </c>
      <c r="G670" s="26"/>
      <c r="H670" s="26" t="s">
        <v>74</v>
      </c>
      <c r="I670" s="26"/>
      <c r="J670" s="191" t="s">
        <v>2451</v>
      </c>
      <c r="K670" s="26" t="s">
        <v>993</v>
      </c>
      <c r="L670" s="26" t="s">
        <v>219</v>
      </c>
      <c r="M670" s="26" t="s">
        <v>1086</v>
      </c>
      <c r="N670" s="26" t="s">
        <v>458</v>
      </c>
      <c r="O670" s="26"/>
      <c r="P670" s="26" t="s">
        <v>80</v>
      </c>
      <c r="Q670" s="26" t="s">
        <v>92</v>
      </c>
      <c r="R670" s="26" t="s">
        <v>37</v>
      </c>
      <c r="S670" s="26" t="s">
        <v>41</v>
      </c>
    </row>
    <row r="671" spans="1:19" ht="16.5" customHeight="1" x14ac:dyDescent="0.25">
      <c r="A671" s="65">
        <v>661</v>
      </c>
      <c r="B671" s="226"/>
      <c r="C671" s="26" t="s">
        <v>1108</v>
      </c>
      <c r="D671" s="26" t="s">
        <v>1108</v>
      </c>
      <c r="E671" s="26" t="s">
        <v>23</v>
      </c>
      <c r="F671" s="150">
        <v>862631034746007</v>
      </c>
      <c r="G671" s="26"/>
      <c r="H671" s="26" t="s">
        <v>95</v>
      </c>
      <c r="I671" s="26"/>
      <c r="J671" s="191" t="s">
        <v>2452</v>
      </c>
      <c r="K671" s="26" t="s">
        <v>210</v>
      </c>
      <c r="L671" s="26" t="s">
        <v>396</v>
      </c>
      <c r="M671" s="26" t="s">
        <v>98</v>
      </c>
      <c r="N671" s="26" t="s">
        <v>277</v>
      </c>
      <c r="O671" s="26"/>
      <c r="P671" s="26" t="s">
        <v>80</v>
      </c>
      <c r="Q671" s="26" t="s">
        <v>92</v>
      </c>
      <c r="R671" s="26" t="s">
        <v>42</v>
      </c>
      <c r="S671" s="26" t="s">
        <v>68</v>
      </c>
    </row>
    <row r="672" spans="1:19" ht="16.5" customHeight="1" x14ac:dyDescent="0.25">
      <c r="A672" s="65">
        <v>662</v>
      </c>
      <c r="B672" s="26" t="s">
        <v>1111</v>
      </c>
      <c r="C672" s="94" t="s">
        <v>1108</v>
      </c>
      <c r="D672" s="94" t="s">
        <v>1110</v>
      </c>
      <c r="E672" s="65" t="s">
        <v>23</v>
      </c>
      <c r="F672" s="95">
        <v>862631034705540</v>
      </c>
      <c r="G672" s="65"/>
      <c r="H672" s="65" t="s">
        <v>95</v>
      </c>
      <c r="I672" s="31"/>
      <c r="J672" s="31" t="s">
        <v>140</v>
      </c>
      <c r="K672" s="31" t="s">
        <v>198</v>
      </c>
      <c r="L672" s="31" t="s">
        <v>98</v>
      </c>
      <c r="M672" s="26"/>
      <c r="N672" s="26" t="s">
        <v>383</v>
      </c>
      <c r="O672" s="31"/>
      <c r="P672" s="31" t="s">
        <v>80</v>
      </c>
      <c r="Q672" s="31" t="s">
        <v>92</v>
      </c>
      <c r="R672" s="23" t="s">
        <v>37</v>
      </c>
      <c r="S672" s="26" t="s">
        <v>41</v>
      </c>
    </row>
    <row r="673" spans="1:19" ht="16.5" customHeight="1" x14ac:dyDescent="0.25">
      <c r="A673" s="65">
        <v>663</v>
      </c>
      <c r="B673" s="26" t="s">
        <v>1113</v>
      </c>
      <c r="C673" s="168">
        <v>43712</v>
      </c>
      <c r="D673" s="168">
        <v>43712</v>
      </c>
      <c r="E673" s="26" t="s">
        <v>56</v>
      </c>
      <c r="F673" s="150">
        <v>868183034811427</v>
      </c>
      <c r="G673" s="26"/>
      <c r="H673" s="26" t="s">
        <v>74</v>
      </c>
      <c r="I673" s="26"/>
      <c r="J673" s="191" t="s">
        <v>2451</v>
      </c>
      <c r="K673" s="26" t="s">
        <v>455</v>
      </c>
      <c r="L673" s="26" t="s">
        <v>1112</v>
      </c>
      <c r="M673" s="26"/>
      <c r="N673" s="26" t="s">
        <v>125</v>
      </c>
      <c r="O673" s="26"/>
      <c r="P673" s="26" t="s">
        <v>80</v>
      </c>
      <c r="Q673" s="26" t="s">
        <v>92</v>
      </c>
      <c r="R673" s="26" t="s">
        <v>37</v>
      </c>
      <c r="S673" s="26" t="s">
        <v>41</v>
      </c>
    </row>
    <row r="674" spans="1:19" ht="16.5" customHeight="1" x14ac:dyDescent="0.25">
      <c r="A674" s="65">
        <v>664</v>
      </c>
      <c r="B674" s="224" t="s">
        <v>1116</v>
      </c>
      <c r="C674" s="26" t="s">
        <v>1108</v>
      </c>
      <c r="D674" s="26" t="s">
        <v>1114</v>
      </c>
      <c r="E674" s="26" t="s">
        <v>56</v>
      </c>
      <c r="F674" s="150">
        <v>868183034744735</v>
      </c>
      <c r="G674" s="26"/>
      <c r="H674" s="26" t="s">
        <v>74</v>
      </c>
      <c r="I674" s="26"/>
      <c r="J674" s="26" t="s">
        <v>251</v>
      </c>
      <c r="K674" s="26" t="s">
        <v>134</v>
      </c>
      <c r="L674" s="26" t="s">
        <v>78</v>
      </c>
      <c r="M674" s="26" t="s">
        <v>1086</v>
      </c>
      <c r="N674" s="26" t="s">
        <v>58</v>
      </c>
      <c r="O674" s="26"/>
      <c r="P674" s="26" t="s">
        <v>80</v>
      </c>
      <c r="Q674" s="26" t="s">
        <v>100</v>
      </c>
      <c r="R674" s="26" t="s">
        <v>42</v>
      </c>
      <c r="S674" s="26" t="s">
        <v>44</v>
      </c>
    </row>
    <row r="675" spans="1:19" ht="16.5" customHeight="1" x14ac:dyDescent="0.25">
      <c r="A675" s="65">
        <v>665</v>
      </c>
      <c r="B675" s="226"/>
      <c r="C675" s="26" t="s">
        <v>1108</v>
      </c>
      <c r="D675" s="26" t="s">
        <v>1114</v>
      </c>
      <c r="E675" s="26" t="s">
        <v>56</v>
      </c>
      <c r="F675" s="150">
        <v>868183034607924</v>
      </c>
      <c r="G675" s="26"/>
      <c r="H675" s="26" t="s">
        <v>74</v>
      </c>
      <c r="I675" s="26"/>
      <c r="J675" s="26" t="s">
        <v>1115</v>
      </c>
      <c r="K675" s="26" t="s">
        <v>134</v>
      </c>
      <c r="L675" s="26" t="s">
        <v>206</v>
      </c>
      <c r="M675" s="26" t="s">
        <v>1086</v>
      </c>
      <c r="N675" s="26" t="s">
        <v>58</v>
      </c>
      <c r="O675" s="26"/>
      <c r="P675" s="26" t="s">
        <v>80</v>
      </c>
      <c r="Q675" s="26" t="s">
        <v>100</v>
      </c>
      <c r="R675" s="26" t="s">
        <v>42</v>
      </c>
      <c r="S675" s="26" t="s">
        <v>44</v>
      </c>
    </row>
    <row r="676" spans="1:19" ht="16.5" customHeight="1" x14ac:dyDescent="0.25">
      <c r="A676" s="65">
        <v>666</v>
      </c>
      <c r="B676" s="26" t="s">
        <v>1117</v>
      </c>
      <c r="C676" s="168">
        <v>43500</v>
      </c>
      <c r="D676" s="168">
        <v>43500</v>
      </c>
      <c r="E676" s="26" t="s">
        <v>56</v>
      </c>
      <c r="F676" s="150">
        <v>868183033794244</v>
      </c>
      <c r="G676" s="26" t="s">
        <v>262</v>
      </c>
      <c r="H676" s="26" t="s">
        <v>74</v>
      </c>
      <c r="I676" s="26"/>
      <c r="J676" s="26" t="s">
        <v>251</v>
      </c>
      <c r="K676" s="26" t="s">
        <v>167</v>
      </c>
      <c r="L676" s="26" t="s">
        <v>78</v>
      </c>
      <c r="M676" s="26"/>
      <c r="N676" s="26" t="s">
        <v>237</v>
      </c>
      <c r="O676" s="26"/>
      <c r="P676" s="26" t="s">
        <v>80</v>
      </c>
      <c r="Q676" s="26" t="s">
        <v>100</v>
      </c>
      <c r="R676" s="26" t="s">
        <v>37</v>
      </c>
      <c r="S676" s="26" t="s">
        <v>39</v>
      </c>
    </row>
    <row r="677" spans="1:19" ht="16.5" customHeight="1" x14ac:dyDescent="0.25">
      <c r="A677" s="65">
        <v>667</v>
      </c>
      <c r="B677" s="26" t="s">
        <v>1119</v>
      </c>
      <c r="C677" s="94" t="s">
        <v>1103</v>
      </c>
      <c r="D677" s="94" t="s">
        <v>1118</v>
      </c>
      <c r="E677" s="65" t="s">
        <v>56</v>
      </c>
      <c r="F677" s="75">
        <v>868183034564752</v>
      </c>
      <c r="G677" s="65"/>
      <c r="H677" s="65" t="s">
        <v>74</v>
      </c>
      <c r="I677" s="65"/>
      <c r="J677" s="31" t="s">
        <v>209</v>
      </c>
      <c r="K677" s="31" t="s">
        <v>50</v>
      </c>
      <c r="L677" s="167" t="s">
        <v>78</v>
      </c>
      <c r="M677" s="31" t="s">
        <v>1086</v>
      </c>
      <c r="N677" s="31" t="s">
        <v>125</v>
      </c>
      <c r="O677" s="31"/>
      <c r="P677" s="31" t="s">
        <v>80</v>
      </c>
      <c r="Q677" s="31" t="s">
        <v>92</v>
      </c>
      <c r="R677" s="23" t="s">
        <v>37</v>
      </c>
      <c r="S677" s="65" t="s">
        <v>40</v>
      </c>
    </row>
    <row r="678" spans="1:19" ht="16.5" customHeight="1" x14ac:dyDescent="0.25">
      <c r="A678" s="65">
        <v>668</v>
      </c>
      <c r="B678" s="26" t="s">
        <v>1120</v>
      </c>
      <c r="C678" s="94">
        <v>43803</v>
      </c>
      <c r="D678" s="94" t="s">
        <v>1108</v>
      </c>
      <c r="E678" s="65" t="s">
        <v>30</v>
      </c>
      <c r="F678" s="75">
        <v>868926033925634</v>
      </c>
      <c r="G678" s="65" t="s">
        <v>88</v>
      </c>
      <c r="H678" s="65" t="s">
        <v>74</v>
      </c>
      <c r="I678" s="31"/>
      <c r="J678" s="24" t="s">
        <v>76</v>
      </c>
      <c r="K678" s="31" t="s">
        <v>210</v>
      </c>
      <c r="L678" s="31" t="s">
        <v>243</v>
      </c>
      <c r="M678" s="31" t="s">
        <v>276</v>
      </c>
      <c r="N678" s="31" t="s">
        <v>125</v>
      </c>
      <c r="O678" s="85" t="s">
        <v>122</v>
      </c>
      <c r="P678" s="31" t="s">
        <v>80</v>
      </c>
      <c r="Q678" s="31" t="s">
        <v>92</v>
      </c>
      <c r="R678" s="26" t="s">
        <v>37</v>
      </c>
      <c r="S678" s="26" t="s">
        <v>41</v>
      </c>
    </row>
    <row r="679" spans="1:19" ht="16.5" customHeight="1" x14ac:dyDescent="0.25">
      <c r="A679" s="65">
        <v>669</v>
      </c>
      <c r="B679" s="224" t="s">
        <v>1125</v>
      </c>
      <c r="C679" s="174" t="s">
        <v>1103</v>
      </c>
      <c r="D679" s="174" t="s">
        <v>1118</v>
      </c>
      <c r="E679" s="26" t="s">
        <v>1121</v>
      </c>
      <c r="F679" s="150" t="s">
        <v>1122</v>
      </c>
      <c r="G679" s="26"/>
      <c r="H679" s="26" t="s">
        <v>74</v>
      </c>
      <c r="I679" s="26"/>
      <c r="J679" s="50"/>
      <c r="K679" s="26" t="s">
        <v>1123</v>
      </c>
      <c r="L679" s="26"/>
      <c r="M679" s="26"/>
      <c r="N679" s="26" t="s">
        <v>165</v>
      </c>
      <c r="O679" s="23"/>
      <c r="P679" s="26"/>
      <c r="Q679" s="26" t="s">
        <v>92</v>
      </c>
      <c r="R679" s="26" t="s">
        <v>37</v>
      </c>
      <c r="S679" s="26" t="s">
        <v>41</v>
      </c>
    </row>
    <row r="680" spans="1:19" ht="16.5" customHeight="1" x14ac:dyDescent="0.25">
      <c r="A680" s="65">
        <v>670</v>
      </c>
      <c r="B680" s="225"/>
      <c r="C680" s="94" t="s">
        <v>1103</v>
      </c>
      <c r="D680" s="94" t="s">
        <v>1118</v>
      </c>
      <c r="E680" s="65" t="s">
        <v>30</v>
      </c>
      <c r="F680" s="75">
        <v>864811036963044</v>
      </c>
      <c r="G680" s="171"/>
      <c r="H680" s="65" t="s">
        <v>95</v>
      </c>
      <c r="I680" s="31" t="s">
        <v>118</v>
      </c>
      <c r="J680" s="24" t="s">
        <v>203</v>
      </c>
      <c r="K680" s="31" t="s">
        <v>481</v>
      </c>
      <c r="L680" s="31" t="s">
        <v>1124</v>
      </c>
      <c r="M680" s="31" t="s">
        <v>276</v>
      </c>
      <c r="N680" s="31" t="s">
        <v>143</v>
      </c>
      <c r="O680" s="72"/>
      <c r="P680" s="31" t="s">
        <v>144</v>
      </c>
      <c r="Q680" s="31" t="s">
        <v>92</v>
      </c>
      <c r="R680" s="26" t="s">
        <v>37</v>
      </c>
      <c r="S680" s="26" t="s">
        <v>39</v>
      </c>
    </row>
    <row r="681" spans="1:19" ht="16.5" customHeight="1" x14ac:dyDescent="0.25">
      <c r="A681" s="65">
        <v>671</v>
      </c>
      <c r="B681" s="225"/>
      <c r="C681" s="94" t="s">
        <v>1103</v>
      </c>
      <c r="D681" s="94" t="s">
        <v>1118</v>
      </c>
      <c r="E681" s="65" t="s">
        <v>56</v>
      </c>
      <c r="F681" s="75">
        <v>868183033787750</v>
      </c>
      <c r="G681" s="171"/>
      <c r="H681" s="65" t="s">
        <v>74</v>
      </c>
      <c r="I681" s="65"/>
      <c r="J681" s="31" t="s">
        <v>76</v>
      </c>
      <c r="K681" s="31" t="s">
        <v>50</v>
      </c>
      <c r="L681" s="167" t="s">
        <v>206</v>
      </c>
      <c r="M681" s="31" t="s">
        <v>1086</v>
      </c>
      <c r="N681" s="31" t="s">
        <v>125</v>
      </c>
      <c r="O681" s="31"/>
      <c r="P681" s="31" t="s">
        <v>80</v>
      </c>
      <c r="Q681" s="31" t="s">
        <v>92</v>
      </c>
      <c r="R681" s="23" t="s">
        <v>37</v>
      </c>
      <c r="S681" s="65" t="s">
        <v>40</v>
      </c>
    </row>
    <row r="682" spans="1:19" ht="16.5" customHeight="1" x14ac:dyDescent="0.25">
      <c r="A682" s="65">
        <v>672</v>
      </c>
      <c r="B682" s="226"/>
      <c r="C682" s="94" t="s">
        <v>1103</v>
      </c>
      <c r="D682" s="94" t="s">
        <v>1118</v>
      </c>
      <c r="E682" s="65" t="s">
        <v>56</v>
      </c>
      <c r="F682" s="75">
        <v>868183034609359</v>
      </c>
      <c r="G682" s="171"/>
      <c r="H682" s="65" t="s">
        <v>74</v>
      </c>
      <c r="I682" s="31"/>
      <c r="J682" s="31" t="s">
        <v>76</v>
      </c>
      <c r="K682" s="31" t="s">
        <v>50</v>
      </c>
      <c r="L682" s="31" t="s">
        <v>333</v>
      </c>
      <c r="M682" s="31" t="s">
        <v>1086</v>
      </c>
      <c r="N682" s="31" t="s">
        <v>125</v>
      </c>
      <c r="O682" s="31"/>
      <c r="P682" s="31" t="s">
        <v>80</v>
      </c>
      <c r="Q682" s="31" t="s">
        <v>92</v>
      </c>
      <c r="R682" s="23" t="s">
        <v>37</v>
      </c>
      <c r="S682" s="65" t="s">
        <v>40</v>
      </c>
    </row>
    <row r="683" spans="1:19" ht="16.5" customHeight="1" x14ac:dyDescent="0.25">
      <c r="A683" s="65">
        <v>673</v>
      </c>
      <c r="B683" s="224" t="s">
        <v>312</v>
      </c>
      <c r="C683" s="94" t="s">
        <v>1110</v>
      </c>
      <c r="D683" s="94" t="s">
        <v>1061</v>
      </c>
      <c r="E683" s="65" t="s">
        <v>25</v>
      </c>
      <c r="F683" s="75">
        <v>867330026978174</v>
      </c>
      <c r="G683" s="171"/>
      <c r="H683" s="65" t="s">
        <v>95</v>
      </c>
      <c r="I683" s="31"/>
      <c r="J683" s="24"/>
      <c r="K683" s="31" t="s">
        <v>52</v>
      </c>
      <c r="L683" s="31" t="s">
        <v>1126</v>
      </c>
      <c r="M683" s="31" t="s">
        <v>342</v>
      </c>
      <c r="N683" s="31" t="s">
        <v>58</v>
      </c>
      <c r="O683" s="72"/>
      <c r="P683" s="31" t="s">
        <v>80</v>
      </c>
      <c r="Q683" s="31" t="s">
        <v>92</v>
      </c>
      <c r="R683" s="26" t="s">
        <v>42</v>
      </c>
      <c r="S683" s="26" t="s">
        <v>43</v>
      </c>
    </row>
    <row r="684" spans="1:19" ht="16.5" customHeight="1" x14ac:dyDescent="0.25">
      <c r="A684" s="65">
        <v>674</v>
      </c>
      <c r="B684" s="225"/>
      <c r="C684" s="94">
        <v>43500</v>
      </c>
      <c r="D684" s="94">
        <v>43589</v>
      </c>
      <c r="E684" s="65" t="s">
        <v>64</v>
      </c>
      <c r="F684" s="75">
        <v>867717030616917</v>
      </c>
      <c r="G684" s="65"/>
      <c r="H684" s="65" t="s">
        <v>74</v>
      </c>
      <c r="I684" s="31"/>
      <c r="J684" s="24" t="s">
        <v>813</v>
      </c>
      <c r="K684" s="31" t="s">
        <v>1127</v>
      </c>
      <c r="L684" s="31" t="s">
        <v>78</v>
      </c>
      <c r="M684" s="31"/>
      <c r="N684" s="31" t="s">
        <v>106</v>
      </c>
      <c r="O684" s="72"/>
      <c r="P684" s="31" t="s">
        <v>80</v>
      </c>
      <c r="Q684" s="31" t="s">
        <v>92</v>
      </c>
      <c r="R684" s="26" t="s">
        <v>42</v>
      </c>
      <c r="S684" s="26" t="s">
        <v>44</v>
      </c>
    </row>
    <row r="685" spans="1:19" ht="16.5" customHeight="1" x14ac:dyDescent="0.25">
      <c r="A685" s="65">
        <v>675</v>
      </c>
      <c r="B685" s="225"/>
      <c r="C685" s="94">
        <v>43500</v>
      </c>
      <c r="D685" s="94">
        <v>43589</v>
      </c>
      <c r="E685" s="65" t="s">
        <v>64</v>
      </c>
      <c r="F685" s="75">
        <v>867717030616107</v>
      </c>
      <c r="G685" s="65" t="s">
        <v>517</v>
      </c>
      <c r="H685" s="65" t="s">
        <v>74</v>
      </c>
      <c r="I685" s="75"/>
      <c r="J685" s="24" t="s">
        <v>813</v>
      </c>
      <c r="K685" s="31" t="s">
        <v>1127</v>
      </c>
      <c r="L685" s="31" t="s">
        <v>78</v>
      </c>
      <c r="M685" s="31"/>
      <c r="N685" s="31" t="s">
        <v>106</v>
      </c>
      <c r="O685" s="31"/>
      <c r="P685" s="31" t="s">
        <v>80</v>
      </c>
      <c r="Q685" s="31" t="s">
        <v>92</v>
      </c>
      <c r="R685" s="26" t="s">
        <v>42</v>
      </c>
      <c r="S685" s="26" t="s">
        <v>44</v>
      </c>
    </row>
    <row r="686" spans="1:19" ht="16.5" customHeight="1" x14ac:dyDescent="0.25">
      <c r="A686" s="65">
        <v>676</v>
      </c>
      <c r="B686" s="225"/>
      <c r="C686" s="94">
        <v>43500</v>
      </c>
      <c r="D686" s="94">
        <v>43589</v>
      </c>
      <c r="E686" s="65" t="s">
        <v>64</v>
      </c>
      <c r="F686" s="75">
        <v>867717030429972</v>
      </c>
      <c r="G686" s="65"/>
      <c r="H686" s="65" t="s">
        <v>74</v>
      </c>
      <c r="I686" s="31"/>
      <c r="J686" s="24" t="s">
        <v>813</v>
      </c>
      <c r="K686" s="31" t="s">
        <v>1128</v>
      </c>
      <c r="L686" s="31" t="s">
        <v>219</v>
      </c>
      <c r="M686" s="31" t="s">
        <v>78</v>
      </c>
      <c r="N686" s="31" t="s">
        <v>458</v>
      </c>
      <c r="O686" s="72"/>
      <c r="P686" s="31" t="s">
        <v>80</v>
      </c>
      <c r="Q686" s="31" t="s">
        <v>92</v>
      </c>
      <c r="R686" s="26" t="s">
        <v>37</v>
      </c>
      <c r="S686" s="26" t="s">
        <v>41</v>
      </c>
    </row>
    <row r="687" spans="1:19" ht="16.5" customHeight="1" x14ac:dyDescent="0.25">
      <c r="A687" s="65">
        <v>677</v>
      </c>
      <c r="B687" s="225"/>
      <c r="C687" s="94">
        <v>43500</v>
      </c>
      <c r="D687" s="94">
        <v>43589</v>
      </c>
      <c r="E687" s="65" t="s">
        <v>18</v>
      </c>
      <c r="F687" s="75">
        <v>862118020684202</v>
      </c>
      <c r="G687" s="65" t="s">
        <v>132</v>
      </c>
      <c r="H687" s="65" t="s">
        <v>95</v>
      </c>
      <c r="I687" s="31" t="s">
        <v>1129</v>
      </c>
      <c r="J687" s="24" t="s">
        <v>302</v>
      </c>
      <c r="K687" s="31"/>
      <c r="L687" s="31" t="s">
        <v>142</v>
      </c>
      <c r="M687" s="31" t="s">
        <v>110</v>
      </c>
      <c r="N687" s="31" t="s">
        <v>58</v>
      </c>
      <c r="O687" s="72"/>
      <c r="P687" s="31" t="s">
        <v>80</v>
      </c>
      <c r="Q687" s="31" t="s">
        <v>92</v>
      </c>
      <c r="R687" s="26" t="s">
        <v>42</v>
      </c>
      <c r="S687" s="26" t="s">
        <v>44</v>
      </c>
    </row>
    <row r="688" spans="1:19" ht="16.5" customHeight="1" x14ac:dyDescent="0.25">
      <c r="A688" s="65">
        <v>678</v>
      </c>
      <c r="B688" s="225"/>
      <c r="C688" s="94">
        <v>43500</v>
      </c>
      <c r="D688" s="94">
        <v>43589</v>
      </c>
      <c r="E688" s="65" t="s">
        <v>18</v>
      </c>
      <c r="F688" s="75">
        <v>866762024301564</v>
      </c>
      <c r="G688" s="65" t="s">
        <v>132</v>
      </c>
      <c r="H688" s="65" t="s">
        <v>95</v>
      </c>
      <c r="I688" s="75"/>
      <c r="J688" s="24" t="s">
        <v>813</v>
      </c>
      <c r="K688" s="31"/>
      <c r="L688" s="31" t="s">
        <v>142</v>
      </c>
      <c r="M688" s="31" t="s">
        <v>110</v>
      </c>
      <c r="N688" s="31" t="s">
        <v>58</v>
      </c>
      <c r="O688" s="31"/>
      <c r="P688" s="31" t="s">
        <v>80</v>
      </c>
      <c r="Q688" s="31" t="s">
        <v>92</v>
      </c>
      <c r="R688" s="26" t="s">
        <v>42</v>
      </c>
      <c r="S688" s="26" t="s">
        <v>44</v>
      </c>
    </row>
    <row r="689" spans="1:19" ht="16.5" customHeight="1" x14ac:dyDescent="0.25">
      <c r="A689" s="65">
        <v>679</v>
      </c>
      <c r="B689" s="225"/>
      <c r="C689" s="94">
        <v>43500</v>
      </c>
      <c r="D689" s="94">
        <v>43589</v>
      </c>
      <c r="E689" s="65" t="s">
        <v>18</v>
      </c>
      <c r="F689" s="75">
        <v>863306024485366</v>
      </c>
      <c r="G689" s="65"/>
      <c r="H689" s="65" t="s">
        <v>95</v>
      </c>
      <c r="I689" s="75"/>
      <c r="J689" s="24" t="s">
        <v>810</v>
      </c>
      <c r="K689" s="31"/>
      <c r="L689" s="31" t="s">
        <v>110</v>
      </c>
      <c r="M689" s="31"/>
      <c r="N689" s="31" t="s">
        <v>106</v>
      </c>
      <c r="O689" s="31"/>
      <c r="P689" s="31" t="s">
        <v>80</v>
      </c>
      <c r="Q689" s="31" t="s">
        <v>92</v>
      </c>
      <c r="R689" s="26" t="s">
        <v>42</v>
      </c>
      <c r="S689" s="26" t="s">
        <v>44</v>
      </c>
    </row>
    <row r="690" spans="1:19" ht="16.5" customHeight="1" x14ac:dyDescent="0.25">
      <c r="A690" s="65">
        <v>680</v>
      </c>
      <c r="B690" s="225"/>
      <c r="C690" s="94">
        <v>43500</v>
      </c>
      <c r="D690" s="94">
        <v>43589</v>
      </c>
      <c r="E690" s="65" t="s">
        <v>18</v>
      </c>
      <c r="F690" s="75">
        <v>866762024329037</v>
      </c>
      <c r="G690" s="65"/>
      <c r="H690" s="65" t="s">
        <v>95</v>
      </c>
      <c r="I690" s="24"/>
      <c r="J690" s="24" t="s">
        <v>140</v>
      </c>
      <c r="K690" s="31" t="s">
        <v>522</v>
      </c>
      <c r="L690" s="31" t="s">
        <v>142</v>
      </c>
      <c r="M690" s="31" t="s">
        <v>110</v>
      </c>
      <c r="N690" s="31" t="s">
        <v>1130</v>
      </c>
      <c r="O690" s="31"/>
      <c r="P690" s="31" t="s">
        <v>80</v>
      </c>
      <c r="Q690" s="31" t="s">
        <v>92</v>
      </c>
      <c r="R690" s="26" t="s">
        <v>37</v>
      </c>
      <c r="S690" s="26" t="s">
        <v>41</v>
      </c>
    </row>
    <row r="691" spans="1:19" ht="16.5" customHeight="1" x14ac:dyDescent="0.25">
      <c r="A691" s="65">
        <v>681</v>
      </c>
      <c r="B691" s="225"/>
      <c r="C691" s="94" t="s">
        <v>1110</v>
      </c>
      <c r="D691" s="94" t="s">
        <v>1061</v>
      </c>
      <c r="E691" s="65" t="s">
        <v>18</v>
      </c>
      <c r="F691" s="75">
        <v>867330022283983</v>
      </c>
      <c r="G691" s="65" t="s">
        <v>113</v>
      </c>
      <c r="H691" s="65" t="s">
        <v>95</v>
      </c>
      <c r="I691" s="24"/>
      <c r="J691" s="24" t="s">
        <v>1131</v>
      </c>
      <c r="K691" s="31"/>
      <c r="L691" s="31" t="s">
        <v>110</v>
      </c>
      <c r="M691" s="31"/>
      <c r="N691" s="31" t="s">
        <v>106</v>
      </c>
      <c r="O691" s="31"/>
      <c r="P691" s="31" t="s">
        <v>80</v>
      </c>
      <c r="Q691" s="31" t="s">
        <v>92</v>
      </c>
      <c r="R691" s="26" t="s">
        <v>42</v>
      </c>
      <c r="S691" s="26" t="s">
        <v>44</v>
      </c>
    </row>
    <row r="692" spans="1:19" ht="16.5" customHeight="1" x14ac:dyDescent="0.25">
      <c r="A692" s="65">
        <v>682</v>
      </c>
      <c r="B692" s="225"/>
      <c r="C692" s="94" t="s">
        <v>1110</v>
      </c>
      <c r="D692" s="94">
        <v>43743</v>
      </c>
      <c r="E692" s="31" t="s">
        <v>18</v>
      </c>
      <c r="F692" s="188" t="s">
        <v>820</v>
      </c>
      <c r="G692" s="31" t="s">
        <v>113</v>
      </c>
      <c r="H692" s="31" t="s">
        <v>95</v>
      </c>
      <c r="I692" s="24" t="s">
        <v>1132</v>
      </c>
      <c r="J692" s="31" t="s">
        <v>140</v>
      </c>
      <c r="K692" s="31" t="s">
        <v>1133</v>
      </c>
      <c r="L692" s="31" t="s">
        <v>110</v>
      </c>
      <c r="M692" s="31"/>
      <c r="N692" s="31" t="s">
        <v>360</v>
      </c>
      <c r="O692" s="72">
        <v>100000</v>
      </c>
      <c r="P692" s="31" t="s">
        <v>80</v>
      </c>
      <c r="Q692" s="31" t="s">
        <v>92</v>
      </c>
      <c r="R692" s="31" t="s">
        <v>37</v>
      </c>
      <c r="S692" s="31" t="s">
        <v>39</v>
      </c>
    </row>
    <row r="693" spans="1:19" ht="16.5" customHeight="1" x14ac:dyDescent="0.25">
      <c r="A693" s="65">
        <v>683</v>
      </c>
      <c r="B693" s="225"/>
      <c r="C693" s="94" t="s">
        <v>1110</v>
      </c>
      <c r="D693" s="94">
        <v>43743</v>
      </c>
      <c r="E693" s="31" t="s">
        <v>18</v>
      </c>
      <c r="F693" s="188" t="s">
        <v>1134</v>
      </c>
      <c r="G693" s="178"/>
      <c r="H693" s="31" t="s">
        <v>95</v>
      </c>
      <c r="I693" s="31"/>
      <c r="J693" s="31" t="s">
        <v>140</v>
      </c>
      <c r="K693" s="31" t="s">
        <v>1133</v>
      </c>
      <c r="L693" s="31" t="s">
        <v>110</v>
      </c>
      <c r="M693" s="31"/>
      <c r="N693" s="31" t="s">
        <v>360</v>
      </c>
      <c r="O693" s="72">
        <v>100000</v>
      </c>
      <c r="P693" s="31" t="s">
        <v>80</v>
      </c>
      <c r="Q693" s="31" t="s">
        <v>92</v>
      </c>
      <c r="R693" s="31" t="s">
        <v>37</v>
      </c>
      <c r="S693" s="31" t="s">
        <v>39</v>
      </c>
    </row>
    <row r="694" spans="1:19" ht="16.5" customHeight="1" x14ac:dyDescent="0.25">
      <c r="A694" s="65">
        <v>684</v>
      </c>
      <c r="B694" s="225"/>
      <c r="C694" s="94">
        <v>43500</v>
      </c>
      <c r="D694" s="94">
        <v>43589</v>
      </c>
      <c r="E694" s="65" t="s">
        <v>30</v>
      </c>
      <c r="F694" s="75">
        <v>866192037750559</v>
      </c>
      <c r="G694" s="65"/>
      <c r="H694" s="65" t="s">
        <v>74</v>
      </c>
      <c r="I694" s="31"/>
      <c r="J694" s="24" t="s">
        <v>624</v>
      </c>
      <c r="K694" s="31"/>
      <c r="L694" s="31" t="s">
        <v>84</v>
      </c>
      <c r="M694" s="31"/>
      <c r="N694" s="31" t="s">
        <v>1135</v>
      </c>
      <c r="O694" s="85" t="s">
        <v>122</v>
      </c>
      <c r="P694" s="31" t="s">
        <v>80</v>
      </c>
      <c r="Q694" s="31" t="s">
        <v>92</v>
      </c>
      <c r="R694" s="26" t="s">
        <v>42</v>
      </c>
      <c r="S694" s="26" t="s">
        <v>44</v>
      </c>
    </row>
    <row r="695" spans="1:19" ht="16.5" customHeight="1" x14ac:dyDescent="0.25">
      <c r="A695" s="65">
        <v>685</v>
      </c>
      <c r="B695" s="225"/>
      <c r="C695" s="94">
        <v>43500</v>
      </c>
      <c r="D695" s="94">
        <v>43589</v>
      </c>
      <c r="E695" s="65" t="s">
        <v>23</v>
      </c>
      <c r="F695" s="75">
        <v>866104026917057</v>
      </c>
      <c r="G695" s="65"/>
      <c r="H695" s="65" t="s">
        <v>95</v>
      </c>
      <c r="I695" s="31"/>
      <c r="J695" s="31" t="s">
        <v>810</v>
      </c>
      <c r="K695" s="31" t="s">
        <v>1136</v>
      </c>
      <c r="L695" s="57" t="s">
        <v>396</v>
      </c>
      <c r="M695" s="57" t="s">
        <v>98</v>
      </c>
      <c r="N695" s="31" t="s">
        <v>1137</v>
      </c>
      <c r="O695" s="31"/>
      <c r="P695" s="31" t="s">
        <v>80</v>
      </c>
      <c r="Q695" s="31" t="s">
        <v>92</v>
      </c>
      <c r="R695" s="23" t="s">
        <v>37</v>
      </c>
      <c r="S695" s="26" t="s">
        <v>41</v>
      </c>
    </row>
    <row r="696" spans="1:19" ht="16.5" customHeight="1" x14ac:dyDescent="0.25">
      <c r="A696" s="65">
        <v>686</v>
      </c>
      <c r="B696" s="225"/>
      <c r="C696" s="94">
        <v>43500</v>
      </c>
      <c r="D696" s="94">
        <v>43589</v>
      </c>
      <c r="E696" s="65" t="s">
        <v>23</v>
      </c>
      <c r="F696" s="75">
        <v>861694031740168</v>
      </c>
      <c r="G696" s="65"/>
      <c r="H696" s="65" t="s">
        <v>95</v>
      </c>
      <c r="I696" s="31"/>
      <c r="J696" s="24" t="s">
        <v>813</v>
      </c>
      <c r="K696" s="31" t="s">
        <v>448</v>
      </c>
      <c r="L696" s="57" t="s">
        <v>98</v>
      </c>
      <c r="M696" s="31"/>
      <c r="N696" s="31" t="s">
        <v>106</v>
      </c>
      <c r="O696" s="72"/>
      <c r="P696" s="31" t="s">
        <v>80</v>
      </c>
      <c r="Q696" s="31" t="s">
        <v>92</v>
      </c>
      <c r="R696" s="26" t="s">
        <v>42</v>
      </c>
      <c r="S696" s="26" t="s">
        <v>44</v>
      </c>
    </row>
    <row r="697" spans="1:19" ht="16.5" customHeight="1" x14ac:dyDescent="0.25">
      <c r="A697" s="65">
        <v>687</v>
      </c>
      <c r="B697" s="225"/>
      <c r="C697" s="94">
        <v>43500</v>
      </c>
      <c r="D697" s="94">
        <v>43589</v>
      </c>
      <c r="E697" s="65" t="s">
        <v>23</v>
      </c>
      <c r="F697" s="75">
        <v>862631034744382</v>
      </c>
      <c r="G697" s="65"/>
      <c r="H697" s="65" t="s">
        <v>95</v>
      </c>
      <c r="I697" s="31"/>
      <c r="J697" s="24"/>
      <c r="K697" s="31" t="s">
        <v>1138</v>
      </c>
      <c r="L697" s="31"/>
      <c r="M697" s="31"/>
      <c r="N697" s="31" t="s">
        <v>270</v>
      </c>
      <c r="O697" s="72"/>
      <c r="P697" s="31" t="s">
        <v>144</v>
      </c>
      <c r="Q697" s="31" t="s">
        <v>92</v>
      </c>
      <c r="R697" s="26" t="s">
        <v>37</v>
      </c>
      <c r="S697" s="26" t="s">
        <v>41</v>
      </c>
    </row>
    <row r="698" spans="1:19" ht="16.5" customHeight="1" x14ac:dyDescent="0.25">
      <c r="A698" s="65">
        <v>688</v>
      </c>
      <c r="B698" s="225"/>
      <c r="C698" s="94">
        <v>43500</v>
      </c>
      <c r="D698" s="94">
        <v>43589</v>
      </c>
      <c r="E698" s="65" t="s">
        <v>23</v>
      </c>
      <c r="F698" s="75">
        <v>866104024575006</v>
      </c>
      <c r="G698" s="65"/>
      <c r="H698" s="65" t="s">
        <v>95</v>
      </c>
      <c r="I698" s="31" t="s">
        <v>1139</v>
      </c>
      <c r="J698" s="24" t="s">
        <v>813</v>
      </c>
      <c r="K698" s="31" t="s">
        <v>519</v>
      </c>
      <c r="L698" s="57" t="s">
        <v>98</v>
      </c>
      <c r="M698" s="31"/>
      <c r="N698" s="31" t="s">
        <v>220</v>
      </c>
      <c r="O698" s="72">
        <v>220000</v>
      </c>
      <c r="P698" s="31" t="s">
        <v>80</v>
      </c>
      <c r="Q698" s="31" t="s">
        <v>92</v>
      </c>
      <c r="R698" s="26" t="s">
        <v>37</v>
      </c>
      <c r="S698" s="26" t="s">
        <v>59</v>
      </c>
    </row>
    <row r="699" spans="1:19" ht="16.5" customHeight="1" x14ac:dyDescent="0.25">
      <c r="A699" s="65">
        <v>689</v>
      </c>
      <c r="B699" s="225"/>
      <c r="C699" s="94">
        <v>43500</v>
      </c>
      <c r="D699" s="94">
        <v>43589</v>
      </c>
      <c r="E699" s="65" t="s">
        <v>23</v>
      </c>
      <c r="F699" s="75">
        <v>862631034747476</v>
      </c>
      <c r="G699" s="65"/>
      <c r="H699" s="65" t="s">
        <v>95</v>
      </c>
      <c r="I699" s="57"/>
      <c r="J699" s="57" t="s">
        <v>813</v>
      </c>
      <c r="K699" s="26" t="s">
        <v>607</v>
      </c>
      <c r="L699" s="57" t="s">
        <v>396</v>
      </c>
      <c r="M699" s="57" t="s">
        <v>98</v>
      </c>
      <c r="N699" s="57" t="s">
        <v>1140</v>
      </c>
      <c r="O699" s="57"/>
      <c r="P699" s="57" t="s">
        <v>80</v>
      </c>
      <c r="Q699" s="57" t="s">
        <v>92</v>
      </c>
      <c r="R699" s="57" t="s">
        <v>37</v>
      </c>
      <c r="S699" s="57" t="s">
        <v>41</v>
      </c>
    </row>
    <row r="700" spans="1:19" ht="16.5" customHeight="1" x14ac:dyDescent="0.25">
      <c r="A700" s="65">
        <v>690</v>
      </c>
      <c r="B700" s="225"/>
      <c r="C700" s="94">
        <v>43500</v>
      </c>
      <c r="D700" s="94">
        <v>43589</v>
      </c>
      <c r="E700" s="65" t="s">
        <v>23</v>
      </c>
      <c r="F700" s="75">
        <v>862631034707199</v>
      </c>
      <c r="G700" s="65"/>
      <c r="H700" s="65" t="s">
        <v>95</v>
      </c>
      <c r="I700" s="31" t="s">
        <v>1141</v>
      </c>
      <c r="J700" s="24" t="s">
        <v>813</v>
      </c>
      <c r="K700" s="31" t="s">
        <v>1142</v>
      </c>
      <c r="L700" s="31" t="s">
        <v>98</v>
      </c>
      <c r="M700" s="31"/>
      <c r="N700" s="31" t="s">
        <v>1143</v>
      </c>
      <c r="O700" s="72">
        <v>245000</v>
      </c>
      <c r="P700" s="31" t="s">
        <v>80</v>
      </c>
      <c r="Q700" s="31" t="s">
        <v>92</v>
      </c>
      <c r="R700" s="26" t="s">
        <v>37</v>
      </c>
      <c r="S700" s="26" t="s">
        <v>40</v>
      </c>
    </row>
    <row r="701" spans="1:19" ht="16.5" customHeight="1" x14ac:dyDescent="0.25">
      <c r="A701" s="65">
        <v>691</v>
      </c>
      <c r="B701" s="225"/>
      <c r="C701" s="94" t="s">
        <v>1110</v>
      </c>
      <c r="D701" s="94" t="s">
        <v>1061</v>
      </c>
      <c r="E701" s="65" t="s">
        <v>23</v>
      </c>
      <c r="F701" s="75">
        <v>861694031740143</v>
      </c>
      <c r="G701" s="171"/>
      <c r="H701" s="65" t="s">
        <v>95</v>
      </c>
      <c r="I701" s="24"/>
      <c r="J701" s="24" t="s">
        <v>810</v>
      </c>
      <c r="K701" s="31" t="s">
        <v>1144</v>
      </c>
      <c r="L701" s="31" t="s">
        <v>98</v>
      </c>
      <c r="M701" s="31"/>
      <c r="N701" s="31" t="s">
        <v>106</v>
      </c>
      <c r="O701" s="31"/>
      <c r="P701" s="31" t="s">
        <v>80</v>
      </c>
      <c r="Q701" s="31" t="s">
        <v>92</v>
      </c>
      <c r="R701" s="26" t="s">
        <v>42</v>
      </c>
      <c r="S701" s="26" t="s">
        <v>44</v>
      </c>
    </row>
    <row r="702" spans="1:19" ht="16.5" customHeight="1" x14ac:dyDescent="0.25">
      <c r="A702" s="65">
        <v>692</v>
      </c>
      <c r="B702" s="226"/>
      <c r="C702" s="94" t="s">
        <v>1110</v>
      </c>
      <c r="D702" s="94" t="s">
        <v>1061</v>
      </c>
      <c r="E702" s="65" t="s">
        <v>23</v>
      </c>
      <c r="F702" s="75">
        <v>861694030651382</v>
      </c>
      <c r="G702" s="171"/>
      <c r="H702" s="65" t="s">
        <v>95</v>
      </c>
      <c r="I702" s="96"/>
      <c r="J702" s="96"/>
      <c r="K702" s="96" t="s">
        <v>52</v>
      </c>
      <c r="L702" s="96" t="s">
        <v>421</v>
      </c>
      <c r="M702" s="31" t="s">
        <v>98</v>
      </c>
      <c r="N702" s="31" t="s">
        <v>58</v>
      </c>
      <c r="O702" s="96"/>
      <c r="P702" s="31" t="s">
        <v>80</v>
      </c>
      <c r="Q702" s="31" t="s">
        <v>92</v>
      </c>
      <c r="R702" s="26" t="s">
        <v>42</v>
      </c>
      <c r="S702" s="26" t="s">
        <v>44</v>
      </c>
    </row>
    <row r="703" spans="1:19" ht="16.5" customHeight="1" x14ac:dyDescent="0.25">
      <c r="A703" s="65">
        <v>693</v>
      </c>
      <c r="B703" s="224" t="s">
        <v>860</v>
      </c>
      <c r="C703" s="168">
        <v>43559</v>
      </c>
      <c r="D703" s="168">
        <v>43589</v>
      </c>
      <c r="E703" s="26" t="s">
        <v>23</v>
      </c>
      <c r="F703" s="150">
        <v>868345035605922</v>
      </c>
      <c r="G703" s="26"/>
      <c r="H703" s="26" t="s">
        <v>74</v>
      </c>
      <c r="I703" s="26" t="s">
        <v>236</v>
      </c>
      <c r="J703" s="26" t="s">
        <v>805</v>
      </c>
      <c r="K703" s="26" t="s">
        <v>1145</v>
      </c>
      <c r="L703" s="26" t="s">
        <v>98</v>
      </c>
      <c r="M703" s="26"/>
      <c r="N703" s="26" t="s">
        <v>1146</v>
      </c>
      <c r="O703" s="26"/>
      <c r="P703" s="26" t="s">
        <v>80</v>
      </c>
      <c r="Q703" s="26" t="s">
        <v>100</v>
      </c>
      <c r="R703" s="26" t="s">
        <v>37</v>
      </c>
      <c r="S703" s="26" t="s">
        <v>40</v>
      </c>
    </row>
    <row r="704" spans="1:19" ht="16.5" customHeight="1" x14ac:dyDescent="0.25">
      <c r="A704" s="65">
        <v>694</v>
      </c>
      <c r="B704" s="226"/>
      <c r="C704" s="26" t="s">
        <v>1118</v>
      </c>
      <c r="D704" s="26" t="s">
        <v>1110</v>
      </c>
      <c r="E704" s="26" t="s">
        <v>23</v>
      </c>
      <c r="F704" s="150">
        <v>861694037955786</v>
      </c>
      <c r="G704" s="26"/>
      <c r="H704" s="26" t="s">
        <v>95</v>
      </c>
      <c r="I704" s="26" t="s">
        <v>1147</v>
      </c>
      <c r="J704" s="26" t="s">
        <v>1148</v>
      </c>
      <c r="K704" s="26" t="s">
        <v>1149</v>
      </c>
      <c r="L704" s="26" t="s">
        <v>98</v>
      </c>
      <c r="M704" s="26"/>
      <c r="N704" s="26" t="s">
        <v>1150</v>
      </c>
      <c r="O704" s="23">
        <v>170000</v>
      </c>
      <c r="P704" s="26" t="s">
        <v>80</v>
      </c>
      <c r="Q704" s="26" t="s">
        <v>100</v>
      </c>
      <c r="R704" s="26" t="s">
        <v>37</v>
      </c>
      <c r="S704" s="26" t="s">
        <v>41</v>
      </c>
    </row>
    <row r="705" spans="1:19" ht="16.5" customHeight="1" x14ac:dyDescent="0.25">
      <c r="A705" s="65">
        <v>695</v>
      </c>
      <c r="B705" s="224" t="s">
        <v>868</v>
      </c>
      <c r="C705" s="168">
        <v>43803</v>
      </c>
      <c r="D705" s="26" t="s">
        <v>1118</v>
      </c>
      <c r="E705" s="26" t="s">
        <v>30</v>
      </c>
      <c r="F705" s="150">
        <v>868345031033939</v>
      </c>
      <c r="G705" s="26"/>
      <c r="H705" s="26" t="s">
        <v>74</v>
      </c>
      <c r="I705" s="26" t="s">
        <v>1151</v>
      </c>
      <c r="J705" s="26" t="s">
        <v>96</v>
      </c>
      <c r="K705" s="26" t="s">
        <v>1152</v>
      </c>
      <c r="L705" s="26" t="s">
        <v>472</v>
      </c>
      <c r="M705" s="26" t="s">
        <v>276</v>
      </c>
      <c r="N705" s="26" t="s">
        <v>745</v>
      </c>
      <c r="O705" s="26" t="s">
        <v>1153</v>
      </c>
      <c r="P705" s="26" t="s">
        <v>80</v>
      </c>
      <c r="Q705" s="26" t="s">
        <v>100</v>
      </c>
      <c r="R705" s="26" t="s">
        <v>37</v>
      </c>
      <c r="S705" s="26" t="s">
        <v>59</v>
      </c>
    </row>
    <row r="706" spans="1:19" ht="16.5" customHeight="1" x14ac:dyDescent="0.25">
      <c r="A706" s="65">
        <v>696</v>
      </c>
      <c r="B706" s="225"/>
      <c r="C706" s="168">
        <v>43712</v>
      </c>
      <c r="D706" s="168">
        <v>43742</v>
      </c>
      <c r="E706" s="26" t="s">
        <v>56</v>
      </c>
      <c r="F706" s="150">
        <v>868183034664701</v>
      </c>
      <c r="G706" s="26"/>
      <c r="H706" s="26" t="s">
        <v>74</v>
      </c>
      <c r="I706" s="26" t="s">
        <v>657</v>
      </c>
      <c r="J706" s="26" t="s">
        <v>78</v>
      </c>
      <c r="K706" s="26" t="s">
        <v>1154</v>
      </c>
      <c r="L706" s="26" t="s">
        <v>78</v>
      </c>
      <c r="M706" s="26" t="s">
        <v>1086</v>
      </c>
      <c r="N706" s="26" t="s">
        <v>1155</v>
      </c>
      <c r="O706" s="26"/>
      <c r="P706" s="26" t="s">
        <v>80</v>
      </c>
      <c r="Q706" s="26" t="s">
        <v>92</v>
      </c>
      <c r="R706" s="26" t="s">
        <v>37</v>
      </c>
      <c r="S706" s="26" t="s">
        <v>41</v>
      </c>
    </row>
    <row r="707" spans="1:19" ht="16.5" customHeight="1" x14ac:dyDescent="0.25">
      <c r="A707" s="65">
        <v>697</v>
      </c>
      <c r="B707" s="226"/>
      <c r="C707" s="168">
        <v>43712</v>
      </c>
      <c r="D707" s="168">
        <v>43742</v>
      </c>
      <c r="E707" s="26" t="s">
        <v>23</v>
      </c>
      <c r="F707" s="150">
        <v>861694030888679</v>
      </c>
      <c r="G707" s="26" t="s">
        <v>88</v>
      </c>
      <c r="H707" s="26" t="s">
        <v>95</v>
      </c>
      <c r="I707" s="26"/>
      <c r="J707" s="192">
        <v>125212203114.157</v>
      </c>
      <c r="K707" s="26" t="s">
        <v>1156</v>
      </c>
      <c r="L707" s="26" t="s">
        <v>98</v>
      </c>
      <c r="M707" s="26"/>
      <c r="N707" s="26" t="s">
        <v>1157</v>
      </c>
      <c r="O707" s="23">
        <v>20000</v>
      </c>
      <c r="P707" s="26" t="s">
        <v>80</v>
      </c>
      <c r="Q707" s="26" t="s">
        <v>92</v>
      </c>
      <c r="R707" s="26" t="s">
        <v>37</v>
      </c>
      <c r="S707" s="26" t="s">
        <v>40</v>
      </c>
    </row>
    <row r="708" spans="1:19" ht="16.5" customHeight="1" x14ac:dyDescent="0.25">
      <c r="A708" s="65">
        <v>698</v>
      </c>
      <c r="B708" s="224" t="s">
        <v>872</v>
      </c>
      <c r="C708" s="94">
        <v>43528</v>
      </c>
      <c r="D708" s="94">
        <v>43589</v>
      </c>
      <c r="E708" s="65" t="s">
        <v>64</v>
      </c>
      <c r="F708" s="75">
        <v>868183033815601</v>
      </c>
      <c r="G708" s="171"/>
      <c r="H708" s="65" t="s">
        <v>74</v>
      </c>
      <c r="I708" s="31"/>
      <c r="J708" s="24" t="s">
        <v>442</v>
      </c>
      <c r="K708" s="31"/>
      <c r="L708" s="31" t="s">
        <v>78</v>
      </c>
      <c r="M708" s="31"/>
      <c r="N708" s="31" t="s">
        <v>106</v>
      </c>
      <c r="O708" s="72"/>
      <c r="P708" s="31" t="s">
        <v>80</v>
      </c>
      <c r="Q708" s="31" t="s">
        <v>92</v>
      </c>
      <c r="R708" s="26" t="s">
        <v>42</v>
      </c>
      <c r="S708" s="26" t="s">
        <v>44</v>
      </c>
    </row>
    <row r="709" spans="1:19" ht="16.5" customHeight="1" x14ac:dyDescent="0.25">
      <c r="A709" s="65">
        <v>699</v>
      </c>
      <c r="B709" s="225"/>
      <c r="C709" s="94" t="s">
        <v>1158</v>
      </c>
      <c r="D709" s="94">
        <v>43589</v>
      </c>
      <c r="E709" s="65" t="s">
        <v>18</v>
      </c>
      <c r="F709" s="75">
        <v>867330028869108</v>
      </c>
      <c r="G709" s="65" t="s">
        <v>113</v>
      </c>
      <c r="H709" s="65" t="s">
        <v>95</v>
      </c>
      <c r="I709" s="65" t="s">
        <v>1159</v>
      </c>
      <c r="J709" s="31" t="s">
        <v>676</v>
      </c>
      <c r="K709" s="31" t="s">
        <v>1160</v>
      </c>
      <c r="L709" s="167" t="s">
        <v>142</v>
      </c>
      <c r="M709" s="31" t="s">
        <v>110</v>
      </c>
      <c r="N709" s="31" t="s">
        <v>332</v>
      </c>
      <c r="O709" s="72">
        <v>360000</v>
      </c>
      <c r="P709" s="31" t="s">
        <v>80</v>
      </c>
      <c r="Q709" s="31" t="s">
        <v>92</v>
      </c>
      <c r="R709" s="23" t="s">
        <v>37</v>
      </c>
      <c r="S709" s="65" t="s">
        <v>59</v>
      </c>
    </row>
    <row r="710" spans="1:19" ht="16.5" customHeight="1" x14ac:dyDescent="0.25">
      <c r="A710" s="65">
        <v>700</v>
      </c>
      <c r="B710" s="225"/>
      <c r="C710" s="94" t="s">
        <v>1158</v>
      </c>
      <c r="D710" s="94">
        <v>43589</v>
      </c>
      <c r="E710" s="65" t="s">
        <v>18</v>
      </c>
      <c r="F710" s="75">
        <v>867330026966443</v>
      </c>
      <c r="G710" s="65" t="s">
        <v>113</v>
      </c>
      <c r="H710" s="65" t="s">
        <v>95</v>
      </c>
      <c r="I710" s="31" t="s">
        <v>1161</v>
      </c>
      <c r="J710" s="31" t="s">
        <v>676</v>
      </c>
      <c r="K710" s="31" t="s">
        <v>910</v>
      </c>
      <c r="L710" s="31" t="s">
        <v>142</v>
      </c>
      <c r="M710" s="31" t="s">
        <v>110</v>
      </c>
      <c r="N710" s="31" t="s">
        <v>1162</v>
      </c>
      <c r="O710" s="72">
        <v>430000</v>
      </c>
      <c r="P710" s="31" t="s">
        <v>80</v>
      </c>
      <c r="Q710" s="31" t="s">
        <v>92</v>
      </c>
      <c r="R710" s="23" t="s">
        <v>37</v>
      </c>
      <c r="S710" s="65" t="s">
        <v>40</v>
      </c>
    </row>
    <row r="711" spans="1:19" ht="16.5" customHeight="1" x14ac:dyDescent="0.25">
      <c r="A711" s="65">
        <v>701</v>
      </c>
      <c r="B711" s="225"/>
      <c r="C711" s="94" t="s">
        <v>1163</v>
      </c>
      <c r="D711" s="94" t="s">
        <v>1164</v>
      </c>
      <c r="E711" s="65" t="s">
        <v>18</v>
      </c>
      <c r="F711" s="75">
        <v>13227001826027</v>
      </c>
      <c r="G711" s="65"/>
      <c r="H711" s="65" t="s">
        <v>95</v>
      </c>
      <c r="I711" s="24"/>
      <c r="J711" s="24" t="s">
        <v>439</v>
      </c>
      <c r="K711" s="31" t="s">
        <v>1165</v>
      </c>
      <c r="L711" s="31" t="s">
        <v>109</v>
      </c>
      <c r="M711" s="31" t="s">
        <v>110</v>
      </c>
      <c r="N711" s="31" t="s">
        <v>1166</v>
      </c>
      <c r="O711" s="31"/>
      <c r="P711" s="31"/>
      <c r="Q711" s="31" t="s">
        <v>100</v>
      </c>
      <c r="R711" s="23" t="s">
        <v>42</v>
      </c>
      <c r="S711" s="65" t="s">
        <v>44</v>
      </c>
    </row>
    <row r="712" spans="1:19" ht="16.5" customHeight="1" x14ac:dyDescent="0.25">
      <c r="A712" s="65">
        <v>702</v>
      </c>
      <c r="B712" s="225"/>
      <c r="C712" s="94" t="s">
        <v>1163</v>
      </c>
      <c r="D712" s="94" t="s">
        <v>1164</v>
      </c>
      <c r="E712" s="65" t="s">
        <v>18</v>
      </c>
      <c r="F712" s="75">
        <v>864161020964677</v>
      </c>
      <c r="G712" s="65"/>
      <c r="H712" s="65" t="s">
        <v>95</v>
      </c>
      <c r="I712" s="24"/>
      <c r="J712" s="24" t="s">
        <v>104</v>
      </c>
      <c r="K712" s="31" t="s">
        <v>791</v>
      </c>
      <c r="L712" s="31" t="s">
        <v>110</v>
      </c>
      <c r="M712" s="31"/>
      <c r="N712" s="31" t="s">
        <v>106</v>
      </c>
      <c r="O712" s="31"/>
      <c r="P712" s="31"/>
      <c r="Q712" s="31" t="s">
        <v>100</v>
      </c>
      <c r="R712" s="23" t="s">
        <v>42</v>
      </c>
      <c r="S712" s="65" t="s">
        <v>44</v>
      </c>
    </row>
    <row r="713" spans="1:19" ht="16.5" customHeight="1" x14ac:dyDescent="0.25">
      <c r="A713" s="65">
        <v>703</v>
      </c>
      <c r="B713" s="225"/>
      <c r="C713" s="94" t="s">
        <v>1163</v>
      </c>
      <c r="D713" s="94" t="s">
        <v>1164</v>
      </c>
      <c r="E713" s="65" t="s">
        <v>18</v>
      </c>
      <c r="F713" s="75">
        <v>862118021524704</v>
      </c>
      <c r="G713" s="65"/>
      <c r="H713" s="65" t="s">
        <v>95</v>
      </c>
      <c r="I713" s="24"/>
      <c r="J713" s="24" t="s">
        <v>351</v>
      </c>
      <c r="K713" s="31" t="s">
        <v>1167</v>
      </c>
      <c r="L713" s="31" t="s">
        <v>110</v>
      </c>
      <c r="M713" s="31"/>
      <c r="N713" s="31" t="s">
        <v>1168</v>
      </c>
      <c r="O713" s="72">
        <v>50000</v>
      </c>
      <c r="P713" s="31"/>
      <c r="Q713" s="31" t="s">
        <v>100</v>
      </c>
      <c r="R713" s="26" t="s">
        <v>37</v>
      </c>
      <c r="S713" s="65" t="s">
        <v>41</v>
      </c>
    </row>
    <row r="714" spans="1:19" ht="16.5" customHeight="1" x14ac:dyDescent="0.25">
      <c r="A714" s="65">
        <v>704</v>
      </c>
      <c r="B714" s="225"/>
      <c r="C714" s="94" t="s">
        <v>1163</v>
      </c>
      <c r="D714" s="94" t="s">
        <v>1164</v>
      </c>
      <c r="E714" s="65" t="s">
        <v>18</v>
      </c>
      <c r="F714" s="75">
        <v>862118021578502</v>
      </c>
      <c r="G714" s="65" t="s">
        <v>627</v>
      </c>
      <c r="H714" s="65" t="s">
        <v>95</v>
      </c>
      <c r="I714" s="31" t="s">
        <v>1169</v>
      </c>
      <c r="J714" s="31" t="s">
        <v>439</v>
      </c>
      <c r="K714" s="31" t="s">
        <v>1170</v>
      </c>
      <c r="L714" s="31" t="s">
        <v>110</v>
      </c>
      <c r="M714" s="31"/>
      <c r="N714" s="31" t="s">
        <v>1171</v>
      </c>
      <c r="O714" s="72">
        <v>190000</v>
      </c>
      <c r="P714" s="31"/>
      <c r="Q714" s="31" t="s">
        <v>100</v>
      </c>
      <c r="R714" s="26" t="s">
        <v>37</v>
      </c>
      <c r="S714" s="65" t="s">
        <v>38</v>
      </c>
    </row>
    <row r="715" spans="1:19" ht="16.5" customHeight="1" x14ac:dyDescent="0.25">
      <c r="A715" s="65">
        <v>705</v>
      </c>
      <c r="B715" s="225"/>
      <c r="C715" s="94" t="s">
        <v>1163</v>
      </c>
      <c r="D715" s="94" t="s">
        <v>1164</v>
      </c>
      <c r="E715" s="65" t="s">
        <v>18</v>
      </c>
      <c r="F715" s="75">
        <v>13227004340927</v>
      </c>
      <c r="G715" s="65" t="s">
        <v>535</v>
      </c>
      <c r="H715" s="65" t="s">
        <v>95</v>
      </c>
      <c r="I715" s="31"/>
      <c r="J715" s="31" t="s">
        <v>439</v>
      </c>
      <c r="K715" s="31" t="s">
        <v>1172</v>
      </c>
      <c r="L715" s="31" t="s">
        <v>109</v>
      </c>
      <c r="M715" s="31" t="s">
        <v>110</v>
      </c>
      <c r="N715" s="31" t="s">
        <v>1166</v>
      </c>
      <c r="O715" s="31"/>
      <c r="P715" s="31"/>
      <c r="Q715" s="31" t="s">
        <v>100</v>
      </c>
      <c r="R715" s="26" t="s">
        <v>42</v>
      </c>
      <c r="S715" s="65" t="s">
        <v>44</v>
      </c>
    </row>
    <row r="716" spans="1:19" ht="16.5" customHeight="1" x14ac:dyDescent="0.25">
      <c r="A716" s="65">
        <v>706</v>
      </c>
      <c r="B716" s="225"/>
      <c r="C716" s="94" t="s">
        <v>1163</v>
      </c>
      <c r="D716" s="94" t="s">
        <v>1164</v>
      </c>
      <c r="E716" s="65" t="s">
        <v>18</v>
      </c>
      <c r="F716" s="75">
        <v>864161025108387</v>
      </c>
      <c r="G716" s="65" t="s">
        <v>535</v>
      </c>
      <c r="H716" s="65" t="s">
        <v>95</v>
      </c>
      <c r="I716" s="96"/>
      <c r="J716" s="96" t="s">
        <v>436</v>
      </c>
      <c r="K716" s="96"/>
      <c r="L716" s="96" t="s">
        <v>110</v>
      </c>
      <c r="M716" s="31"/>
      <c r="N716" s="31"/>
      <c r="O716" s="96"/>
      <c r="P716" s="31"/>
      <c r="Q716" s="31" t="s">
        <v>100</v>
      </c>
      <c r="R716" s="26" t="s">
        <v>42</v>
      </c>
      <c r="S716" s="65" t="s">
        <v>45</v>
      </c>
    </row>
    <row r="717" spans="1:19" ht="16.5" customHeight="1" x14ac:dyDescent="0.25">
      <c r="A717" s="65">
        <v>707</v>
      </c>
      <c r="B717" s="225"/>
      <c r="C717" s="94" t="s">
        <v>1163</v>
      </c>
      <c r="D717" s="94" t="s">
        <v>1164</v>
      </c>
      <c r="E717" s="65" t="s">
        <v>18</v>
      </c>
      <c r="F717" s="75">
        <v>13227004361774</v>
      </c>
      <c r="G717" s="65" t="s">
        <v>535</v>
      </c>
      <c r="H717" s="65" t="s">
        <v>95</v>
      </c>
      <c r="I717" s="31" t="s">
        <v>1173</v>
      </c>
      <c r="J717" s="31" t="s">
        <v>1174</v>
      </c>
      <c r="K717" s="31" t="s">
        <v>167</v>
      </c>
      <c r="L717" s="31" t="s">
        <v>366</v>
      </c>
      <c r="M717" s="31" t="s">
        <v>110</v>
      </c>
      <c r="N717" s="31" t="s">
        <v>1166</v>
      </c>
      <c r="O717" s="31"/>
      <c r="P717" s="31"/>
      <c r="Q717" s="31" t="s">
        <v>100</v>
      </c>
      <c r="R717" s="26" t="s">
        <v>42</v>
      </c>
      <c r="S717" s="65" t="s">
        <v>44</v>
      </c>
    </row>
    <row r="718" spans="1:19" ht="16.5" customHeight="1" x14ac:dyDescent="0.25">
      <c r="A718" s="65">
        <v>708</v>
      </c>
      <c r="B718" s="225"/>
      <c r="C718" s="94" t="s">
        <v>1163</v>
      </c>
      <c r="D718" s="94" t="s">
        <v>1164</v>
      </c>
      <c r="E718" s="65" t="s">
        <v>18</v>
      </c>
      <c r="F718" s="75">
        <v>864161029424624</v>
      </c>
      <c r="G718" s="65" t="s">
        <v>535</v>
      </c>
      <c r="H718" s="65" t="s">
        <v>95</v>
      </c>
      <c r="I718" s="31"/>
      <c r="J718" s="72" t="s">
        <v>1175</v>
      </c>
      <c r="K718" s="31"/>
      <c r="L718" s="31" t="s">
        <v>105</v>
      </c>
      <c r="M718" s="31"/>
      <c r="N718" s="31" t="s">
        <v>58</v>
      </c>
      <c r="O718" s="31"/>
      <c r="P718" s="31"/>
      <c r="Q718" s="31" t="s">
        <v>100</v>
      </c>
      <c r="R718" s="26" t="s">
        <v>42</v>
      </c>
      <c r="S718" s="65" t="s">
        <v>44</v>
      </c>
    </row>
    <row r="719" spans="1:19" ht="16.5" customHeight="1" x14ac:dyDescent="0.25">
      <c r="A719" s="65">
        <v>709</v>
      </c>
      <c r="B719" s="225"/>
      <c r="C719" s="94">
        <v>43528</v>
      </c>
      <c r="D719" s="94">
        <v>43589</v>
      </c>
      <c r="E719" s="65" t="s">
        <v>23</v>
      </c>
      <c r="F719" s="75">
        <v>866192037789904</v>
      </c>
      <c r="G719" s="65"/>
      <c r="H719" s="65" t="s">
        <v>95</v>
      </c>
      <c r="I719" s="31"/>
      <c r="J719" s="31" t="s">
        <v>203</v>
      </c>
      <c r="K719" s="31"/>
      <c r="L719" s="31" t="s">
        <v>98</v>
      </c>
      <c r="M719" s="167"/>
      <c r="N719" s="31" t="s">
        <v>106</v>
      </c>
      <c r="O719" s="31"/>
      <c r="P719" s="31" t="s">
        <v>80</v>
      </c>
      <c r="Q719" s="31" t="s">
        <v>92</v>
      </c>
      <c r="R719" s="23" t="s">
        <v>42</v>
      </c>
      <c r="S719" s="26" t="s">
        <v>44</v>
      </c>
    </row>
    <row r="720" spans="1:19" ht="16.5" customHeight="1" x14ac:dyDescent="0.25">
      <c r="A720" s="65">
        <v>710</v>
      </c>
      <c r="B720" s="226"/>
      <c r="C720" s="94" t="s">
        <v>1163</v>
      </c>
      <c r="D720" s="94" t="s">
        <v>1164</v>
      </c>
      <c r="E720" s="65" t="s">
        <v>23</v>
      </c>
      <c r="F720" s="75">
        <v>861694031116328</v>
      </c>
      <c r="G720" s="65"/>
      <c r="H720" s="65" t="s">
        <v>95</v>
      </c>
      <c r="I720" s="31" t="s">
        <v>1176</v>
      </c>
      <c r="J720" s="24" t="s">
        <v>1177</v>
      </c>
      <c r="K720" s="31" t="s">
        <v>225</v>
      </c>
      <c r="L720" s="31" t="s">
        <v>396</v>
      </c>
      <c r="M720" s="31" t="s">
        <v>98</v>
      </c>
      <c r="N720" s="31" t="s">
        <v>546</v>
      </c>
      <c r="O720" s="72">
        <v>220000</v>
      </c>
      <c r="P720" s="31"/>
      <c r="Q720" s="31" t="s">
        <v>100</v>
      </c>
      <c r="R720" s="26" t="s">
        <v>37</v>
      </c>
      <c r="S720" s="26" t="s">
        <v>59</v>
      </c>
    </row>
    <row r="721" spans="1:19" ht="16.5" customHeight="1" x14ac:dyDescent="0.25">
      <c r="A721" s="65">
        <v>711</v>
      </c>
      <c r="B721" s="224" t="s">
        <v>877</v>
      </c>
      <c r="C721" s="174" t="s">
        <v>1118</v>
      </c>
      <c r="D721" s="174" t="s">
        <v>1178</v>
      </c>
      <c r="E721" s="26" t="s">
        <v>22</v>
      </c>
      <c r="F721" s="150">
        <v>353451049360629</v>
      </c>
      <c r="G721" s="26" t="s">
        <v>88</v>
      </c>
      <c r="H721" s="26" t="s">
        <v>95</v>
      </c>
      <c r="I721" s="26" t="s">
        <v>1179</v>
      </c>
      <c r="J721" s="50" t="s">
        <v>615</v>
      </c>
      <c r="K721" s="26" t="s">
        <v>49</v>
      </c>
      <c r="L721" s="26" t="s">
        <v>1180</v>
      </c>
      <c r="M721" s="26" t="s">
        <v>551</v>
      </c>
      <c r="N721" s="26" t="s">
        <v>1601</v>
      </c>
      <c r="O721" s="23"/>
      <c r="P721" s="26"/>
      <c r="Q721" s="26" t="s">
        <v>92</v>
      </c>
      <c r="R721" s="26" t="s">
        <v>37</v>
      </c>
      <c r="S721" s="26" t="s">
        <v>39</v>
      </c>
    </row>
    <row r="722" spans="1:19" ht="16.5" customHeight="1" x14ac:dyDescent="0.25">
      <c r="A722" s="65">
        <v>712</v>
      </c>
      <c r="B722" s="225"/>
      <c r="C722" s="94" t="s">
        <v>1118</v>
      </c>
      <c r="D722" s="94">
        <v>43529</v>
      </c>
      <c r="E722" s="65" t="s">
        <v>18</v>
      </c>
      <c r="F722" s="95" t="s">
        <v>1181</v>
      </c>
      <c r="G722" s="65" t="s">
        <v>107</v>
      </c>
      <c r="H722" s="65" t="s">
        <v>95</v>
      </c>
      <c r="I722" s="31"/>
      <c r="J722" s="24" t="s">
        <v>615</v>
      </c>
      <c r="K722" s="31" t="s">
        <v>49</v>
      </c>
      <c r="L722" s="31" t="s">
        <v>110</v>
      </c>
      <c r="M722" s="31"/>
      <c r="N722" s="31" t="s">
        <v>360</v>
      </c>
      <c r="O722" s="72"/>
      <c r="P722" s="31" t="s">
        <v>80</v>
      </c>
      <c r="Q722" s="31" t="s">
        <v>92</v>
      </c>
      <c r="R722" s="26" t="s">
        <v>37</v>
      </c>
      <c r="S722" s="26" t="s">
        <v>39</v>
      </c>
    </row>
    <row r="723" spans="1:19" ht="16.5" customHeight="1" x14ac:dyDescent="0.25">
      <c r="A723" s="65">
        <v>713</v>
      </c>
      <c r="B723" s="225"/>
      <c r="C723" s="94" t="s">
        <v>1108</v>
      </c>
      <c r="D723" s="94" t="s">
        <v>1072</v>
      </c>
      <c r="E723" s="65" t="s">
        <v>18</v>
      </c>
      <c r="F723" s="75">
        <v>867330026920671</v>
      </c>
      <c r="G723" s="65" t="s">
        <v>107</v>
      </c>
      <c r="H723" s="65" t="s">
        <v>95</v>
      </c>
      <c r="I723" s="75" t="s">
        <v>1182</v>
      </c>
      <c r="J723" s="24" t="s">
        <v>140</v>
      </c>
      <c r="K723" s="31" t="s">
        <v>1183</v>
      </c>
      <c r="L723" s="31" t="s">
        <v>105</v>
      </c>
      <c r="M723" s="31" t="s">
        <v>110</v>
      </c>
      <c r="N723" s="31" t="s">
        <v>332</v>
      </c>
      <c r="O723" s="72">
        <v>360000</v>
      </c>
      <c r="P723" s="31" t="s">
        <v>80</v>
      </c>
      <c r="Q723" s="31" t="s">
        <v>92</v>
      </c>
      <c r="R723" s="23" t="s">
        <v>42</v>
      </c>
      <c r="S723" s="65" t="s">
        <v>44</v>
      </c>
    </row>
    <row r="724" spans="1:19" ht="16.5" customHeight="1" x14ac:dyDescent="0.25">
      <c r="A724" s="65">
        <v>714</v>
      </c>
      <c r="B724" s="225"/>
      <c r="C724" s="94">
        <v>43712</v>
      </c>
      <c r="D724" s="94">
        <v>43773</v>
      </c>
      <c r="E724" s="65" t="s">
        <v>23</v>
      </c>
      <c r="F724" s="75">
        <v>866104027001422</v>
      </c>
      <c r="G724" s="65" t="s">
        <v>88</v>
      </c>
      <c r="H724" s="65" t="s">
        <v>95</v>
      </c>
      <c r="I724" s="31" t="s">
        <v>1184</v>
      </c>
      <c r="J724" s="31" t="s">
        <v>615</v>
      </c>
      <c r="K724" s="31" t="s">
        <v>225</v>
      </c>
      <c r="L724" s="31"/>
      <c r="M724" s="31" t="s">
        <v>98</v>
      </c>
      <c r="N724" s="31" t="s">
        <v>220</v>
      </c>
      <c r="O724" s="72">
        <v>220000</v>
      </c>
      <c r="P724" s="31" t="s">
        <v>80</v>
      </c>
      <c r="Q724" s="31" t="s">
        <v>92</v>
      </c>
      <c r="R724" s="23" t="s">
        <v>37</v>
      </c>
      <c r="S724" s="26" t="s">
        <v>59</v>
      </c>
    </row>
    <row r="725" spans="1:19" ht="16.5" customHeight="1" x14ac:dyDescent="0.25">
      <c r="A725" s="65">
        <v>715</v>
      </c>
      <c r="B725" s="225"/>
      <c r="C725" s="94">
        <v>43712</v>
      </c>
      <c r="D725" s="94">
        <v>43773</v>
      </c>
      <c r="E725" s="65" t="s">
        <v>23</v>
      </c>
      <c r="F725" s="75">
        <v>861694031111956</v>
      </c>
      <c r="G725" s="65" t="s">
        <v>88</v>
      </c>
      <c r="H725" s="65" t="s">
        <v>95</v>
      </c>
      <c r="I725" s="31"/>
      <c r="J725" s="24" t="s">
        <v>140</v>
      </c>
      <c r="K725" s="31" t="s">
        <v>625</v>
      </c>
      <c r="L725" s="31" t="s">
        <v>1185</v>
      </c>
      <c r="M725" s="31" t="s">
        <v>98</v>
      </c>
      <c r="N725" s="31" t="s">
        <v>106</v>
      </c>
      <c r="O725" s="72"/>
      <c r="P725" s="31" t="s">
        <v>80</v>
      </c>
      <c r="Q725" s="31" t="s">
        <v>92</v>
      </c>
      <c r="R725" s="26" t="s">
        <v>42</v>
      </c>
      <c r="S725" s="26" t="s">
        <v>44</v>
      </c>
    </row>
    <row r="726" spans="1:19" ht="16.5" customHeight="1" x14ac:dyDescent="0.25">
      <c r="A726" s="65">
        <v>716</v>
      </c>
      <c r="B726" s="225"/>
      <c r="C726" s="94" t="s">
        <v>1108</v>
      </c>
      <c r="D726" s="94" t="s">
        <v>1072</v>
      </c>
      <c r="E726" s="65" t="s">
        <v>23</v>
      </c>
      <c r="F726" s="95">
        <v>866104024656384</v>
      </c>
      <c r="G726" s="65" t="s">
        <v>88</v>
      </c>
      <c r="H726" s="65" t="s">
        <v>95</v>
      </c>
      <c r="I726" s="31"/>
      <c r="J726" s="24"/>
      <c r="K726" s="31" t="s">
        <v>1186</v>
      </c>
      <c r="L726" s="31"/>
      <c r="M726" s="31" t="s">
        <v>98</v>
      </c>
      <c r="N726" s="31" t="s">
        <v>1187</v>
      </c>
      <c r="O726" s="72"/>
      <c r="P726" s="31" t="s">
        <v>80</v>
      </c>
      <c r="Q726" s="31" t="s">
        <v>92</v>
      </c>
      <c r="R726" s="26" t="s">
        <v>37</v>
      </c>
      <c r="S726" s="26" t="s">
        <v>41</v>
      </c>
    </row>
    <row r="727" spans="1:19" ht="16.5" customHeight="1" x14ac:dyDescent="0.25">
      <c r="A727" s="65">
        <v>717</v>
      </c>
      <c r="B727" s="226"/>
      <c r="C727" s="94">
        <v>43712</v>
      </c>
      <c r="D727" s="94">
        <v>43773</v>
      </c>
      <c r="E727" s="65" t="s">
        <v>56</v>
      </c>
      <c r="F727" s="75">
        <v>867717030469077</v>
      </c>
      <c r="G727" s="65" t="s">
        <v>88</v>
      </c>
      <c r="H727" s="65" t="s">
        <v>74</v>
      </c>
      <c r="I727" s="65"/>
      <c r="J727" s="31" t="s">
        <v>1188</v>
      </c>
      <c r="K727" s="31" t="s">
        <v>666</v>
      </c>
      <c r="L727" s="167" t="s">
        <v>226</v>
      </c>
      <c r="M727" s="31" t="s">
        <v>1086</v>
      </c>
      <c r="N727" s="31" t="s">
        <v>1155</v>
      </c>
      <c r="O727" s="31"/>
      <c r="P727" s="31" t="s">
        <v>80</v>
      </c>
      <c r="Q727" s="31" t="s">
        <v>92</v>
      </c>
      <c r="R727" s="65" t="s">
        <v>37</v>
      </c>
      <c r="S727" s="26" t="s">
        <v>41</v>
      </c>
    </row>
    <row r="728" spans="1:19" ht="16.5" customHeight="1" x14ac:dyDescent="0.25">
      <c r="A728" s="65">
        <v>718</v>
      </c>
      <c r="B728" s="224" t="s">
        <v>556</v>
      </c>
      <c r="C728" s="94">
        <v>43500</v>
      </c>
      <c r="D728" s="94">
        <v>43528</v>
      </c>
      <c r="E728" s="65" t="s">
        <v>57</v>
      </c>
      <c r="F728" s="95">
        <v>861359036808119</v>
      </c>
      <c r="G728" s="65"/>
      <c r="H728" s="65" t="s">
        <v>74</v>
      </c>
      <c r="I728" s="31" t="s">
        <v>614</v>
      </c>
      <c r="J728" s="24" t="s">
        <v>876</v>
      </c>
      <c r="K728" s="31" t="s">
        <v>427</v>
      </c>
      <c r="L728" s="31" t="s">
        <v>554</v>
      </c>
      <c r="M728" s="31" t="s">
        <v>729</v>
      </c>
      <c r="N728" s="31" t="s">
        <v>496</v>
      </c>
      <c r="O728" s="72"/>
      <c r="P728" s="31" t="s">
        <v>80</v>
      </c>
      <c r="Q728" s="31" t="s">
        <v>100</v>
      </c>
      <c r="R728" s="26" t="s">
        <v>37</v>
      </c>
      <c r="S728" s="26" t="s">
        <v>59</v>
      </c>
    </row>
    <row r="729" spans="1:19" ht="16.5" customHeight="1" x14ac:dyDescent="0.25">
      <c r="A729" s="65">
        <v>719</v>
      </c>
      <c r="B729" s="225"/>
      <c r="C729" s="94">
        <v>43469</v>
      </c>
      <c r="D729" s="94">
        <v>43469</v>
      </c>
      <c r="E729" s="65" t="s">
        <v>18</v>
      </c>
      <c r="F729" s="75">
        <v>867330028898503</v>
      </c>
      <c r="G729" s="65" t="s">
        <v>1189</v>
      </c>
      <c r="H729" s="65" t="s">
        <v>95</v>
      </c>
      <c r="I729" s="31" t="s">
        <v>401</v>
      </c>
      <c r="J729" s="24"/>
      <c r="K729" s="31" t="s">
        <v>1190</v>
      </c>
      <c r="L729" s="31"/>
      <c r="M729" s="31" t="s">
        <v>110</v>
      </c>
      <c r="N729" s="31" t="s">
        <v>106</v>
      </c>
      <c r="O729" s="72"/>
      <c r="P729" s="31" t="s">
        <v>80</v>
      </c>
      <c r="Q729" s="31" t="s">
        <v>100</v>
      </c>
      <c r="R729" s="26" t="s">
        <v>42</v>
      </c>
      <c r="S729" s="26" t="s">
        <v>43</v>
      </c>
    </row>
    <row r="730" spans="1:19" ht="16.5" customHeight="1" x14ac:dyDescent="0.25">
      <c r="A730" s="65">
        <v>720</v>
      </c>
      <c r="B730" s="226"/>
      <c r="C730" s="94">
        <v>43681</v>
      </c>
      <c r="D730" s="94">
        <v>43681</v>
      </c>
      <c r="E730" s="65" t="s">
        <v>18</v>
      </c>
      <c r="F730" s="80">
        <v>865904020084775</v>
      </c>
      <c r="G730" s="65" t="s">
        <v>113</v>
      </c>
      <c r="H730" s="65" t="s">
        <v>95</v>
      </c>
      <c r="I730" s="75"/>
      <c r="J730" s="24" t="s">
        <v>1191</v>
      </c>
      <c r="K730" s="31"/>
      <c r="L730" s="31" t="s">
        <v>105</v>
      </c>
      <c r="M730" s="31" t="s">
        <v>110</v>
      </c>
      <c r="N730" s="31" t="s">
        <v>947</v>
      </c>
      <c r="O730" s="31"/>
      <c r="P730" s="31" t="s">
        <v>80</v>
      </c>
      <c r="Q730" s="31" t="s">
        <v>92</v>
      </c>
      <c r="R730" s="23" t="s">
        <v>37</v>
      </c>
      <c r="S730" s="65" t="s">
        <v>39</v>
      </c>
    </row>
    <row r="731" spans="1:19" ht="16.5" customHeight="1" x14ac:dyDescent="0.25">
      <c r="A731" s="65">
        <v>721</v>
      </c>
      <c r="B731" s="224" t="s">
        <v>893</v>
      </c>
      <c r="C731" s="94">
        <v>43803</v>
      </c>
      <c r="D731" s="94">
        <v>43803</v>
      </c>
      <c r="E731" s="65" t="s">
        <v>56</v>
      </c>
      <c r="F731" s="75">
        <v>868183034704648</v>
      </c>
      <c r="G731" s="65" t="s">
        <v>88</v>
      </c>
      <c r="H731" s="65" t="s">
        <v>74</v>
      </c>
      <c r="I731" s="31"/>
      <c r="J731" s="24" t="s">
        <v>76</v>
      </c>
      <c r="K731" s="31" t="s">
        <v>666</v>
      </c>
      <c r="L731" s="31" t="s">
        <v>206</v>
      </c>
      <c r="M731" s="31" t="s">
        <v>1086</v>
      </c>
      <c r="N731" s="31" t="s">
        <v>1192</v>
      </c>
      <c r="O731" s="72"/>
      <c r="P731" s="31" t="s">
        <v>80</v>
      </c>
      <c r="Q731" s="31" t="s">
        <v>92</v>
      </c>
      <c r="R731" s="26" t="s">
        <v>37</v>
      </c>
      <c r="S731" s="26" t="s">
        <v>41</v>
      </c>
    </row>
    <row r="732" spans="1:19" ht="16.5" customHeight="1" x14ac:dyDescent="0.25">
      <c r="A732" s="65">
        <v>722</v>
      </c>
      <c r="B732" s="225"/>
      <c r="C732" s="94">
        <v>43589</v>
      </c>
      <c r="D732" s="94">
        <v>43589</v>
      </c>
      <c r="E732" s="65" t="s">
        <v>23</v>
      </c>
      <c r="F732" s="75">
        <v>862631034708734</v>
      </c>
      <c r="G732" s="65"/>
      <c r="H732" s="65" t="s">
        <v>74</v>
      </c>
      <c r="I732" s="31"/>
      <c r="J732" s="24" t="s">
        <v>82</v>
      </c>
      <c r="K732" s="31"/>
      <c r="L732" s="31" t="s">
        <v>98</v>
      </c>
      <c r="M732" s="31"/>
      <c r="N732" s="31" t="s">
        <v>134</v>
      </c>
      <c r="O732" s="72"/>
      <c r="P732" s="31" t="s">
        <v>80</v>
      </c>
      <c r="Q732" s="31" t="s">
        <v>92</v>
      </c>
      <c r="R732" s="26" t="s">
        <v>42</v>
      </c>
      <c r="S732" s="26" t="s">
        <v>45</v>
      </c>
    </row>
    <row r="733" spans="1:19" ht="16.5" customHeight="1" x14ac:dyDescent="0.25">
      <c r="A733" s="65">
        <v>723</v>
      </c>
      <c r="B733" s="225"/>
      <c r="C733" s="94">
        <v>43559</v>
      </c>
      <c r="D733" s="94">
        <v>43589</v>
      </c>
      <c r="E733" s="65" t="s">
        <v>30</v>
      </c>
      <c r="F733" s="95">
        <v>866192037782651</v>
      </c>
      <c r="G733" s="65"/>
      <c r="H733" s="65" t="s">
        <v>74</v>
      </c>
      <c r="I733" s="31" t="s">
        <v>850</v>
      </c>
      <c r="J733" s="24" t="s">
        <v>82</v>
      </c>
      <c r="K733" s="31" t="s">
        <v>1193</v>
      </c>
      <c r="L733" s="31"/>
      <c r="M733" s="31" t="s">
        <v>84</v>
      </c>
      <c r="N733" s="31" t="s">
        <v>1194</v>
      </c>
      <c r="O733" s="85" t="s">
        <v>122</v>
      </c>
      <c r="P733" s="31" t="s">
        <v>80</v>
      </c>
      <c r="Q733" s="31" t="s">
        <v>100</v>
      </c>
      <c r="R733" s="26" t="s">
        <v>37</v>
      </c>
      <c r="S733" s="26" t="s">
        <v>67</v>
      </c>
    </row>
    <row r="734" spans="1:19" ht="16.5" customHeight="1" x14ac:dyDescent="0.25">
      <c r="A734" s="65">
        <v>724</v>
      </c>
      <c r="B734" s="225"/>
      <c r="C734" s="94">
        <v>43589</v>
      </c>
      <c r="D734" s="94">
        <v>43589</v>
      </c>
      <c r="E734" s="65" t="s">
        <v>30</v>
      </c>
      <c r="F734" s="75">
        <v>864811036967532</v>
      </c>
      <c r="G734" s="65"/>
      <c r="H734" s="65"/>
      <c r="I734" s="31"/>
      <c r="J734" s="24" t="s">
        <v>82</v>
      </c>
      <c r="K734" s="31"/>
      <c r="L734" s="31" t="s">
        <v>311</v>
      </c>
      <c r="M734" s="31"/>
      <c r="N734" s="31" t="s">
        <v>213</v>
      </c>
      <c r="O734" s="85" t="s">
        <v>122</v>
      </c>
      <c r="P734" s="31" t="s">
        <v>80</v>
      </c>
      <c r="Q734" s="31" t="s">
        <v>92</v>
      </c>
      <c r="R734" s="26" t="s">
        <v>37</v>
      </c>
      <c r="S734" s="26" t="s">
        <v>41</v>
      </c>
    </row>
    <row r="735" spans="1:19" ht="16.5" customHeight="1" x14ac:dyDescent="0.25">
      <c r="A735" s="65">
        <v>725</v>
      </c>
      <c r="B735" s="225"/>
      <c r="C735" s="168">
        <v>43620</v>
      </c>
      <c r="D735" s="168">
        <v>43620</v>
      </c>
      <c r="E735" s="26" t="s">
        <v>30</v>
      </c>
      <c r="F735" s="50" t="s">
        <v>1195</v>
      </c>
      <c r="G735" s="26" t="s">
        <v>517</v>
      </c>
      <c r="H735" s="26" t="s">
        <v>74</v>
      </c>
      <c r="I735" s="24"/>
      <c r="J735" s="24" t="s">
        <v>76</v>
      </c>
      <c r="K735" s="31" t="s">
        <v>1196</v>
      </c>
      <c r="L735" s="31"/>
      <c r="M735" s="31" t="s">
        <v>276</v>
      </c>
      <c r="N735" s="31" t="s">
        <v>1197</v>
      </c>
      <c r="O735" s="85" t="s">
        <v>122</v>
      </c>
      <c r="P735" s="31" t="s">
        <v>80</v>
      </c>
      <c r="Q735" s="31" t="s">
        <v>92</v>
      </c>
      <c r="R735" s="23" t="s">
        <v>37</v>
      </c>
      <c r="S735" s="65" t="s">
        <v>40</v>
      </c>
    </row>
    <row r="736" spans="1:19" ht="16.5" customHeight="1" x14ac:dyDescent="0.25">
      <c r="A736" s="65">
        <v>726</v>
      </c>
      <c r="B736" s="225"/>
      <c r="C736" s="94" t="s">
        <v>1103</v>
      </c>
      <c r="D736" s="94" t="s">
        <v>1103</v>
      </c>
      <c r="E736" s="65" t="s">
        <v>30</v>
      </c>
      <c r="F736" s="75">
        <v>868926033913630</v>
      </c>
      <c r="G736" s="65"/>
      <c r="H736" s="65" t="s">
        <v>74</v>
      </c>
      <c r="I736" s="24"/>
      <c r="J736" s="24" t="s">
        <v>209</v>
      </c>
      <c r="K736" s="31" t="s">
        <v>1073</v>
      </c>
      <c r="L736" s="31" t="s">
        <v>276</v>
      </c>
      <c r="M736" s="31"/>
      <c r="N736" s="31" t="s">
        <v>360</v>
      </c>
      <c r="O736" s="85" t="s">
        <v>122</v>
      </c>
      <c r="P736" s="31" t="s">
        <v>80</v>
      </c>
      <c r="Q736" s="31" t="s">
        <v>92</v>
      </c>
      <c r="R736" s="26" t="s">
        <v>37</v>
      </c>
      <c r="S736" s="26" t="s">
        <v>39</v>
      </c>
    </row>
    <row r="737" spans="1:19" ht="16.5" customHeight="1" x14ac:dyDescent="0.25">
      <c r="A737" s="65">
        <v>727</v>
      </c>
      <c r="B737" s="225"/>
      <c r="C737" s="94" t="s">
        <v>1118</v>
      </c>
      <c r="D737" s="94" t="s">
        <v>1108</v>
      </c>
      <c r="E737" s="65" t="s">
        <v>30</v>
      </c>
      <c r="F737" s="95">
        <v>863586032909149</v>
      </c>
      <c r="G737" s="65" t="s">
        <v>88</v>
      </c>
      <c r="H737" s="65" t="s">
        <v>95</v>
      </c>
      <c r="I737" s="171"/>
      <c r="J737" s="24" t="s">
        <v>82</v>
      </c>
      <c r="K737" s="31" t="s">
        <v>1196</v>
      </c>
      <c r="L737" s="31"/>
      <c r="M737" s="31" t="s">
        <v>84</v>
      </c>
      <c r="N737" s="31" t="s">
        <v>1197</v>
      </c>
      <c r="O737" s="85" t="s">
        <v>122</v>
      </c>
      <c r="P737" s="31" t="s">
        <v>80</v>
      </c>
      <c r="Q737" s="31" t="s">
        <v>92</v>
      </c>
      <c r="R737" s="26" t="s">
        <v>37</v>
      </c>
      <c r="S737" s="65" t="s">
        <v>40</v>
      </c>
    </row>
    <row r="738" spans="1:19" ht="16.5" customHeight="1" x14ac:dyDescent="0.25">
      <c r="A738" s="65">
        <v>728</v>
      </c>
      <c r="B738" s="225"/>
      <c r="C738" s="94" t="s">
        <v>1110</v>
      </c>
      <c r="D738" s="94" t="s">
        <v>1110</v>
      </c>
      <c r="E738" s="65" t="s">
        <v>30</v>
      </c>
      <c r="F738" s="75">
        <v>868926033933919</v>
      </c>
      <c r="G738" s="65"/>
      <c r="H738" s="65" t="s">
        <v>74</v>
      </c>
      <c r="I738" s="31"/>
      <c r="J738" s="31" t="s">
        <v>186</v>
      </c>
      <c r="K738" s="31" t="s">
        <v>1073</v>
      </c>
      <c r="L738" s="31" t="s">
        <v>276</v>
      </c>
      <c r="M738" s="31"/>
      <c r="N738" s="31" t="s">
        <v>1198</v>
      </c>
      <c r="O738" s="85" t="s">
        <v>122</v>
      </c>
      <c r="P738" s="31" t="s">
        <v>80</v>
      </c>
      <c r="Q738" s="31" t="s">
        <v>92</v>
      </c>
      <c r="R738" s="26" t="s">
        <v>37</v>
      </c>
      <c r="S738" s="65" t="s">
        <v>41</v>
      </c>
    </row>
    <row r="739" spans="1:19" ht="16.5" customHeight="1" x14ac:dyDescent="0.25">
      <c r="A739" s="65">
        <v>729</v>
      </c>
      <c r="B739" s="225"/>
      <c r="C739" s="94" t="s">
        <v>1110</v>
      </c>
      <c r="D739" s="94" t="s">
        <v>1110</v>
      </c>
      <c r="E739" s="65" t="s">
        <v>30</v>
      </c>
      <c r="F739" s="75">
        <v>868926033986842</v>
      </c>
      <c r="G739" s="65"/>
      <c r="H739" s="65" t="s">
        <v>74</v>
      </c>
      <c r="I739" s="31"/>
      <c r="J739" s="31" t="s">
        <v>76</v>
      </c>
      <c r="K739" s="31" t="s">
        <v>210</v>
      </c>
      <c r="L739" s="31"/>
      <c r="M739" s="31" t="s">
        <v>276</v>
      </c>
      <c r="N739" s="31" t="s">
        <v>1199</v>
      </c>
      <c r="O739" s="85" t="s">
        <v>122</v>
      </c>
      <c r="P739" s="31" t="s">
        <v>80</v>
      </c>
      <c r="Q739" s="31" t="s">
        <v>92</v>
      </c>
      <c r="R739" s="26" t="s">
        <v>37</v>
      </c>
      <c r="S739" s="65" t="s">
        <v>41</v>
      </c>
    </row>
    <row r="740" spans="1:19" ht="16.5" customHeight="1" x14ac:dyDescent="0.25">
      <c r="A740" s="65">
        <v>730</v>
      </c>
      <c r="B740" s="225"/>
      <c r="C740" s="94" t="s">
        <v>1110</v>
      </c>
      <c r="D740" s="94" t="s">
        <v>1110</v>
      </c>
      <c r="E740" s="65" t="s">
        <v>30</v>
      </c>
      <c r="F740" s="95">
        <v>868926033938694</v>
      </c>
      <c r="G740" s="65"/>
      <c r="H740" s="65" t="s">
        <v>74</v>
      </c>
      <c r="I740" s="96"/>
      <c r="J740" s="96" t="s">
        <v>76</v>
      </c>
      <c r="K740" s="96"/>
      <c r="L740" s="96"/>
      <c r="M740" s="31" t="s">
        <v>276</v>
      </c>
      <c r="N740" s="31" t="s">
        <v>213</v>
      </c>
      <c r="O740" s="85" t="s">
        <v>122</v>
      </c>
      <c r="P740" s="31" t="s">
        <v>80</v>
      </c>
      <c r="Q740" s="31" t="s">
        <v>92</v>
      </c>
      <c r="R740" s="26" t="s">
        <v>37</v>
      </c>
      <c r="S740" s="65" t="s">
        <v>41</v>
      </c>
    </row>
    <row r="741" spans="1:19" ht="18" customHeight="1" x14ac:dyDescent="0.25">
      <c r="A741" s="65">
        <v>731</v>
      </c>
      <c r="B741" s="225"/>
      <c r="C741" s="94" t="s">
        <v>1072</v>
      </c>
      <c r="D741" s="94" t="s">
        <v>1072</v>
      </c>
      <c r="E741" s="65" t="s">
        <v>30</v>
      </c>
      <c r="F741" s="80">
        <v>864811037290785</v>
      </c>
      <c r="G741" s="178"/>
      <c r="H741" s="65" t="s">
        <v>74</v>
      </c>
      <c r="I741" s="31" t="s">
        <v>1200</v>
      </c>
      <c r="J741" s="31" t="s">
        <v>82</v>
      </c>
      <c r="K741" s="178"/>
      <c r="L741" s="31" t="s">
        <v>120</v>
      </c>
      <c r="M741" s="31" t="s">
        <v>84</v>
      </c>
      <c r="N741" s="31" t="s">
        <v>213</v>
      </c>
      <c r="O741" s="85" t="s">
        <v>122</v>
      </c>
      <c r="P741" s="31" t="s">
        <v>80</v>
      </c>
      <c r="Q741" s="31" t="s">
        <v>92</v>
      </c>
      <c r="R741" s="26" t="s">
        <v>37</v>
      </c>
      <c r="S741" s="65" t="s">
        <v>41</v>
      </c>
    </row>
    <row r="742" spans="1:19" ht="16.5" customHeight="1" x14ac:dyDescent="0.25">
      <c r="A742" s="65">
        <v>732</v>
      </c>
      <c r="B742" s="225"/>
      <c r="C742" s="94" t="s">
        <v>1061</v>
      </c>
      <c r="D742" s="94" t="s">
        <v>1061</v>
      </c>
      <c r="E742" s="65" t="s">
        <v>30</v>
      </c>
      <c r="F742" s="80">
        <v>864811036924327</v>
      </c>
      <c r="G742" s="31"/>
      <c r="H742" s="31"/>
      <c r="I742" s="31"/>
      <c r="J742" s="72" t="s">
        <v>82</v>
      </c>
      <c r="K742" s="31"/>
      <c r="L742" s="31" t="s">
        <v>508</v>
      </c>
      <c r="M742" s="31" t="s">
        <v>276</v>
      </c>
      <c r="N742" s="31" t="s">
        <v>213</v>
      </c>
      <c r="O742" s="85" t="s">
        <v>122</v>
      </c>
      <c r="P742" s="31" t="s">
        <v>80</v>
      </c>
      <c r="Q742" s="31" t="s">
        <v>92</v>
      </c>
      <c r="R742" s="26" t="s">
        <v>37</v>
      </c>
      <c r="S742" s="65" t="s">
        <v>41</v>
      </c>
    </row>
    <row r="743" spans="1:19" ht="16.5" customHeight="1" x14ac:dyDescent="0.25">
      <c r="A743" s="65">
        <v>733</v>
      </c>
      <c r="B743" s="225"/>
      <c r="C743" s="94" t="s">
        <v>1093</v>
      </c>
      <c r="D743" s="94" t="s">
        <v>1093</v>
      </c>
      <c r="E743" s="65" t="s">
        <v>30</v>
      </c>
      <c r="F743" s="80">
        <v>868926033940914</v>
      </c>
      <c r="G743" s="31" t="s">
        <v>262</v>
      </c>
      <c r="H743" s="31" t="s">
        <v>74</v>
      </c>
      <c r="I743" s="31" t="s">
        <v>850</v>
      </c>
      <c r="J743" s="31" t="s">
        <v>251</v>
      </c>
      <c r="K743" s="31"/>
      <c r="L743" s="31" t="s">
        <v>276</v>
      </c>
      <c r="M743" s="31"/>
      <c r="N743" s="31" t="s">
        <v>213</v>
      </c>
      <c r="O743" s="85" t="s">
        <v>122</v>
      </c>
      <c r="P743" s="31" t="s">
        <v>80</v>
      </c>
      <c r="Q743" s="31" t="s">
        <v>100</v>
      </c>
      <c r="R743" s="26" t="s">
        <v>37</v>
      </c>
      <c r="S743" s="65" t="s">
        <v>41</v>
      </c>
    </row>
    <row r="744" spans="1:19" ht="16.5" customHeight="1" x14ac:dyDescent="0.25">
      <c r="A744" s="65">
        <v>734</v>
      </c>
      <c r="B744" s="226"/>
      <c r="C744" s="94" t="s">
        <v>1093</v>
      </c>
      <c r="D744" s="94" t="s">
        <v>1093</v>
      </c>
      <c r="E744" s="65" t="s">
        <v>30</v>
      </c>
      <c r="F744" s="80">
        <v>868345035623859</v>
      </c>
      <c r="G744" s="31" t="s">
        <v>262</v>
      </c>
      <c r="H744" s="31" t="s">
        <v>74</v>
      </c>
      <c r="I744" s="31" t="s">
        <v>850</v>
      </c>
      <c r="J744" s="31" t="s">
        <v>251</v>
      </c>
      <c r="K744" s="31"/>
      <c r="L744" s="31" t="s">
        <v>276</v>
      </c>
      <c r="M744" s="31"/>
      <c r="N744" s="31" t="s">
        <v>213</v>
      </c>
      <c r="O744" s="85" t="s">
        <v>122</v>
      </c>
      <c r="P744" s="31" t="s">
        <v>80</v>
      </c>
      <c r="Q744" s="31" t="s">
        <v>100</v>
      </c>
      <c r="R744" s="26" t="s">
        <v>37</v>
      </c>
      <c r="S744" s="65" t="s">
        <v>41</v>
      </c>
    </row>
    <row r="745" spans="1:19" ht="16.5" customHeight="1" x14ac:dyDescent="0.25">
      <c r="A745" s="65">
        <v>735</v>
      </c>
      <c r="B745" s="224" t="s">
        <v>1205</v>
      </c>
      <c r="C745" s="168">
        <v>43500</v>
      </c>
      <c r="D745" s="168">
        <v>43528</v>
      </c>
      <c r="E745" s="26" t="s">
        <v>23</v>
      </c>
      <c r="F745" s="150">
        <v>862631037485280</v>
      </c>
      <c r="G745" s="26" t="s">
        <v>262</v>
      </c>
      <c r="H745" s="26" t="s">
        <v>95</v>
      </c>
      <c r="I745" s="26" t="s">
        <v>1201</v>
      </c>
      <c r="J745" s="26" t="s">
        <v>805</v>
      </c>
      <c r="K745" s="26" t="s">
        <v>1202</v>
      </c>
      <c r="L745" s="26" t="s">
        <v>98</v>
      </c>
      <c r="M745" s="26"/>
      <c r="N745" s="26" t="s">
        <v>1203</v>
      </c>
      <c r="O745" s="26"/>
      <c r="P745" s="26" t="s">
        <v>80</v>
      </c>
      <c r="Q745" s="26" t="s">
        <v>100</v>
      </c>
      <c r="R745" s="26" t="s">
        <v>42</v>
      </c>
      <c r="S745" s="26" t="s">
        <v>43</v>
      </c>
    </row>
    <row r="746" spans="1:19" ht="16.5" customHeight="1" x14ac:dyDescent="0.25">
      <c r="A746" s="65">
        <v>736</v>
      </c>
      <c r="B746" s="226"/>
      <c r="C746" s="168">
        <v>43500</v>
      </c>
      <c r="D746" s="168">
        <v>43528</v>
      </c>
      <c r="E746" s="26" t="s">
        <v>56</v>
      </c>
      <c r="F746" s="150">
        <v>867717030423124</v>
      </c>
      <c r="G746" s="26"/>
      <c r="H746" s="26" t="s">
        <v>74</v>
      </c>
      <c r="I746" s="26"/>
      <c r="J746" s="26" t="s">
        <v>1094</v>
      </c>
      <c r="K746" s="26" t="s">
        <v>1204</v>
      </c>
      <c r="L746" s="26" t="s">
        <v>219</v>
      </c>
      <c r="M746" s="26" t="s">
        <v>78</v>
      </c>
      <c r="N746" s="26" t="s">
        <v>469</v>
      </c>
      <c r="O746" s="26"/>
      <c r="P746" s="26" t="s">
        <v>80</v>
      </c>
      <c r="Q746" s="26" t="s">
        <v>100</v>
      </c>
      <c r="R746" s="26" t="s">
        <v>37</v>
      </c>
      <c r="S746" s="26" t="s">
        <v>41</v>
      </c>
    </row>
    <row r="747" spans="1:19" ht="16.5" customHeight="1" x14ac:dyDescent="0.25">
      <c r="A747" s="65">
        <v>737</v>
      </c>
      <c r="B747" s="224" t="s">
        <v>949</v>
      </c>
      <c r="C747" s="94" t="s">
        <v>1093</v>
      </c>
      <c r="D747" s="94">
        <v>43529</v>
      </c>
      <c r="E747" s="65" t="s">
        <v>30</v>
      </c>
      <c r="F747" s="75">
        <v>864811037170144</v>
      </c>
      <c r="G747" s="171"/>
      <c r="H747" s="65" t="s">
        <v>95</v>
      </c>
      <c r="I747" s="31"/>
      <c r="J747" s="24" t="s">
        <v>82</v>
      </c>
      <c r="K747" s="31"/>
      <c r="L747" s="31" t="s">
        <v>84</v>
      </c>
      <c r="M747" s="31"/>
      <c r="N747" s="31" t="s">
        <v>213</v>
      </c>
      <c r="O747" s="85" t="s">
        <v>122</v>
      </c>
      <c r="P747" s="31" t="s">
        <v>80</v>
      </c>
      <c r="Q747" s="31" t="s">
        <v>92</v>
      </c>
      <c r="R747" s="26" t="s">
        <v>42</v>
      </c>
      <c r="S747" s="26" t="s">
        <v>44</v>
      </c>
    </row>
    <row r="748" spans="1:19" ht="15.75" customHeight="1" x14ac:dyDescent="0.25">
      <c r="A748" s="65">
        <v>738</v>
      </c>
      <c r="B748" s="225"/>
      <c r="C748" s="94" t="s">
        <v>1093</v>
      </c>
      <c r="D748" s="94">
        <v>43529</v>
      </c>
      <c r="E748" s="65" t="s">
        <v>30</v>
      </c>
      <c r="F748" s="75">
        <v>864811037118424</v>
      </c>
      <c r="G748" s="65" t="s">
        <v>88</v>
      </c>
      <c r="H748" s="65" t="s">
        <v>95</v>
      </c>
      <c r="I748" s="24" t="s">
        <v>384</v>
      </c>
      <c r="J748" s="24" t="s">
        <v>426</v>
      </c>
      <c r="K748" s="31" t="s">
        <v>170</v>
      </c>
      <c r="L748" s="31"/>
      <c r="M748" s="31" t="s">
        <v>84</v>
      </c>
      <c r="N748" s="31" t="s">
        <v>386</v>
      </c>
      <c r="O748" s="85" t="s">
        <v>122</v>
      </c>
      <c r="P748" s="31" t="s">
        <v>80</v>
      </c>
      <c r="Q748" s="31" t="s">
        <v>92</v>
      </c>
      <c r="R748" s="23" t="s">
        <v>37</v>
      </c>
      <c r="S748" s="26" t="s">
        <v>67</v>
      </c>
    </row>
    <row r="749" spans="1:19" ht="16.5" customHeight="1" x14ac:dyDescent="0.25">
      <c r="A749" s="65">
        <v>739</v>
      </c>
      <c r="B749" s="225"/>
      <c r="C749" s="94" t="s">
        <v>1093</v>
      </c>
      <c r="D749" s="94">
        <v>43529</v>
      </c>
      <c r="E749" s="65" t="s">
        <v>30</v>
      </c>
      <c r="F749" s="75">
        <v>864811037284747</v>
      </c>
      <c r="G749" s="171"/>
      <c r="H749" s="65" t="s">
        <v>95</v>
      </c>
      <c r="I749" s="24" t="s">
        <v>384</v>
      </c>
      <c r="J749" s="24" t="s">
        <v>426</v>
      </c>
      <c r="K749" s="31" t="s">
        <v>170</v>
      </c>
      <c r="L749" s="31"/>
      <c r="M749" s="31" t="s">
        <v>84</v>
      </c>
      <c r="N749" s="31" t="s">
        <v>386</v>
      </c>
      <c r="O749" s="85" t="s">
        <v>122</v>
      </c>
      <c r="P749" s="31" t="s">
        <v>80</v>
      </c>
      <c r="Q749" s="31" t="s">
        <v>92</v>
      </c>
      <c r="R749" s="23" t="s">
        <v>37</v>
      </c>
      <c r="S749" s="26" t="s">
        <v>67</v>
      </c>
    </row>
    <row r="750" spans="1:19" ht="16.5" customHeight="1" x14ac:dyDescent="0.25">
      <c r="A750" s="65">
        <v>740</v>
      </c>
      <c r="B750" s="225"/>
      <c r="C750" s="94" t="s">
        <v>1093</v>
      </c>
      <c r="D750" s="94">
        <v>43529</v>
      </c>
      <c r="E750" s="65" t="s">
        <v>30</v>
      </c>
      <c r="F750" s="75">
        <v>863586032878484</v>
      </c>
      <c r="G750" s="171"/>
      <c r="H750" s="65" t="s">
        <v>95</v>
      </c>
      <c r="I750" s="24" t="s">
        <v>384</v>
      </c>
      <c r="J750" s="24" t="s">
        <v>190</v>
      </c>
      <c r="K750" s="31" t="s">
        <v>170</v>
      </c>
      <c r="L750" s="31"/>
      <c r="M750" s="31" t="s">
        <v>84</v>
      </c>
      <c r="N750" s="31" t="s">
        <v>386</v>
      </c>
      <c r="O750" s="85" t="s">
        <v>122</v>
      </c>
      <c r="P750" s="31" t="s">
        <v>80</v>
      </c>
      <c r="Q750" s="31" t="s">
        <v>92</v>
      </c>
      <c r="R750" s="23" t="s">
        <v>37</v>
      </c>
      <c r="S750" s="26" t="s">
        <v>67</v>
      </c>
    </row>
    <row r="751" spans="1:19" ht="16.5" customHeight="1" x14ac:dyDescent="0.25">
      <c r="A751" s="65">
        <v>741</v>
      </c>
      <c r="B751" s="225"/>
      <c r="C751" s="94" t="s">
        <v>1093</v>
      </c>
      <c r="D751" s="94">
        <v>43529</v>
      </c>
      <c r="E751" s="65" t="s">
        <v>30</v>
      </c>
      <c r="F751" s="75">
        <v>864811037291445</v>
      </c>
      <c r="G751" s="171"/>
      <c r="H751" s="65" t="s">
        <v>95</v>
      </c>
      <c r="I751" s="24" t="s">
        <v>384</v>
      </c>
      <c r="J751" s="24" t="s">
        <v>426</v>
      </c>
      <c r="K751" s="31" t="s">
        <v>170</v>
      </c>
      <c r="L751" s="31"/>
      <c r="M751" s="31" t="s">
        <v>84</v>
      </c>
      <c r="N751" s="31" t="s">
        <v>386</v>
      </c>
      <c r="O751" s="85" t="s">
        <v>122</v>
      </c>
      <c r="P751" s="31" t="s">
        <v>80</v>
      </c>
      <c r="Q751" s="31" t="s">
        <v>92</v>
      </c>
      <c r="R751" s="23" t="s">
        <v>37</v>
      </c>
      <c r="S751" s="26" t="s">
        <v>67</v>
      </c>
    </row>
    <row r="752" spans="1:19" ht="16.5" customHeight="1" x14ac:dyDescent="0.25">
      <c r="A752" s="65">
        <v>742</v>
      </c>
      <c r="B752" s="225"/>
      <c r="C752" s="94" t="s">
        <v>1093</v>
      </c>
      <c r="D752" s="94">
        <v>43529</v>
      </c>
      <c r="E752" s="65" t="s">
        <v>30</v>
      </c>
      <c r="F752" s="75">
        <v>864811036970817</v>
      </c>
      <c r="G752" s="171"/>
      <c r="H752" s="65" t="s">
        <v>95</v>
      </c>
      <c r="I752" s="31"/>
      <c r="J752" s="31" t="s">
        <v>1206</v>
      </c>
      <c r="K752" s="31" t="s">
        <v>1144</v>
      </c>
      <c r="L752" s="31"/>
      <c r="M752" s="31" t="s">
        <v>155</v>
      </c>
      <c r="N752" s="31" t="s">
        <v>106</v>
      </c>
      <c r="O752" s="85" t="s">
        <v>122</v>
      </c>
      <c r="P752" s="31" t="s">
        <v>80</v>
      </c>
      <c r="Q752" s="31" t="s">
        <v>92</v>
      </c>
      <c r="R752" s="26" t="s">
        <v>42</v>
      </c>
      <c r="S752" s="26" t="s">
        <v>44</v>
      </c>
    </row>
    <row r="753" spans="1:19" ht="16.5" customHeight="1" x14ac:dyDescent="0.25">
      <c r="A753" s="65">
        <v>743</v>
      </c>
      <c r="B753" s="225"/>
      <c r="C753" s="94" t="s">
        <v>1093</v>
      </c>
      <c r="D753" s="94">
        <v>43529</v>
      </c>
      <c r="E753" s="65" t="s">
        <v>30</v>
      </c>
      <c r="F753" s="75">
        <v>866192037838941</v>
      </c>
      <c r="G753" s="171"/>
      <c r="H753" s="65" t="s">
        <v>74</v>
      </c>
      <c r="I753" s="31"/>
      <c r="J753" s="31" t="s">
        <v>203</v>
      </c>
      <c r="K753" s="31" t="s">
        <v>1144</v>
      </c>
      <c r="L753" s="31"/>
      <c r="M753" s="31" t="s">
        <v>155</v>
      </c>
      <c r="N753" s="31" t="s">
        <v>106</v>
      </c>
      <c r="O753" s="85" t="s">
        <v>122</v>
      </c>
      <c r="P753" s="31" t="s">
        <v>80</v>
      </c>
      <c r="Q753" s="31" t="s">
        <v>92</v>
      </c>
      <c r="R753" s="26" t="s">
        <v>42</v>
      </c>
      <c r="S753" s="26" t="s">
        <v>44</v>
      </c>
    </row>
    <row r="754" spans="1:19" ht="16.5" customHeight="1" x14ac:dyDescent="0.25">
      <c r="A754" s="65">
        <v>744</v>
      </c>
      <c r="B754" s="225"/>
      <c r="C754" s="94" t="s">
        <v>1093</v>
      </c>
      <c r="D754" s="94">
        <v>43529</v>
      </c>
      <c r="E754" s="65" t="s">
        <v>56</v>
      </c>
      <c r="F754" s="75">
        <v>868183034780333</v>
      </c>
      <c r="G754" s="171"/>
      <c r="H754" s="65" t="s">
        <v>74</v>
      </c>
      <c r="I754" s="171"/>
      <c r="J754" s="31" t="s">
        <v>76</v>
      </c>
      <c r="K754" s="31"/>
      <c r="L754" s="167" t="s">
        <v>1112</v>
      </c>
      <c r="M754" s="31" t="s">
        <v>1086</v>
      </c>
      <c r="N754" s="31" t="s">
        <v>58</v>
      </c>
      <c r="O754" s="31"/>
      <c r="P754" s="31" t="s">
        <v>80</v>
      </c>
      <c r="Q754" s="31" t="s">
        <v>92</v>
      </c>
      <c r="R754" s="23" t="s">
        <v>42</v>
      </c>
      <c r="S754" s="65" t="s">
        <v>44</v>
      </c>
    </row>
    <row r="755" spans="1:19" ht="16.5" customHeight="1" x14ac:dyDescent="0.25">
      <c r="A755" s="65">
        <v>745</v>
      </c>
      <c r="B755" s="225"/>
      <c r="C755" s="94" t="s">
        <v>1093</v>
      </c>
      <c r="D755" s="94">
        <v>43529</v>
      </c>
      <c r="E755" s="65" t="s">
        <v>56</v>
      </c>
      <c r="F755" s="75">
        <v>868183034787726</v>
      </c>
      <c r="G755" s="171"/>
      <c r="H755" s="65" t="s">
        <v>74</v>
      </c>
      <c r="I755" s="171"/>
      <c r="J755" s="31" t="s">
        <v>164</v>
      </c>
      <c r="K755" s="31" t="s">
        <v>225</v>
      </c>
      <c r="L755" s="31" t="s">
        <v>78</v>
      </c>
      <c r="M755" s="31" t="s">
        <v>1086</v>
      </c>
      <c r="N755" s="31" t="s">
        <v>277</v>
      </c>
      <c r="O755" s="31"/>
      <c r="P755" s="31" t="s">
        <v>80</v>
      </c>
      <c r="Q755" s="31" t="s">
        <v>92</v>
      </c>
      <c r="R755" s="23" t="s">
        <v>42</v>
      </c>
      <c r="S755" s="65" t="s">
        <v>68</v>
      </c>
    </row>
    <row r="756" spans="1:19" ht="16.5" customHeight="1" x14ac:dyDescent="0.25">
      <c r="A756" s="65">
        <v>746</v>
      </c>
      <c r="B756" s="225"/>
      <c r="C756" s="94" t="s">
        <v>1093</v>
      </c>
      <c r="D756" s="94">
        <v>43529</v>
      </c>
      <c r="E756" s="65" t="s">
        <v>56</v>
      </c>
      <c r="F756" s="75">
        <v>867717030524079</v>
      </c>
      <c r="G756" s="171"/>
      <c r="H756" s="65" t="s">
        <v>74</v>
      </c>
      <c r="I756" s="65" t="s">
        <v>657</v>
      </c>
      <c r="J756" s="24" t="s">
        <v>76</v>
      </c>
      <c r="K756" s="31" t="s">
        <v>1207</v>
      </c>
      <c r="L756" s="31" t="s">
        <v>1112</v>
      </c>
      <c r="M756" s="31" t="s">
        <v>1086</v>
      </c>
      <c r="N756" s="31" t="s">
        <v>106</v>
      </c>
      <c r="O756" s="31"/>
      <c r="P756" s="31" t="s">
        <v>80</v>
      </c>
      <c r="Q756" s="31" t="s">
        <v>92</v>
      </c>
      <c r="R756" s="23" t="s">
        <v>42</v>
      </c>
      <c r="S756" s="65" t="s">
        <v>44</v>
      </c>
    </row>
    <row r="757" spans="1:19" ht="16.5" customHeight="1" x14ac:dyDescent="0.25">
      <c r="A757" s="65">
        <v>747</v>
      </c>
      <c r="B757" s="225"/>
      <c r="C757" s="94" t="s">
        <v>1093</v>
      </c>
      <c r="D757" s="94">
        <v>43529</v>
      </c>
      <c r="E757" s="65" t="s">
        <v>56</v>
      </c>
      <c r="F757" s="75">
        <v>867857039918672</v>
      </c>
      <c r="G757" s="171"/>
      <c r="H757" s="65" t="s">
        <v>74</v>
      </c>
      <c r="I757" s="171"/>
      <c r="J757" s="24" t="s">
        <v>1208</v>
      </c>
      <c r="K757" s="31"/>
      <c r="L757" s="24" t="s">
        <v>219</v>
      </c>
      <c r="M757" s="31" t="s">
        <v>1086</v>
      </c>
      <c r="N757" s="31" t="s">
        <v>58</v>
      </c>
      <c r="O757" s="31"/>
      <c r="P757" s="31" t="s">
        <v>80</v>
      </c>
      <c r="Q757" s="31" t="s">
        <v>92</v>
      </c>
      <c r="R757" s="23" t="s">
        <v>42</v>
      </c>
      <c r="S757" s="65" t="s">
        <v>44</v>
      </c>
    </row>
    <row r="758" spans="1:19" ht="16.5" customHeight="1" x14ac:dyDescent="0.25">
      <c r="A758" s="65">
        <v>748</v>
      </c>
      <c r="B758" s="225"/>
      <c r="C758" s="94" t="s">
        <v>1093</v>
      </c>
      <c r="D758" s="94">
        <v>43529</v>
      </c>
      <c r="E758" s="65" t="s">
        <v>56</v>
      </c>
      <c r="F758" s="75">
        <v>868183034514815</v>
      </c>
      <c r="G758" s="171"/>
      <c r="H758" s="65" t="s">
        <v>74</v>
      </c>
      <c r="I758" s="171"/>
      <c r="J758" s="24" t="s">
        <v>164</v>
      </c>
      <c r="K758" s="31" t="s">
        <v>198</v>
      </c>
      <c r="L758" s="31" t="s">
        <v>206</v>
      </c>
      <c r="M758" s="31" t="s">
        <v>1086</v>
      </c>
      <c r="N758" s="31" t="s">
        <v>58</v>
      </c>
      <c r="O758" s="31"/>
      <c r="P758" s="31" t="s">
        <v>80</v>
      </c>
      <c r="Q758" s="31" t="s">
        <v>92</v>
      </c>
      <c r="R758" s="23" t="s">
        <v>42</v>
      </c>
      <c r="S758" s="65" t="s">
        <v>44</v>
      </c>
    </row>
    <row r="759" spans="1:19" ht="21" customHeight="1" x14ac:dyDescent="0.25">
      <c r="A759" s="65">
        <v>749</v>
      </c>
      <c r="B759" s="226"/>
      <c r="C759" s="94" t="s">
        <v>1093</v>
      </c>
      <c r="D759" s="94">
        <v>43529</v>
      </c>
      <c r="E759" s="65" t="s">
        <v>23</v>
      </c>
      <c r="F759" s="75">
        <v>862631037451902</v>
      </c>
      <c r="G759" s="65"/>
      <c r="H759" s="65" t="s">
        <v>95</v>
      </c>
      <c r="I759" s="31"/>
      <c r="J759" s="31" t="s">
        <v>203</v>
      </c>
      <c r="K759" s="31" t="s">
        <v>119</v>
      </c>
      <c r="L759" s="31" t="s">
        <v>97</v>
      </c>
      <c r="M759" s="167" t="s">
        <v>98</v>
      </c>
      <c r="N759" s="31" t="s">
        <v>940</v>
      </c>
      <c r="O759" s="72">
        <v>10000</v>
      </c>
      <c r="P759" s="31" t="s">
        <v>80</v>
      </c>
      <c r="Q759" s="31" t="s">
        <v>92</v>
      </c>
      <c r="R759" s="23" t="s">
        <v>37</v>
      </c>
      <c r="S759" s="26" t="s">
        <v>40</v>
      </c>
    </row>
    <row r="760" spans="1:19" ht="16.5" customHeight="1" x14ac:dyDescent="0.25">
      <c r="A760" s="65">
        <v>750</v>
      </c>
      <c r="B760" s="224" t="s">
        <v>967</v>
      </c>
      <c r="C760" s="94">
        <v>43773</v>
      </c>
      <c r="D760" s="94">
        <v>43803</v>
      </c>
      <c r="E760" s="65" t="s">
        <v>64</v>
      </c>
      <c r="F760" s="95">
        <v>867717030430921</v>
      </c>
      <c r="G760" s="65"/>
      <c r="H760" s="65" t="s">
        <v>74</v>
      </c>
      <c r="I760" s="31"/>
      <c r="J760" s="24" t="s">
        <v>1209</v>
      </c>
      <c r="K760" s="31"/>
      <c r="L760" s="31" t="s">
        <v>219</v>
      </c>
      <c r="M760" s="31" t="s">
        <v>1086</v>
      </c>
      <c r="N760" s="31" t="s">
        <v>58</v>
      </c>
      <c r="O760" s="72"/>
      <c r="P760" s="31" t="s">
        <v>80</v>
      </c>
      <c r="Q760" s="31" t="s">
        <v>92</v>
      </c>
      <c r="R760" s="26" t="s">
        <v>42</v>
      </c>
      <c r="S760" s="26" t="s">
        <v>44</v>
      </c>
    </row>
    <row r="761" spans="1:19" ht="16.5" customHeight="1" x14ac:dyDescent="0.25">
      <c r="A761" s="65">
        <v>751</v>
      </c>
      <c r="B761" s="225"/>
      <c r="C761" s="94">
        <v>43681</v>
      </c>
      <c r="D761" s="94">
        <v>43743</v>
      </c>
      <c r="E761" s="65" t="s">
        <v>1210</v>
      </c>
      <c r="F761" s="75">
        <v>358735072254039</v>
      </c>
      <c r="G761" s="65"/>
      <c r="H761" s="65" t="s">
        <v>1211</v>
      </c>
      <c r="I761" s="31" t="s">
        <v>1212</v>
      </c>
      <c r="J761" s="24"/>
      <c r="K761" s="31"/>
      <c r="L761" s="31"/>
      <c r="M761" s="31"/>
      <c r="N761" s="31" t="s">
        <v>1213</v>
      </c>
      <c r="O761" s="72"/>
      <c r="P761" s="31" t="s">
        <v>80</v>
      </c>
      <c r="Q761" s="31" t="s">
        <v>92</v>
      </c>
      <c r="R761" s="26" t="s">
        <v>37</v>
      </c>
      <c r="S761" s="26" t="s">
        <v>41</v>
      </c>
    </row>
    <row r="762" spans="1:19" ht="16.5" customHeight="1" x14ac:dyDescent="0.25">
      <c r="A762" s="65">
        <v>752</v>
      </c>
      <c r="B762" s="225"/>
      <c r="C762" s="94">
        <v>43528</v>
      </c>
      <c r="D762" s="94">
        <v>43589</v>
      </c>
      <c r="E762" s="65" t="s">
        <v>23</v>
      </c>
      <c r="F762" s="75">
        <v>861694031748070</v>
      </c>
      <c r="G762" s="65"/>
      <c r="H762" s="65" t="s">
        <v>95</v>
      </c>
      <c r="I762" s="31"/>
      <c r="J762" s="24" t="s">
        <v>957</v>
      </c>
      <c r="K762" s="31" t="s">
        <v>134</v>
      </c>
      <c r="L762" s="31" t="s">
        <v>396</v>
      </c>
      <c r="M762" s="31" t="s">
        <v>98</v>
      </c>
      <c r="N762" s="31" t="s">
        <v>58</v>
      </c>
      <c r="O762" s="72"/>
      <c r="P762" s="31" t="s">
        <v>80</v>
      </c>
      <c r="Q762" s="31" t="s">
        <v>100</v>
      </c>
      <c r="R762" s="26" t="s">
        <v>42</v>
      </c>
      <c r="S762" s="26" t="s">
        <v>44</v>
      </c>
    </row>
    <row r="763" spans="1:19" ht="16.5" customHeight="1" x14ac:dyDescent="0.25">
      <c r="A763" s="65">
        <v>753</v>
      </c>
      <c r="B763" s="225"/>
      <c r="C763" s="94">
        <v>43528</v>
      </c>
      <c r="D763" s="94">
        <v>43589</v>
      </c>
      <c r="E763" s="65" t="s">
        <v>23</v>
      </c>
      <c r="F763" s="95">
        <v>862631034795442</v>
      </c>
      <c r="G763" s="65"/>
      <c r="H763" s="65" t="s">
        <v>95</v>
      </c>
      <c r="I763" s="75"/>
      <c r="J763" s="24" t="s">
        <v>957</v>
      </c>
      <c r="K763" s="31" t="s">
        <v>1214</v>
      </c>
      <c r="L763" s="31" t="s">
        <v>396</v>
      </c>
      <c r="M763" s="31" t="s">
        <v>98</v>
      </c>
      <c r="N763" s="31" t="s">
        <v>469</v>
      </c>
      <c r="O763" s="31"/>
      <c r="P763" s="31" t="s">
        <v>80</v>
      </c>
      <c r="Q763" s="31" t="s">
        <v>100</v>
      </c>
      <c r="R763" s="23" t="s">
        <v>37</v>
      </c>
      <c r="S763" s="65" t="s">
        <v>41</v>
      </c>
    </row>
    <row r="764" spans="1:19" ht="16.5" customHeight="1" x14ac:dyDescent="0.25">
      <c r="A764" s="65">
        <v>754</v>
      </c>
      <c r="B764" s="225"/>
      <c r="C764" s="94" t="s">
        <v>1110</v>
      </c>
      <c r="D764" s="94" t="s">
        <v>1061</v>
      </c>
      <c r="E764" s="65" t="s">
        <v>23</v>
      </c>
      <c r="F764" s="75">
        <v>861694031739814</v>
      </c>
      <c r="G764" s="65"/>
      <c r="H764" s="65" t="s">
        <v>95</v>
      </c>
      <c r="I764" s="75" t="s">
        <v>759</v>
      </c>
      <c r="J764" s="24" t="s">
        <v>510</v>
      </c>
      <c r="K764" s="31" t="s">
        <v>134</v>
      </c>
      <c r="L764" s="75" t="s">
        <v>396</v>
      </c>
      <c r="M764" s="31" t="s">
        <v>98</v>
      </c>
      <c r="N764" s="31" t="s">
        <v>58</v>
      </c>
      <c r="O764" s="31"/>
      <c r="P764" s="31" t="s">
        <v>80</v>
      </c>
      <c r="Q764" s="31" t="s">
        <v>100</v>
      </c>
      <c r="R764" s="23" t="s">
        <v>42</v>
      </c>
      <c r="S764" s="65" t="s">
        <v>44</v>
      </c>
    </row>
    <row r="765" spans="1:19" ht="16.5" customHeight="1" x14ac:dyDescent="0.25">
      <c r="A765" s="65">
        <v>755</v>
      </c>
      <c r="B765" s="225"/>
      <c r="C765" s="94" t="s">
        <v>1110</v>
      </c>
      <c r="D765" s="94" t="s">
        <v>1215</v>
      </c>
      <c r="E765" s="65" t="s">
        <v>23</v>
      </c>
      <c r="F765" s="75">
        <v>862631034743004</v>
      </c>
      <c r="G765" s="65"/>
      <c r="H765" s="65" t="s">
        <v>95</v>
      </c>
      <c r="I765" s="24" t="s">
        <v>1216</v>
      </c>
      <c r="J765" s="24" t="s">
        <v>957</v>
      </c>
      <c r="K765" s="31" t="s">
        <v>210</v>
      </c>
      <c r="L765" s="24" t="s">
        <v>396</v>
      </c>
      <c r="M765" s="31" t="s">
        <v>98</v>
      </c>
      <c r="N765" s="31" t="s">
        <v>745</v>
      </c>
      <c r="O765" s="72">
        <v>220000</v>
      </c>
      <c r="P765" s="31" t="s">
        <v>80</v>
      </c>
      <c r="Q765" s="31" t="s">
        <v>100</v>
      </c>
      <c r="R765" s="26" t="s">
        <v>37</v>
      </c>
      <c r="S765" s="26" t="s">
        <v>59</v>
      </c>
    </row>
    <row r="766" spans="1:19" ht="16.5" customHeight="1" x14ac:dyDescent="0.25">
      <c r="A766" s="65">
        <v>756</v>
      </c>
      <c r="B766" s="225"/>
      <c r="C766" s="94" t="s">
        <v>1093</v>
      </c>
      <c r="D766" s="94" t="s">
        <v>1093</v>
      </c>
      <c r="E766" s="65" t="s">
        <v>23</v>
      </c>
      <c r="F766" s="75">
        <v>861694030677890</v>
      </c>
      <c r="G766" s="65" t="s">
        <v>88</v>
      </c>
      <c r="H766" s="65" t="s">
        <v>95</v>
      </c>
      <c r="I766" s="24" t="s">
        <v>1217</v>
      </c>
      <c r="J766" s="24" t="s">
        <v>510</v>
      </c>
      <c r="K766" s="31" t="s">
        <v>1207</v>
      </c>
      <c r="L766" s="31"/>
      <c r="M766" s="31" t="s">
        <v>98</v>
      </c>
      <c r="N766" s="31" t="s">
        <v>106</v>
      </c>
      <c r="O766" s="31"/>
      <c r="P766" s="31" t="s">
        <v>80</v>
      </c>
      <c r="Q766" s="31" t="s">
        <v>92</v>
      </c>
      <c r="R766" s="26" t="s">
        <v>42</v>
      </c>
      <c r="S766" s="65" t="s">
        <v>44</v>
      </c>
    </row>
    <row r="767" spans="1:19" ht="16.5" customHeight="1" x14ac:dyDescent="0.25">
      <c r="A767" s="65">
        <v>757</v>
      </c>
      <c r="B767" s="226"/>
      <c r="C767" s="94" t="s">
        <v>1093</v>
      </c>
      <c r="D767" s="94" t="s">
        <v>1093</v>
      </c>
      <c r="E767" s="65" t="s">
        <v>23</v>
      </c>
      <c r="F767" s="75">
        <v>866104026988033</v>
      </c>
      <c r="G767" s="65"/>
      <c r="H767" s="65" t="s">
        <v>95</v>
      </c>
      <c r="I767" s="31" t="s">
        <v>204</v>
      </c>
      <c r="J767" s="24" t="s">
        <v>510</v>
      </c>
      <c r="K767" s="31" t="s">
        <v>210</v>
      </c>
      <c r="L767" s="31"/>
      <c r="M767" s="31" t="s">
        <v>98</v>
      </c>
      <c r="N767" s="31" t="s">
        <v>106</v>
      </c>
      <c r="O767" s="31"/>
      <c r="P767" s="31" t="s">
        <v>80</v>
      </c>
      <c r="Q767" s="31" t="s">
        <v>92</v>
      </c>
      <c r="R767" s="26" t="s">
        <v>42</v>
      </c>
      <c r="S767" s="65" t="s">
        <v>44</v>
      </c>
    </row>
    <row r="768" spans="1:19" ht="16.5" customHeight="1" x14ac:dyDescent="0.25">
      <c r="A768" s="65">
        <v>758</v>
      </c>
      <c r="B768" s="224" t="s">
        <v>540</v>
      </c>
      <c r="C768" s="26" t="s">
        <v>1103</v>
      </c>
      <c r="D768" s="26" t="s">
        <v>1118</v>
      </c>
      <c r="E768" s="26" t="s">
        <v>1218</v>
      </c>
      <c r="F768" s="150">
        <v>358899050234890</v>
      </c>
      <c r="G768" s="26"/>
      <c r="H768" s="26" t="s">
        <v>95</v>
      </c>
      <c r="I768" s="26"/>
      <c r="J768" s="26"/>
      <c r="K768" s="26" t="s">
        <v>167</v>
      </c>
      <c r="L768" s="26"/>
      <c r="M768" s="26"/>
      <c r="N768" s="26" t="s">
        <v>270</v>
      </c>
      <c r="O768" s="26"/>
      <c r="P768" s="26" t="s">
        <v>144</v>
      </c>
      <c r="Q768" s="26" t="s">
        <v>92</v>
      </c>
      <c r="R768" s="26" t="s">
        <v>37</v>
      </c>
      <c r="S768" s="26" t="s">
        <v>39</v>
      </c>
    </row>
    <row r="769" spans="1:19" ht="16.5" customHeight="1" x14ac:dyDescent="0.25">
      <c r="A769" s="65">
        <v>759</v>
      </c>
      <c r="B769" s="225"/>
      <c r="C769" s="26" t="s">
        <v>1103</v>
      </c>
      <c r="D769" s="26" t="s">
        <v>1118</v>
      </c>
      <c r="E769" s="26" t="s">
        <v>1219</v>
      </c>
      <c r="F769" s="150">
        <v>358739050987362</v>
      </c>
      <c r="G769" s="26"/>
      <c r="H769" s="26" t="s">
        <v>95</v>
      </c>
      <c r="I769" s="26"/>
      <c r="J769" s="26"/>
      <c r="K769" s="26" t="s">
        <v>167</v>
      </c>
      <c r="L769" s="26"/>
      <c r="M769" s="26"/>
      <c r="N769" s="26" t="s">
        <v>270</v>
      </c>
      <c r="O769" s="26"/>
      <c r="P769" s="26" t="s">
        <v>144</v>
      </c>
      <c r="Q769" s="26" t="s">
        <v>92</v>
      </c>
      <c r="R769" s="26" t="s">
        <v>37</v>
      </c>
      <c r="S769" s="26" t="s">
        <v>39</v>
      </c>
    </row>
    <row r="770" spans="1:19" ht="16.5" customHeight="1" x14ac:dyDescent="0.25">
      <c r="A770" s="65">
        <v>760</v>
      </c>
      <c r="B770" s="226"/>
      <c r="C770" s="26" t="s">
        <v>1103</v>
      </c>
      <c r="D770" s="26" t="s">
        <v>1118</v>
      </c>
      <c r="E770" s="26" t="s">
        <v>30</v>
      </c>
      <c r="F770" s="150">
        <v>868926033941334</v>
      </c>
      <c r="G770" s="26"/>
      <c r="H770" s="26" t="s">
        <v>74</v>
      </c>
      <c r="I770" s="26"/>
      <c r="J770" s="192">
        <v>125212203114.16299</v>
      </c>
      <c r="K770" s="26" t="s">
        <v>210</v>
      </c>
      <c r="L770" s="26" t="s">
        <v>276</v>
      </c>
      <c r="M770" s="26"/>
      <c r="N770" s="26" t="s">
        <v>213</v>
      </c>
      <c r="O770" s="26" t="s">
        <v>122</v>
      </c>
      <c r="P770" s="26" t="s">
        <v>80</v>
      </c>
      <c r="Q770" s="26" t="s">
        <v>92</v>
      </c>
      <c r="R770" s="26" t="s">
        <v>37</v>
      </c>
      <c r="S770" s="26" t="s">
        <v>41</v>
      </c>
    </row>
    <row r="771" spans="1:19" ht="16.5" customHeight="1" x14ac:dyDescent="0.25">
      <c r="A771" s="65">
        <v>761</v>
      </c>
      <c r="B771" s="224" t="s">
        <v>505</v>
      </c>
      <c r="C771" s="94">
        <v>43500</v>
      </c>
      <c r="D771" s="94">
        <v>43589</v>
      </c>
      <c r="E771" s="65" t="s">
        <v>126</v>
      </c>
      <c r="F771" s="75" t="s">
        <v>844</v>
      </c>
      <c r="G771" s="65"/>
      <c r="H771" s="65"/>
      <c r="I771" s="31"/>
      <c r="J771" s="24"/>
      <c r="K771" s="31"/>
      <c r="L771" s="31"/>
      <c r="M771" s="31"/>
      <c r="N771" s="31" t="s">
        <v>1220</v>
      </c>
      <c r="O771" s="72"/>
      <c r="P771" s="31" t="s">
        <v>80</v>
      </c>
      <c r="Q771" s="31" t="s">
        <v>92</v>
      </c>
      <c r="R771" s="26" t="s">
        <v>37</v>
      </c>
      <c r="S771" s="26" t="s">
        <v>41</v>
      </c>
    </row>
    <row r="772" spans="1:19" ht="16.5" customHeight="1" x14ac:dyDescent="0.25">
      <c r="A772" s="65">
        <v>762</v>
      </c>
      <c r="B772" s="225"/>
      <c r="C772" s="94">
        <v>43500</v>
      </c>
      <c r="D772" s="94">
        <v>43589</v>
      </c>
      <c r="E772" s="65" t="s">
        <v>1221</v>
      </c>
      <c r="F772" s="75" t="s">
        <v>1222</v>
      </c>
      <c r="G772" s="65"/>
      <c r="H772" s="65"/>
      <c r="I772" s="75"/>
      <c r="J772" s="24"/>
      <c r="K772" s="31" t="s">
        <v>1223</v>
      </c>
      <c r="L772" s="31"/>
      <c r="M772" s="31"/>
      <c r="N772" s="31" t="s">
        <v>165</v>
      </c>
      <c r="O772" s="31"/>
      <c r="P772" s="31" t="s">
        <v>80</v>
      </c>
      <c r="Q772" s="31" t="s">
        <v>92</v>
      </c>
      <c r="R772" s="23" t="s">
        <v>37</v>
      </c>
      <c r="S772" s="65" t="s">
        <v>41</v>
      </c>
    </row>
    <row r="773" spans="1:19" ht="16.5" customHeight="1" x14ac:dyDescent="0.25">
      <c r="A773" s="65">
        <v>763</v>
      </c>
      <c r="B773" s="225"/>
      <c r="C773" s="94" t="s">
        <v>1108</v>
      </c>
      <c r="D773" s="94" t="s">
        <v>1110</v>
      </c>
      <c r="E773" s="65" t="s">
        <v>1221</v>
      </c>
      <c r="F773" s="75" t="s">
        <v>1122</v>
      </c>
      <c r="G773" s="65"/>
      <c r="H773" s="65"/>
      <c r="I773" s="75"/>
      <c r="J773" s="24"/>
      <c r="K773" s="31" t="s">
        <v>1223</v>
      </c>
      <c r="L773" s="31"/>
      <c r="M773" s="31"/>
      <c r="N773" s="31"/>
      <c r="O773" s="31"/>
      <c r="P773" s="26"/>
      <c r="Q773" s="26" t="s">
        <v>92</v>
      </c>
      <c r="R773" s="23" t="s">
        <v>37</v>
      </c>
      <c r="S773" s="26" t="s">
        <v>41</v>
      </c>
    </row>
    <row r="774" spans="1:19" ht="16.5" customHeight="1" x14ac:dyDescent="0.25">
      <c r="A774" s="65">
        <v>764</v>
      </c>
      <c r="B774" s="225"/>
      <c r="C774" s="94">
        <v>43500</v>
      </c>
      <c r="D774" s="94">
        <v>43589</v>
      </c>
      <c r="E774" s="65" t="s">
        <v>30</v>
      </c>
      <c r="F774" s="75">
        <v>868926033936136</v>
      </c>
      <c r="G774" s="65"/>
      <c r="H774" s="65" t="s">
        <v>74</v>
      </c>
      <c r="I774" s="31"/>
      <c r="J774" s="24" t="s">
        <v>453</v>
      </c>
      <c r="K774" s="31"/>
      <c r="L774" s="31" t="s">
        <v>243</v>
      </c>
      <c r="M774" s="31" t="s">
        <v>155</v>
      </c>
      <c r="N774" s="31" t="s">
        <v>58</v>
      </c>
      <c r="O774" s="85" t="s">
        <v>122</v>
      </c>
      <c r="P774" s="31" t="s">
        <v>80</v>
      </c>
      <c r="Q774" s="31" t="s">
        <v>92</v>
      </c>
      <c r="R774" s="26" t="s">
        <v>42</v>
      </c>
      <c r="S774" s="26" t="s">
        <v>44</v>
      </c>
    </row>
    <row r="775" spans="1:19" ht="16.5" customHeight="1" x14ac:dyDescent="0.25">
      <c r="A775" s="65">
        <v>765</v>
      </c>
      <c r="B775" s="225"/>
      <c r="C775" s="94">
        <v>43500</v>
      </c>
      <c r="D775" s="94">
        <v>43589</v>
      </c>
      <c r="E775" s="65" t="s">
        <v>30</v>
      </c>
      <c r="F775" s="75">
        <v>868345035591015</v>
      </c>
      <c r="G775" s="65"/>
      <c r="H775" s="65" t="s">
        <v>74</v>
      </c>
      <c r="I775" s="31"/>
      <c r="J775" s="24" t="s">
        <v>453</v>
      </c>
      <c r="K775" s="31" t="s">
        <v>167</v>
      </c>
      <c r="L775" s="31" t="s">
        <v>311</v>
      </c>
      <c r="M775" s="31" t="s">
        <v>155</v>
      </c>
      <c r="N775" s="31" t="s">
        <v>125</v>
      </c>
      <c r="O775" s="85" t="s">
        <v>122</v>
      </c>
      <c r="P775" s="31" t="s">
        <v>80</v>
      </c>
      <c r="Q775" s="31" t="s">
        <v>92</v>
      </c>
      <c r="R775" s="26" t="s">
        <v>37</v>
      </c>
      <c r="S775" s="26" t="s">
        <v>41</v>
      </c>
    </row>
    <row r="776" spans="1:19" ht="16.5" customHeight="1" x14ac:dyDescent="0.25">
      <c r="A776" s="65">
        <v>766</v>
      </c>
      <c r="B776" s="225"/>
      <c r="C776" s="94">
        <v>43500</v>
      </c>
      <c r="D776" s="94">
        <v>43589</v>
      </c>
      <c r="E776" s="65" t="s">
        <v>30</v>
      </c>
      <c r="F776" s="75">
        <v>868926033962124</v>
      </c>
      <c r="G776" s="65"/>
      <c r="H776" s="65" t="s">
        <v>74</v>
      </c>
      <c r="I776" s="24"/>
      <c r="J776" s="24" t="s">
        <v>453</v>
      </c>
      <c r="K776" s="31" t="s">
        <v>167</v>
      </c>
      <c r="L776" s="31" t="s">
        <v>243</v>
      </c>
      <c r="M776" s="31" t="s">
        <v>155</v>
      </c>
      <c r="N776" s="31" t="s">
        <v>125</v>
      </c>
      <c r="O776" s="85" t="s">
        <v>122</v>
      </c>
      <c r="P776" s="31" t="s">
        <v>80</v>
      </c>
      <c r="Q776" s="31" t="s">
        <v>92</v>
      </c>
      <c r="R776" s="26" t="s">
        <v>37</v>
      </c>
      <c r="S776" s="26" t="s">
        <v>41</v>
      </c>
    </row>
    <row r="777" spans="1:19" ht="16.5" customHeight="1" x14ac:dyDescent="0.25">
      <c r="A777" s="65">
        <v>767</v>
      </c>
      <c r="B777" s="225"/>
      <c r="C777" s="94">
        <v>43500</v>
      </c>
      <c r="D777" s="94">
        <v>43589</v>
      </c>
      <c r="E777" s="65" t="s">
        <v>30</v>
      </c>
      <c r="F777" s="75">
        <v>864811036932098</v>
      </c>
      <c r="G777" s="65"/>
      <c r="H777" s="65" t="s">
        <v>74</v>
      </c>
      <c r="I777" s="24"/>
      <c r="J777" s="24" t="s">
        <v>453</v>
      </c>
      <c r="K777" s="31"/>
      <c r="L777" s="31" t="s">
        <v>155</v>
      </c>
      <c r="M777" s="31"/>
      <c r="N777" s="31" t="s">
        <v>106</v>
      </c>
      <c r="O777" s="85" t="s">
        <v>122</v>
      </c>
      <c r="P777" s="31" t="s">
        <v>80</v>
      </c>
      <c r="Q777" s="31" t="s">
        <v>92</v>
      </c>
      <c r="R777" s="26" t="s">
        <v>42</v>
      </c>
      <c r="S777" s="26" t="s">
        <v>44</v>
      </c>
    </row>
    <row r="778" spans="1:19" ht="16.5" customHeight="1" x14ac:dyDescent="0.25">
      <c r="A778" s="65">
        <v>768</v>
      </c>
      <c r="B778" s="225"/>
      <c r="C778" s="94">
        <v>43712</v>
      </c>
      <c r="D778" s="94">
        <v>43803</v>
      </c>
      <c r="E778" s="65" t="s">
        <v>30</v>
      </c>
      <c r="F778" s="75">
        <v>864811036990302</v>
      </c>
      <c r="G778" s="171"/>
      <c r="H778" s="65" t="s">
        <v>74</v>
      </c>
      <c r="I778" s="24"/>
      <c r="J778" s="24" t="s">
        <v>995</v>
      </c>
      <c r="K778" s="31"/>
      <c r="L778" s="31" t="s">
        <v>155</v>
      </c>
      <c r="M778" s="31"/>
      <c r="N778" s="31" t="s">
        <v>213</v>
      </c>
      <c r="O778" s="85" t="s">
        <v>122</v>
      </c>
      <c r="P778" s="31" t="s">
        <v>80</v>
      </c>
      <c r="Q778" s="31" t="s">
        <v>92</v>
      </c>
      <c r="R778" s="26" t="s">
        <v>42</v>
      </c>
      <c r="S778" s="26" t="s">
        <v>44</v>
      </c>
    </row>
    <row r="779" spans="1:19" ht="16.5" customHeight="1" x14ac:dyDescent="0.25">
      <c r="A779" s="65">
        <v>769</v>
      </c>
      <c r="B779" s="225"/>
      <c r="C779" s="94">
        <v>43712</v>
      </c>
      <c r="D779" s="94">
        <v>43803</v>
      </c>
      <c r="E779" s="65" t="s">
        <v>30</v>
      </c>
      <c r="F779" s="75">
        <v>866192037785514</v>
      </c>
      <c r="G779" s="65" t="s">
        <v>88</v>
      </c>
      <c r="H779" s="65" t="s">
        <v>74</v>
      </c>
      <c r="I779" s="31" t="s">
        <v>401</v>
      </c>
      <c r="J779" s="31" t="s">
        <v>456</v>
      </c>
      <c r="K779" s="31"/>
      <c r="L779" s="31" t="s">
        <v>276</v>
      </c>
      <c r="M779" s="31"/>
      <c r="N779" s="31" t="s">
        <v>213</v>
      </c>
      <c r="O779" s="85" t="s">
        <v>122</v>
      </c>
      <c r="P779" s="31" t="s">
        <v>80</v>
      </c>
      <c r="Q779" s="31" t="s">
        <v>92</v>
      </c>
      <c r="R779" s="26" t="s">
        <v>42</v>
      </c>
      <c r="S779" s="26" t="s">
        <v>44</v>
      </c>
    </row>
    <row r="780" spans="1:19" ht="16.5" customHeight="1" x14ac:dyDescent="0.25">
      <c r="A780" s="65">
        <v>770</v>
      </c>
      <c r="B780" s="225"/>
      <c r="C780" s="94">
        <v>43712</v>
      </c>
      <c r="D780" s="94">
        <v>43803</v>
      </c>
      <c r="E780" s="65" t="s">
        <v>30</v>
      </c>
      <c r="F780" s="75">
        <v>868926033920544</v>
      </c>
      <c r="G780" s="171"/>
      <c r="H780" s="65" t="s">
        <v>74</v>
      </c>
      <c r="I780" s="31"/>
      <c r="J780" s="31" t="s">
        <v>453</v>
      </c>
      <c r="K780" s="31"/>
      <c r="L780" s="31" t="s">
        <v>276</v>
      </c>
      <c r="M780" s="31"/>
      <c r="N780" s="31" t="s">
        <v>213</v>
      </c>
      <c r="O780" s="85" t="s">
        <v>122</v>
      </c>
      <c r="P780" s="31" t="s">
        <v>80</v>
      </c>
      <c r="Q780" s="31" t="s">
        <v>92</v>
      </c>
      <c r="R780" s="26" t="s">
        <v>42</v>
      </c>
      <c r="S780" s="26" t="s">
        <v>44</v>
      </c>
    </row>
    <row r="781" spans="1:19" ht="16.5" customHeight="1" x14ac:dyDescent="0.25">
      <c r="A781" s="65">
        <v>771</v>
      </c>
      <c r="B781" s="225"/>
      <c r="C781" s="94">
        <v>43712</v>
      </c>
      <c r="D781" s="94">
        <v>43803</v>
      </c>
      <c r="E781" s="65" t="s">
        <v>30</v>
      </c>
      <c r="F781" s="75">
        <v>868926033936334</v>
      </c>
      <c r="G781" s="171"/>
      <c r="H781" s="65" t="s">
        <v>74</v>
      </c>
      <c r="I781" s="96"/>
      <c r="J781" s="96" t="s">
        <v>655</v>
      </c>
      <c r="K781" s="96"/>
      <c r="L781" s="31" t="s">
        <v>276</v>
      </c>
      <c r="M781" s="31"/>
      <c r="N781" s="31" t="s">
        <v>213</v>
      </c>
      <c r="O781" s="85" t="s">
        <v>122</v>
      </c>
      <c r="P781" s="31" t="s">
        <v>80</v>
      </c>
      <c r="Q781" s="31" t="s">
        <v>92</v>
      </c>
      <c r="R781" s="26" t="s">
        <v>42</v>
      </c>
      <c r="S781" s="26" t="s">
        <v>44</v>
      </c>
    </row>
    <row r="782" spans="1:19" ht="16.5" customHeight="1" x14ac:dyDescent="0.25">
      <c r="A782" s="65">
        <v>772</v>
      </c>
      <c r="B782" s="225"/>
      <c r="C782" s="94">
        <v>43712</v>
      </c>
      <c r="D782" s="94">
        <v>43803</v>
      </c>
      <c r="E782" s="65" t="s">
        <v>30</v>
      </c>
      <c r="F782" s="75">
        <v>868926033981819</v>
      </c>
      <c r="G782" s="171"/>
      <c r="H782" s="65" t="s">
        <v>74</v>
      </c>
      <c r="I782" s="178"/>
      <c r="J782" s="31" t="s">
        <v>460</v>
      </c>
      <c r="K782" s="178"/>
      <c r="L782" s="31" t="s">
        <v>276</v>
      </c>
      <c r="M782" s="178"/>
      <c r="N782" s="31" t="s">
        <v>213</v>
      </c>
      <c r="O782" s="85" t="s">
        <v>122</v>
      </c>
      <c r="P782" s="31" t="s">
        <v>80</v>
      </c>
      <c r="Q782" s="31" t="s">
        <v>92</v>
      </c>
      <c r="R782" s="26" t="s">
        <v>42</v>
      </c>
      <c r="S782" s="26" t="s">
        <v>44</v>
      </c>
    </row>
    <row r="783" spans="1:19" ht="16.5" customHeight="1" x14ac:dyDescent="0.25">
      <c r="A783" s="65">
        <v>773</v>
      </c>
      <c r="B783" s="225"/>
      <c r="C783" s="94">
        <v>43712</v>
      </c>
      <c r="D783" s="94">
        <v>43803</v>
      </c>
      <c r="E783" s="65" t="s">
        <v>30</v>
      </c>
      <c r="F783" s="75">
        <v>868926033955128</v>
      </c>
      <c r="G783" s="171"/>
      <c r="H783" s="65" t="s">
        <v>74</v>
      </c>
      <c r="I783" s="31"/>
      <c r="J783" s="72" t="s">
        <v>453</v>
      </c>
      <c r="K783" s="31"/>
      <c r="L783" s="31" t="s">
        <v>276</v>
      </c>
      <c r="M783" s="31"/>
      <c r="N783" s="31" t="s">
        <v>213</v>
      </c>
      <c r="O783" s="85" t="s">
        <v>122</v>
      </c>
      <c r="P783" s="31" t="s">
        <v>80</v>
      </c>
      <c r="Q783" s="31" t="s">
        <v>92</v>
      </c>
      <c r="R783" s="26" t="s">
        <v>42</v>
      </c>
      <c r="S783" s="26" t="s">
        <v>44</v>
      </c>
    </row>
    <row r="784" spans="1:19" ht="16.5" customHeight="1" x14ac:dyDescent="0.25">
      <c r="A784" s="65">
        <v>774</v>
      </c>
      <c r="B784" s="225"/>
      <c r="C784" s="94">
        <v>43742</v>
      </c>
      <c r="D784" s="94" t="s">
        <v>1110</v>
      </c>
      <c r="E784" s="31" t="s">
        <v>30</v>
      </c>
      <c r="F784" s="75">
        <v>864811036931843</v>
      </c>
      <c r="G784" s="31" t="s">
        <v>262</v>
      </c>
      <c r="H784" s="193" t="s">
        <v>74</v>
      </c>
      <c r="I784" s="31" t="s">
        <v>1224</v>
      </c>
      <c r="J784" s="31" t="s">
        <v>1225</v>
      </c>
      <c r="K784" s="31" t="s">
        <v>225</v>
      </c>
      <c r="L784" s="31" t="s">
        <v>243</v>
      </c>
      <c r="M784" s="31" t="s">
        <v>276</v>
      </c>
      <c r="N784" s="31" t="s">
        <v>213</v>
      </c>
      <c r="O784" s="85" t="s">
        <v>122</v>
      </c>
      <c r="P784" s="31" t="s">
        <v>80</v>
      </c>
      <c r="Q784" s="31" t="s">
        <v>100</v>
      </c>
      <c r="R784" s="26" t="s">
        <v>37</v>
      </c>
      <c r="S784" s="65" t="s">
        <v>59</v>
      </c>
    </row>
    <row r="785" spans="1:19" ht="16.5" customHeight="1" x14ac:dyDescent="0.25">
      <c r="A785" s="65">
        <v>775</v>
      </c>
      <c r="B785" s="225"/>
      <c r="C785" s="94" t="s">
        <v>1108</v>
      </c>
      <c r="D785" s="94" t="s">
        <v>1164</v>
      </c>
      <c r="E785" s="65" t="s">
        <v>30</v>
      </c>
      <c r="F785" s="75">
        <v>868926033924371</v>
      </c>
      <c r="G785" s="171"/>
      <c r="H785" s="65" t="s">
        <v>74</v>
      </c>
      <c r="I785" s="31"/>
      <c r="J785" s="31" t="s">
        <v>466</v>
      </c>
      <c r="K785" s="31"/>
      <c r="L785" s="31" t="s">
        <v>276</v>
      </c>
      <c r="M785" s="31"/>
      <c r="N785" s="31" t="s">
        <v>106</v>
      </c>
      <c r="O785" s="85" t="s">
        <v>122</v>
      </c>
      <c r="P785" s="31" t="s">
        <v>80</v>
      </c>
      <c r="Q785" s="31" t="s">
        <v>92</v>
      </c>
      <c r="R785" s="26" t="s">
        <v>42</v>
      </c>
      <c r="S785" s="26" t="s">
        <v>44</v>
      </c>
    </row>
    <row r="786" spans="1:19" ht="16.5" customHeight="1" x14ac:dyDescent="0.25">
      <c r="A786" s="65">
        <v>776</v>
      </c>
      <c r="B786" s="225"/>
      <c r="C786" s="94" t="s">
        <v>1110</v>
      </c>
      <c r="D786" s="94" t="s">
        <v>1061</v>
      </c>
      <c r="E786" s="65" t="s">
        <v>30</v>
      </c>
      <c r="F786" s="75">
        <v>869627031843493</v>
      </c>
      <c r="G786" s="171"/>
      <c r="H786" s="65" t="s">
        <v>74</v>
      </c>
      <c r="I786" s="31" t="s">
        <v>1226</v>
      </c>
      <c r="J786" s="31" t="s">
        <v>987</v>
      </c>
      <c r="K786" s="31" t="s">
        <v>225</v>
      </c>
      <c r="L786" s="31" t="s">
        <v>472</v>
      </c>
      <c r="M786" s="31" t="s">
        <v>276</v>
      </c>
      <c r="N786" s="31" t="s">
        <v>220</v>
      </c>
      <c r="O786" s="85" t="s">
        <v>122</v>
      </c>
      <c r="P786" s="31" t="s">
        <v>80</v>
      </c>
      <c r="Q786" s="31" t="s">
        <v>92</v>
      </c>
      <c r="R786" s="26" t="s">
        <v>37</v>
      </c>
      <c r="S786" s="65" t="s">
        <v>59</v>
      </c>
    </row>
    <row r="787" spans="1:19" ht="16.5" customHeight="1" x14ac:dyDescent="0.25">
      <c r="A787" s="65">
        <v>777</v>
      </c>
      <c r="B787" s="225"/>
      <c r="C787" s="94" t="s">
        <v>1110</v>
      </c>
      <c r="D787" s="94" t="s">
        <v>1061</v>
      </c>
      <c r="E787" s="65" t="s">
        <v>30</v>
      </c>
      <c r="F787" s="75">
        <v>868926033924603</v>
      </c>
      <c r="G787" s="65" t="s">
        <v>88</v>
      </c>
      <c r="H787" s="65" t="s">
        <v>74</v>
      </c>
      <c r="I787" s="31"/>
      <c r="J787" s="31" t="s">
        <v>658</v>
      </c>
      <c r="K787" s="31" t="s">
        <v>1227</v>
      </c>
      <c r="L787" s="31" t="s">
        <v>229</v>
      </c>
      <c r="M787" s="31" t="s">
        <v>276</v>
      </c>
      <c r="N787" s="31" t="s">
        <v>58</v>
      </c>
      <c r="O787" s="85" t="s">
        <v>122</v>
      </c>
      <c r="P787" s="31" t="s">
        <v>80</v>
      </c>
      <c r="Q787" s="31" t="s">
        <v>92</v>
      </c>
      <c r="R787" s="26" t="s">
        <v>42</v>
      </c>
      <c r="S787" s="26" t="s">
        <v>44</v>
      </c>
    </row>
    <row r="788" spans="1:19" ht="16.5" customHeight="1" x14ac:dyDescent="0.25">
      <c r="A788" s="65">
        <v>778</v>
      </c>
      <c r="B788" s="225"/>
      <c r="C788" s="94" t="s">
        <v>1110</v>
      </c>
      <c r="D788" s="94" t="s">
        <v>1061</v>
      </c>
      <c r="E788" s="65" t="s">
        <v>30</v>
      </c>
      <c r="F788" s="75">
        <v>866192037830773</v>
      </c>
      <c r="G788" s="65" t="s">
        <v>88</v>
      </c>
      <c r="H788" s="65" t="s">
        <v>74</v>
      </c>
      <c r="I788" s="31" t="s">
        <v>401</v>
      </c>
      <c r="J788" s="31" t="s">
        <v>654</v>
      </c>
      <c r="K788" s="31"/>
      <c r="L788" s="31" t="s">
        <v>120</v>
      </c>
      <c r="M788" s="31" t="s">
        <v>84</v>
      </c>
      <c r="N788" s="65" t="s">
        <v>586</v>
      </c>
      <c r="O788" s="85" t="s">
        <v>122</v>
      </c>
      <c r="P788" s="31" t="s">
        <v>80</v>
      </c>
      <c r="Q788" s="31" t="s">
        <v>92</v>
      </c>
      <c r="R788" s="26" t="s">
        <v>37</v>
      </c>
      <c r="S788" s="26" t="s">
        <v>41</v>
      </c>
    </row>
    <row r="789" spans="1:19" ht="16.5" customHeight="1" x14ac:dyDescent="0.25">
      <c r="A789" s="65">
        <v>779</v>
      </c>
      <c r="B789" s="225"/>
      <c r="C789" s="94">
        <v>43500</v>
      </c>
      <c r="D789" s="94">
        <v>43589</v>
      </c>
      <c r="E789" s="65" t="s">
        <v>56</v>
      </c>
      <c r="F789" s="75">
        <v>868183034730486</v>
      </c>
      <c r="G789" s="171"/>
      <c r="H789" s="65" t="s">
        <v>74</v>
      </c>
      <c r="I789" s="65"/>
      <c r="J789" s="31" t="s">
        <v>140</v>
      </c>
      <c r="K789" s="31"/>
      <c r="L789" s="167" t="s">
        <v>1112</v>
      </c>
      <c r="M789" s="31"/>
      <c r="N789" s="31" t="s">
        <v>106</v>
      </c>
      <c r="O789" s="31"/>
      <c r="P789" s="31" t="s">
        <v>80</v>
      </c>
      <c r="Q789" s="31" t="s">
        <v>92</v>
      </c>
      <c r="R789" s="23" t="s">
        <v>42</v>
      </c>
      <c r="S789" s="65" t="s">
        <v>44</v>
      </c>
    </row>
    <row r="790" spans="1:19" ht="16.5" customHeight="1" x14ac:dyDescent="0.25">
      <c r="A790" s="65">
        <v>780</v>
      </c>
      <c r="B790" s="225"/>
      <c r="C790" s="94">
        <v>43500</v>
      </c>
      <c r="D790" s="94">
        <v>43589</v>
      </c>
      <c r="E790" s="65" t="s">
        <v>56</v>
      </c>
      <c r="F790" s="75">
        <v>868183034644042</v>
      </c>
      <c r="G790" s="171"/>
      <c r="H790" s="65" t="s">
        <v>74</v>
      </c>
      <c r="I790" s="31"/>
      <c r="J790" s="31" t="s">
        <v>76</v>
      </c>
      <c r="K790" s="31"/>
      <c r="L790" s="31" t="s">
        <v>1112</v>
      </c>
      <c r="M790" s="31"/>
      <c r="N790" s="31" t="s">
        <v>106</v>
      </c>
      <c r="O790" s="31"/>
      <c r="P790" s="31" t="s">
        <v>80</v>
      </c>
      <c r="Q790" s="31" t="s">
        <v>92</v>
      </c>
      <c r="R790" s="23" t="s">
        <v>42</v>
      </c>
      <c r="S790" s="65" t="s">
        <v>44</v>
      </c>
    </row>
    <row r="791" spans="1:19" ht="16.5" customHeight="1" x14ac:dyDescent="0.25">
      <c r="A791" s="65">
        <v>781</v>
      </c>
      <c r="B791" s="225"/>
      <c r="C791" s="94">
        <v>43500</v>
      </c>
      <c r="D791" s="94">
        <v>43589</v>
      </c>
      <c r="E791" s="65" t="s">
        <v>56</v>
      </c>
      <c r="F791" s="75">
        <v>868183034588066</v>
      </c>
      <c r="G791" s="65"/>
      <c r="H791" s="65" t="s">
        <v>74</v>
      </c>
      <c r="I791" s="65" t="s">
        <v>657</v>
      </c>
      <c r="J791" s="24" t="s">
        <v>186</v>
      </c>
      <c r="K791" s="31" t="s">
        <v>736</v>
      </c>
      <c r="L791" s="31" t="s">
        <v>1112</v>
      </c>
      <c r="M791" s="31"/>
      <c r="N791" s="31" t="s">
        <v>1228</v>
      </c>
      <c r="O791" s="31"/>
      <c r="P791" s="31" t="s">
        <v>80</v>
      </c>
      <c r="Q791" s="31" t="s">
        <v>92</v>
      </c>
      <c r="R791" s="23" t="s">
        <v>37</v>
      </c>
      <c r="S791" s="65" t="s">
        <v>41</v>
      </c>
    </row>
    <row r="792" spans="1:19" ht="16.5" customHeight="1" x14ac:dyDescent="0.25">
      <c r="A792" s="65">
        <v>782</v>
      </c>
      <c r="B792" s="225"/>
      <c r="C792" s="94">
        <v>43500</v>
      </c>
      <c r="D792" s="94">
        <v>43589</v>
      </c>
      <c r="E792" s="65" t="s">
        <v>56</v>
      </c>
      <c r="F792" s="75">
        <v>867717030423033</v>
      </c>
      <c r="G792" s="65"/>
      <c r="H792" s="65" t="s">
        <v>74</v>
      </c>
      <c r="I792" s="65" t="s">
        <v>657</v>
      </c>
      <c r="J792" s="24" t="s">
        <v>987</v>
      </c>
      <c r="K792" s="31"/>
      <c r="L792" s="31" t="s">
        <v>1112</v>
      </c>
      <c r="M792" s="31"/>
      <c r="N792" s="31" t="s">
        <v>106</v>
      </c>
      <c r="O792" s="31"/>
      <c r="P792" s="31" t="s">
        <v>80</v>
      </c>
      <c r="Q792" s="31" t="s">
        <v>92</v>
      </c>
      <c r="R792" s="23" t="s">
        <v>42</v>
      </c>
      <c r="S792" s="65" t="s">
        <v>44</v>
      </c>
    </row>
    <row r="793" spans="1:19" ht="16.5" customHeight="1" x14ac:dyDescent="0.25">
      <c r="A793" s="65">
        <v>783</v>
      </c>
      <c r="B793" s="225"/>
      <c r="C793" s="94">
        <v>43500</v>
      </c>
      <c r="D793" s="94">
        <v>43589</v>
      </c>
      <c r="E793" s="65" t="s">
        <v>56</v>
      </c>
      <c r="F793" s="75">
        <v>868183033858379</v>
      </c>
      <c r="G793" s="65"/>
      <c r="H793" s="65" t="s">
        <v>74</v>
      </c>
      <c r="I793" s="65"/>
      <c r="J793" s="24" t="s">
        <v>452</v>
      </c>
      <c r="K793" s="31" t="s">
        <v>660</v>
      </c>
      <c r="L793" s="31" t="s">
        <v>1112</v>
      </c>
      <c r="M793" s="31"/>
      <c r="N793" s="31" t="s">
        <v>1229</v>
      </c>
      <c r="O793" s="31"/>
      <c r="P793" s="31" t="s">
        <v>80</v>
      </c>
      <c r="Q793" s="31" t="s">
        <v>92</v>
      </c>
      <c r="R793" s="26" t="s">
        <v>37</v>
      </c>
      <c r="S793" s="65" t="s">
        <v>40</v>
      </c>
    </row>
    <row r="794" spans="1:19" ht="16.5" customHeight="1" x14ac:dyDescent="0.25">
      <c r="A794" s="65">
        <v>784</v>
      </c>
      <c r="B794" s="225"/>
      <c r="C794" s="94">
        <v>43589</v>
      </c>
      <c r="D794" s="94">
        <v>43712</v>
      </c>
      <c r="E794" s="65" t="s">
        <v>56</v>
      </c>
      <c r="F794" s="75">
        <v>868183034529284</v>
      </c>
      <c r="G794" s="65"/>
      <c r="H794" s="65" t="s">
        <v>74</v>
      </c>
      <c r="I794" s="31"/>
      <c r="J794" s="31" t="s">
        <v>76</v>
      </c>
      <c r="K794" s="31" t="s">
        <v>134</v>
      </c>
      <c r="L794" s="31" t="s">
        <v>206</v>
      </c>
      <c r="M794" s="31" t="s">
        <v>1086</v>
      </c>
      <c r="N794" s="31" t="s">
        <v>58</v>
      </c>
      <c r="O794" s="31"/>
      <c r="P794" s="31" t="s">
        <v>80</v>
      </c>
      <c r="Q794" s="31" t="s">
        <v>100</v>
      </c>
      <c r="R794" s="26" t="s">
        <v>42</v>
      </c>
      <c r="S794" s="65" t="s">
        <v>44</v>
      </c>
    </row>
    <row r="795" spans="1:19" ht="16.5" customHeight="1" x14ac:dyDescent="0.25">
      <c r="A795" s="65">
        <v>785</v>
      </c>
      <c r="B795" s="225"/>
      <c r="C795" s="94">
        <v>43589</v>
      </c>
      <c r="D795" s="94">
        <v>43712</v>
      </c>
      <c r="E795" s="65" t="s">
        <v>56</v>
      </c>
      <c r="F795" s="75">
        <v>868183034613161</v>
      </c>
      <c r="G795" s="31"/>
      <c r="H795" s="65" t="s">
        <v>74</v>
      </c>
      <c r="I795" s="31"/>
      <c r="J795" s="31" t="s">
        <v>76</v>
      </c>
      <c r="K795" s="31" t="s">
        <v>134</v>
      </c>
      <c r="L795" s="31" t="s">
        <v>206</v>
      </c>
      <c r="M795" s="31" t="s">
        <v>1086</v>
      </c>
      <c r="N795" s="31" t="s">
        <v>58</v>
      </c>
      <c r="O795" s="31"/>
      <c r="P795" s="31" t="s">
        <v>80</v>
      </c>
      <c r="Q795" s="31" t="s">
        <v>100</v>
      </c>
      <c r="R795" s="26" t="s">
        <v>42</v>
      </c>
      <c r="S795" s="65" t="s">
        <v>44</v>
      </c>
    </row>
    <row r="796" spans="1:19" ht="16.5" customHeight="1" x14ac:dyDescent="0.25">
      <c r="A796" s="65">
        <v>786</v>
      </c>
      <c r="B796" s="225"/>
      <c r="C796" s="94">
        <v>43589</v>
      </c>
      <c r="D796" s="94">
        <v>43712</v>
      </c>
      <c r="E796" s="65" t="s">
        <v>56</v>
      </c>
      <c r="F796" s="75">
        <v>868183034608120</v>
      </c>
      <c r="G796" s="31"/>
      <c r="H796" s="65" t="s">
        <v>74</v>
      </c>
      <c r="I796" s="96"/>
      <c r="J796" s="31" t="s">
        <v>76</v>
      </c>
      <c r="K796" s="31" t="s">
        <v>134</v>
      </c>
      <c r="L796" s="31" t="s">
        <v>206</v>
      </c>
      <c r="M796" s="31" t="s">
        <v>1086</v>
      </c>
      <c r="N796" s="31" t="s">
        <v>58</v>
      </c>
      <c r="O796" s="96"/>
      <c r="P796" s="31" t="s">
        <v>80</v>
      </c>
      <c r="Q796" s="31" t="s">
        <v>100</v>
      </c>
      <c r="R796" s="26" t="s">
        <v>42</v>
      </c>
      <c r="S796" s="65" t="s">
        <v>44</v>
      </c>
    </row>
    <row r="797" spans="1:19" ht="16.5" customHeight="1" x14ac:dyDescent="0.25">
      <c r="A797" s="65">
        <v>787</v>
      </c>
      <c r="B797" s="225"/>
      <c r="C797" s="94">
        <v>43589</v>
      </c>
      <c r="D797" s="94">
        <v>43712</v>
      </c>
      <c r="E797" s="65" t="s">
        <v>56</v>
      </c>
      <c r="F797" s="95">
        <v>868183034628623</v>
      </c>
      <c r="G797" s="31"/>
      <c r="H797" s="65" t="s">
        <v>74</v>
      </c>
      <c r="I797" s="31"/>
      <c r="J797" s="31" t="s">
        <v>452</v>
      </c>
      <c r="K797" s="31" t="s">
        <v>743</v>
      </c>
      <c r="L797" s="31" t="s">
        <v>78</v>
      </c>
      <c r="M797" s="31" t="s">
        <v>1086</v>
      </c>
      <c r="N797" s="31" t="s">
        <v>469</v>
      </c>
      <c r="O797" s="31"/>
      <c r="P797" s="31" t="s">
        <v>80</v>
      </c>
      <c r="Q797" s="31" t="s">
        <v>100</v>
      </c>
      <c r="R797" s="26" t="s">
        <v>37</v>
      </c>
      <c r="S797" s="65" t="s">
        <v>41</v>
      </c>
    </row>
    <row r="798" spans="1:19" ht="16.5" customHeight="1" x14ac:dyDescent="0.25">
      <c r="A798" s="65">
        <v>788</v>
      </c>
      <c r="B798" s="225"/>
      <c r="C798" s="94">
        <v>43712</v>
      </c>
      <c r="D798" s="94">
        <v>43803</v>
      </c>
      <c r="E798" s="65" t="s">
        <v>56</v>
      </c>
      <c r="F798" s="75">
        <v>868183033790747</v>
      </c>
      <c r="G798" s="171"/>
      <c r="H798" s="65" t="s">
        <v>74</v>
      </c>
      <c r="I798" s="31"/>
      <c r="J798" s="31" t="s">
        <v>468</v>
      </c>
      <c r="K798" s="31" t="s">
        <v>245</v>
      </c>
      <c r="L798" s="31" t="s">
        <v>206</v>
      </c>
      <c r="M798" s="31" t="s">
        <v>1086</v>
      </c>
      <c r="N798" s="31" t="s">
        <v>940</v>
      </c>
      <c r="O798" s="31"/>
      <c r="P798" s="31" t="s">
        <v>80</v>
      </c>
      <c r="Q798" s="31" t="s">
        <v>92</v>
      </c>
      <c r="R798" s="26" t="s">
        <v>37</v>
      </c>
      <c r="S798" s="65" t="s">
        <v>40</v>
      </c>
    </row>
    <row r="799" spans="1:19" ht="16.5" customHeight="1" x14ac:dyDescent="0.25">
      <c r="A799" s="65">
        <v>789</v>
      </c>
      <c r="B799" s="225"/>
      <c r="C799" s="94">
        <v>43742</v>
      </c>
      <c r="D799" s="94" t="s">
        <v>1110</v>
      </c>
      <c r="E799" s="31" t="s">
        <v>56</v>
      </c>
      <c r="F799" s="95">
        <v>867857039922336</v>
      </c>
      <c r="G799" s="31"/>
      <c r="H799" s="31" t="s">
        <v>74</v>
      </c>
      <c r="I799" s="31"/>
      <c r="J799" s="31" t="s">
        <v>974</v>
      </c>
      <c r="K799" s="31" t="s">
        <v>50</v>
      </c>
      <c r="L799" s="31" t="s">
        <v>78</v>
      </c>
      <c r="M799" s="31" t="s">
        <v>1086</v>
      </c>
      <c r="N799" s="31" t="s">
        <v>1229</v>
      </c>
      <c r="O799" s="31"/>
      <c r="P799" s="31" t="s">
        <v>80</v>
      </c>
      <c r="Q799" s="31" t="s">
        <v>100</v>
      </c>
      <c r="R799" s="26" t="s">
        <v>37</v>
      </c>
      <c r="S799" s="65" t="s">
        <v>40</v>
      </c>
    </row>
    <row r="800" spans="1:19" ht="16.5" customHeight="1" x14ac:dyDescent="0.25">
      <c r="A800" s="65">
        <v>790</v>
      </c>
      <c r="B800" s="225"/>
      <c r="C800" s="94" t="s">
        <v>1108</v>
      </c>
      <c r="D800" s="94" t="s">
        <v>1164</v>
      </c>
      <c r="E800" s="65" t="s">
        <v>56</v>
      </c>
      <c r="F800" s="75">
        <v>867717030417365</v>
      </c>
      <c r="G800" s="171"/>
      <c r="H800" s="65" t="s">
        <v>74</v>
      </c>
      <c r="I800" s="31"/>
      <c r="J800" s="31" t="s">
        <v>468</v>
      </c>
      <c r="K800" s="31" t="s">
        <v>666</v>
      </c>
      <c r="L800" s="31" t="s">
        <v>226</v>
      </c>
      <c r="M800" s="31" t="s">
        <v>1086</v>
      </c>
      <c r="N800" s="31" t="s">
        <v>458</v>
      </c>
      <c r="O800" s="31"/>
      <c r="P800" s="31" t="s">
        <v>80</v>
      </c>
      <c r="Q800" s="31" t="s">
        <v>92</v>
      </c>
      <c r="R800" s="26" t="s">
        <v>37</v>
      </c>
      <c r="S800" s="65" t="s">
        <v>41</v>
      </c>
    </row>
    <row r="801" spans="1:19" ht="16.5" customHeight="1" x14ac:dyDescent="0.25">
      <c r="A801" s="65">
        <v>791</v>
      </c>
      <c r="B801" s="225"/>
      <c r="C801" s="94" t="s">
        <v>1108</v>
      </c>
      <c r="D801" s="94" t="s">
        <v>1164</v>
      </c>
      <c r="E801" s="65" t="s">
        <v>56</v>
      </c>
      <c r="F801" s="75">
        <v>868183033816674</v>
      </c>
      <c r="G801" s="171"/>
      <c r="H801" s="65" t="s">
        <v>74</v>
      </c>
      <c r="I801" s="31"/>
      <c r="J801" s="31" t="s">
        <v>468</v>
      </c>
      <c r="K801" s="31" t="s">
        <v>448</v>
      </c>
      <c r="L801" s="31" t="s">
        <v>206</v>
      </c>
      <c r="M801" s="31" t="s">
        <v>1086</v>
      </c>
      <c r="N801" s="31" t="s">
        <v>1230</v>
      </c>
      <c r="O801" s="31"/>
      <c r="P801" s="31" t="s">
        <v>80</v>
      </c>
      <c r="Q801" s="31" t="s">
        <v>92</v>
      </c>
      <c r="R801" s="26" t="s">
        <v>37</v>
      </c>
      <c r="S801" s="65" t="s">
        <v>41</v>
      </c>
    </row>
    <row r="802" spans="1:19" ht="16.5" customHeight="1" x14ac:dyDescent="0.25">
      <c r="A802" s="65">
        <v>792</v>
      </c>
      <c r="B802" s="225"/>
      <c r="C802" s="94" t="s">
        <v>1108</v>
      </c>
      <c r="D802" s="94" t="s">
        <v>1164</v>
      </c>
      <c r="E802" s="65" t="s">
        <v>56</v>
      </c>
      <c r="F802" s="75">
        <v>867717030436167</v>
      </c>
      <c r="G802" s="171"/>
      <c r="H802" s="65" t="s">
        <v>74</v>
      </c>
      <c r="I802" s="31"/>
      <c r="J802" s="31" t="s">
        <v>999</v>
      </c>
      <c r="K802" s="31"/>
      <c r="L802" s="31" t="s">
        <v>78</v>
      </c>
      <c r="M802" s="31" t="s">
        <v>1086</v>
      </c>
      <c r="N802" s="31" t="s">
        <v>58</v>
      </c>
      <c r="O802" s="31"/>
      <c r="P802" s="31" t="s">
        <v>80</v>
      </c>
      <c r="Q802" s="31" t="s">
        <v>92</v>
      </c>
      <c r="R802" s="26" t="s">
        <v>42</v>
      </c>
      <c r="S802" s="65" t="s">
        <v>44</v>
      </c>
    </row>
    <row r="803" spans="1:19" ht="16.5" customHeight="1" x14ac:dyDescent="0.25">
      <c r="A803" s="65">
        <v>793</v>
      </c>
      <c r="B803" s="225"/>
      <c r="C803" s="94" t="s">
        <v>1108</v>
      </c>
      <c r="D803" s="94" t="s">
        <v>1164</v>
      </c>
      <c r="E803" s="65" t="s">
        <v>56</v>
      </c>
      <c r="F803" s="75">
        <v>868183034663687</v>
      </c>
      <c r="G803" s="171"/>
      <c r="H803" s="65" t="s">
        <v>74</v>
      </c>
      <c r="I803" s="31"/>
      <c r="J803" s="31" t="s">
        <v>76</v>
      </c>
      <c r="K803" s="31" t="s">
        <v>303</v>
      </c>
      <c r="L803" s="31" t="s">
        <v>333</v>
      </c>
      <c r="M803" s="31" t="s">
        <v>1086</v>
      </c>
      <c r="N803" s="65" t="s">
        <v>1231</v>
      </c>
      <c r="O803" s="31"/>
      <c r="P803" s="31" t="s">
        <v>80</v>
      </c>
      <c r="Q803" s="31" t="s">
        <v>92</v>
      </c>
      <c r="R803" s="26" t="s">
        <v>37</v>
      </c>
      <c r="S803" s="65" t="s">
        <v>41</v>
      </c>
    </row>
    <row r="804" spans="1:19" ht="16.5" customHeight="1" x14ac:dyDescent="0.25">
      <c r="A804" s="65">
        <v>794</v>
      </c>
      <c r="B804" s="225"/>
      <c r="C804" s="94" t="s">
        <v>1108</v>
      </c>
      <c r="D804" s="94" t="s">
        <v>1164</v>
      </c>
      <c r="E804" s="65" t="s">
        <v>56</v>
      </c>
      <c r="F804" s="75">
        <v>868183034588066</v>
      </c>
      <c r="G804" s="171"/>
      <c r="H804" s="65" t="s">
        <v>74</v>
      </c>
      <c r="I804" s="31"/>
      <c r="J804" s="31" t="s">
        <v>186</v>
      </c>
      <c r="K804" s="31" t="s">
        <v>303</v>
      </c>
      <c r="L804" s="31" t="s">
        <v>78</v>
      </c>
      <c r="M804" s="31" t="s">
        <v>1086</v>
      </c>
      <c r="N804" s="31" t="s">
        <v>1232</v>
      </c>
      <c r="O804" s="31"/>
      <c r="P804" s="31" t="s">
        <v>80</v>
      </c>
      <c r="Q804" s="31" t="s">
        <v>92</v>
      </c>
      <c r="R804" s="26" t="s">
        <v>37</v>
      </c>
      <c r="S804" s="65" t="s">
        <v>41</v>
      </c>
    </row>
    <row r="805" spans="1:19" ht="16.5" customHeight="1" x14ac:dyDescent="0.25">
      <c r="A805" s="65">
        <v>795</v>
      </c>
      <c r="B805" s="225"/>
      <c r="C805" s="94" t="s">
        <v>1110</v>
      </c>
      <c r="D805" s="94" t="s">
        <v>1061</v>
      </c>
      <c r="E805" s="65" t="s">
        <v>56</v>
      </c>
      <c r="F805" s="75">
        <v>868183033857439</v>
      </c>
      <c r="G805" s="171"/>
      <c r="H805" s="65" t="s">
        <v>74</v>
      </c>
      <c r="I805" s="65"/>
      <c r="J805" s="65" t="s">
        <v>76</v>
      </c>
      <c r="K805" s="65"/>
      <c r="L805" s="65" t="s">
        <v>206</v>
      </c>
      <c r="M805" s="31" t="s">
        <v>1086</v>
      </c>
      <c r="N805" s="31" t="s">
        <v>58</v>
      </c>
      <c r="O805" s="65"/>
      <c r="P805" s="31" t="s">
        <v>80</v>
      </c>
      <c r="Q805" s="31" t="s">
        <v>92</v>
      </c>
      <c r="R805" s="26" t="s">
        <v>42</v>
      </c>
      <c r="S805" s="65" t="s">
        <v>44</v>
      </c>
    </row>
    <row r="806" spans="1:19" ht="16.5" customHeight="1" x14ac:dyDescent="0.25">
      <c r="A806" s="65">
        <v>796</v>
      </c>
      <c r="B806" s="225"/>
      <c r="C806" s="94" t="s">
        <v>1110</v>
      </c>
      <c r="D806" s="94" t="s">
        <v>1061</v>
      </c>
      <c r="E806" s="65" t="s">
        <v>56</v>
      </c>
      <c r="F806" s="75">
        <v>867717030424874</v>
      </c>
      <c r="G806" s="171"/>
      <c r="H806" s="65" t="s">
        <v>74</v>
      </c>
      <c r="I806" s="65"/>
      <c r="J806" s="65" t="s">
        <v>1233</v>
      </c>
      <c r="K806" s="31" t="s">
        <v>522</v>
      </c>
      <c r="L806" s="65"/>
      <c r="M806" s="31" t="s">
        <v>1086</v>
      </c>
      <c r="N806" s="31" t="s">
        <v>58</v>
      </c>
      <c r="O806" s="65"/>
      <c r="P806" s="31" t="s">
        <v>80</v>
      </c>
      <c r="Q806" s="31" t="s">
        <v>92</v>
      </c>
      <c r="R806" s="26" t="s">
        <v>42</v>
      </c>
      <c r="S806" s="65" t="s">
        <v>44</v>
      </c>
    </row>
    <row r="807" spans="1:19" ht="16.5" customHeight="1" x14ac:dyDescent="0.25">
      <c r="A807" s="65">
        <v>797</v>
      </c>
      <c r="B807" s="225"/>
      <c r="C807" s="94" t="s">
        <v>1110</v>
      </c>
      <c r="D807" s="94" t="s">
        <v>1061</v>
      </c>
      <c r="E807" s="65" t="s">
        <v>56</v>
      </c>
      <c r="F807" s="75">
        <v>868183034590195</v>
      </c>
      <c r="G807" s="171"/>
      <c r="H807" s="65" t="s">
        <v>74</v>
      </c>
      <c r="I807" s="65"/>
      <c r="J807" s="65" t="s">
        <v>453</v>
      </c>
      <c r="K807" s="65"/>
      <c r="L807" s="65" t="s">
        <v>78</v>
      </c>
      <c r="M807" s="31" t="s">
        <v>1086</v>
      </c>
      <c r="N807" s="31" t="s">
        <v>58</v>
      </c>
      <c r="O807" s="65"/>
      <c r="P807" s="31" t="s">
        <v>80</v>
      </c>
      <c r="Q807" s="31" t="s">
        <v>92</v>
      </c>
      <c r="R807" s="26" t="s">
        <v>42</v>
      </c>
      <c r="S807" s="65" t="s">
        <v>44</v>
      </c>
    </row>
    <row r="808" spans="1:19" ht="16.5" customHeight="1" x14ac:dyDescent="0.25">
      <c r="A808" s="65">
        <v>798</v>
      </c>
      <c r="B808" s="225"/>
      <c r="C808" s="94" t="s">
        <v>1110</v>
      </c>
      <c r="D808" s="94" t="s">
        <v>1061</v>
      </c>
      <c r="E808" s="65" t="s">
        <v>56</v>
      </c>
      <c r="F808" s="75">
        <v>868183034529284</v>
      </c>
      <c r="G808" s="171"/>
      <c r="H808" s="65" t="s">
        <v>74</v>
      </c>
      <c r="I808" s="65"/>
      <c r="J808" s="65" t="s">
        <v>209</v>
      </c>
      <c r="K808" s="65"/>
      <c r="L808" s="65" t="s">
        <v>78</v>
      </c>
      <c r="M808" s="31" t="s">
        <v>1086</v>
      </c>
      <c r="N808" s="31" t="s">
        <v>58</v>
      </c>
      <c r="O808" s="65"/>
      <c r="P808" s="31" t="s">
        <v>80</v>
      </c>
      <c r="Q808" s="31" t="s">
        <v>92</v>
      </c>
      <c r="R808" s="26" t="s">
        <v>42</v>
      </c>
      <c r="S808" s="65" t="s">
        <v>44</v>
      </c>
    </row>
    <row r="809" spans="1:19" ht="16.5" customHeight="1" x14ac:dyDescent="0.25">
      <c r="A809" s="65">
        <v>799</v>
      </c>
      <c r="B809" s="225"/>
      <c r="C809" s="94" t="s">
        <v>1110</v>
      </c>
      <c r="D809" s="94" t="s">
        <v>1061</v>
      </c>
      <c r="E809" s="65" t="s">
        <v>56</v>
      </c>
      <c r="F809" s="75">
        <v>867717030435847</v>
      </c>
      <c r="G809" s="171"/>
      <c r="H809" s="65" t="s">
        <v>74</v>
      </c>
      <c r="I809" s="65"/>
      <c r="J809" s="65" t="s">
        <v>471</v>
      </c>
      <c r="K809" s="65"/>
      <c r="L809" s="65" t="s">
        <v>219</v>
      </c>
      <c r="M809" s="31" t="s">
        <v>1086</v>
      </c>
      <c r="N809" s="31" t="s">
        <v>106</v>
      </c>
      <c r="O809" s="65"/>
      <c r="P809" s="31" t="s">
        <v>80</v>
      </c>
      <c r="Q809" s="31" t="s">
        <v>92</v>
      </c>
      <c r="R809" s="26" t="s">
        <v>42</v>
      </c>
      <c r="S809" s="65" t="s">
        <v>44</v>
      </c>
    </row>
    <row r="810" spans="1:19" ht="16.5" customHeight="1" x14ac:dyDescent="0.25">
      <c r="A810" s="65">
        <v>800</v>
      </c>
      <c r="B810" s="225"/>
      <c r="C810" s="94">
        <v>43500</v>
      </c>
      <c r="D810" s="94">
        <v>43589</v>
      </c>
      <c r="E810" s="65" t="s">
        <v>23</v>
      </c>
      <c r="F810" s="75">
        <v>862631034802479</v>
      </c>
      <c r="G810" s="65"/>
      <c r="H810" s="65" t="s">
        <v>95</v>
      </c>
      <c r="I810" s="31"/>
      <c r="J810" s="31" t="s">
        <v>995</v>
      </c>
      <c r="K810" s="31" t="s">
        <v>198</v>
      </c>
      <c r="L810" s="31" t="s">
        <v>98</v>
      </c>
      <c r="M810" s="167"/>
      <c r="N810" s="31" t="s">
        <v>213</v>
      </c>
      <c r="O810" s="72">
        <v>35000</v>
      </c>
      <c r="P810" s="31" t="s">
        <v>80</v>
      </c>
      <c r="Q810" s="31" t="s">
        <v>92</v>
      </c>
      <c r="R810" s="23" t="s">
        <v>37</v>
      </c>
      <c r="S810" s="26" t="s">
        <v>41</v>
      </c>
    </row>
    <row r="811" spans="1:19" ht="16.5" customHeight="1" x14ac:dyDescent="0.25">
      <c r="A811" s="65">
        <v>801</v>
      </c>
      <c r="B811" s="225"/>
      <c r="C811" s="94">
        <v>43500</v>
      </c>
      <c r="D811" s="94">
        <v>43589</v>
      </c>
      <c r="E811" s="65" t="s">
        <v>23</v>
      </c>
      <c r="F811" s="75">
        <v>862631037510574</v>
      </c>
      <c r="G811" s="65"/>
      <c r="H811" s="65" t="s">
        <v>95</v>
      </c>
      <c r="I811" s="31"/>
      <c r="J811" s="24" t="s">
        <v>996</v>
      </c>
      <c r="K811" s="31" t="s">
        <v>198</v>
      </c>
      <c r="L811" s="31" t="s">
        <v>98</v>
      </c>
      <c r="M811" s="31"/>
      <c r="N811" s="31" t="s">
        <v>383</v>
      </c>
      <c r="O811" s="72"/>
      <c r="P811" s="31" t="s">
        <v>80</v>
      </c>
      <c r="Q811" s="31" t="s">
        <v>92</v>
      </c>
      <c r="R811" s="23" t="s">
        <v>37</v>
      </c>
      <c r="S811" s="26" t="s">
        <v>41</v>
      </c>
    </row>
    <row r="812" spans="1:19" ht="16.5" customHeight="1" x14ac:dyDescent="0.25">
      <c r="A812" s="65">
        <v>802</v>
      </c>
      <c r="B812" s="225"/>
      <c r="C812" s="94">
        <v>43500</v>
      </c>
      <c r="D812" s="94">
        <v>43589</v>
      </c>
      <c r="E812" s="65" t="s">
        <v>23</v>
      </c>
      <c r="F812" s="75">
        <v>863586032923579</v>
      </c>
      <c r="G812" s="65" t="s">
        <v>517</v>
      </c>
      <c r="H812" s="65" t="s">
        <v>95</v>
      </c>
      <c r="I812" s="31"/>
      <c r="J812" s="24" t="s">
        <v>447</v>
      </c>
      <c r="K812" s="31" t="s">
        <v>119</v>
      </c>
      <c r="L812" s="31" t="s">
        <v>98</v>
      </c>
      <c r="M812" s="31"/>
      <c r="N812" s="31" t="s">
        <v>246</v>
      </c>
      <c r="O812" s="72">
        <v>10000</v>
      </c>
      <c r="P812" s="31" t="s">
        <v>80</v>
      </c>
      <c r="Q812" s="31" t="s">
        <v>92</v>
      </c>
      <c r="R812" s="26" t="s">
        <v>37</v>
      </c>
      <c r="S812" s="26" t="s">
        <v>40</v>
      </c>
    </row>
    <row r="813" spans="1:19" ht="16.5" customHeight="1" x14ac:dyDescent="0.25">
      <c r="A813" s="65">
        <v>803</v>
      </c>
      <c r="B813" s="225"/>
      <c r="C813" s="94">
        <v>43712</v>
      </c>
      <c r="D813" s="94">
        <v>43803</v>
      </c>
      <c r="E813" s="65" t="s">
        <v>23</v>
      </c>
      <c r="F813" s="75">
        <v>862631039277594</v>
      </c>
      <c r="G813" s="65"/>
      <c r="H813" s="65" t="s">
        <v>95</v>
      </c>
      <c r="I813" s="31"/>
      <c r="J813" s="24" t="s">
        <v>471</v>
      </c>
      <c r="K813" s="31" t="s">
        <v>119</v>
      </c>
      <c r="L813" s="24" t="s">
        <v>97</v>
      </c>
      <c r="M813" s="31" t="s">
        <v>98</v>
      </c>
      <c r="N813" s="31" t="s">
        <v>246</v>
      </c>
      <c r="O813" s="72">
        <v>10000</v>
      </c>
      <c r="P813" s="31" t="s">
        <v>80</v>
      </c>
      <c r="Q813" s="31" t="s">
        <v>92</v>
      </c>
      <c r="R813" s="26" t="s">
        <v>37</v>
      </c>
      <c r="S813" s="26" t="s">
        <v>40</v>
      </c>
    </row>
    <row r="814" spans="1:19" ht="16.5" customHeight="1" x14ac:dyDescent="0.25">
      <c r="A814" s="65">
        <v>804</v>
      </c>
      <c r="B814" s="225"/>
      <c r="C814" s="94" t="s">
        <v>1108</v>
      </c>
      <c r="D814" s="94" t="s">
        <v>1164</v>
      </c>
      <c r="E814" s="65" t="s">
        <v>23</v>
      </c>
      <c r="F814" s="75">
        <v>863586032913786</v>
      </c>
      <c r="G814" s="171"/>
      <c r="H814" s="65" t="s">
        <v>95</v>
      </c>
      <c r="I814" s="186"/>
      <c r="J814" s="26" t="s">
        <v>449</v>
      </c>
      <c r="K814" s="26" t="s">
        <v>1234</v>
      </c>
      <c r="L814" s="26" t="s">
        <v>97</v>
      </c>
      <c r="M814" s="31" t="s">
        <v>98</v>
      </c>
      <c r="N814" s="26" t="s">
        <v>1235</v>
      </c>
      <c r="O814" s="23">
        <v>60000</v>
      </c>
      <c r="P814" s="26" t="s">
        <v>80</v>
      </c>
      <c r="Q814" s="26" t="s">
        <v>92</v>
      </c>
      <c r="R814" s="26" t="s">
        <v>37</v>
      </c>
      <c r="S814" s="26" t="s">
        <v>40</v>
      </c>
    </row>
    <row r="815" spans="1:19" ht="16.5" customHeight="1" x14ac:dyDescent="0.25">
      <c r="A815" s="65">
        <v>805</v>
      </c>
      <c r="B815" s="226"/>
      <c r="C815" s="94" t="s">
        <v>1108</v>
      </c>
      <c r="D815" s="94" t="s">
        <v>1164</v>
      </c>
      <c r="E815" s="65" t="s">
        <v>23</v>
      </c>
      <c r="F815" s="75">
        <v>864811037264921</v>
      </c>
      <c r="G815" s="171"/>
      <c r="H815" s="65" t="s">
        <v>95</v>
      </c>
      <c r="I815" s="31"/>
      <c r="J815" s="24" t="s">
        <v>987</v>
      </c>
      <c r="K815" s="31" t="s">
        <v>119</v>
      </c>
      <c r="L815" s="31" t="s">
        <v>1236</v>
      </c>
      <c r="M815" s="31" t="s">
        <v>98</v>
      </c>
      <c r="N815" s="31" t="s">
        <v>583</v>
      </c>
      <c r="O815" s="72">
        <v>10000</v>
      </c>
      <c r="P815" s="26" t="s">
        <v>80</v>
      </c>
      <c r="Q815" s="26" t="s">
        <v>92</v>
      </c>
      <c r="R815" s="26" t="s">
        <v>37</v>
      </c>
      <c r="S815" s="26" t="s">
        <v>40</v>
      </c>
    </row>
    <row r="816" spans="1:19" ht="16.5" customHeight="1" x14ac:dyDescent="0.25">
      <c r="A816" s="65">
        <v>806</v>
      </c>
      <c r="B816" s="224" t="s">
        <v>1034</v>
      </c>
      <c r="C816" s="94">
        <v>43620</v>
      </c>
      <c r="D816" s="94" t="s">
        <v>1118</v>
      </c>
      <c r="E816" s="65" t="s">
        <v>1237</v>
      </c>
      <c r="F816" s="75">
        <v>1611030024</v>
      </c>
      <c r="G816" s="65"/>
      <c r="H816" s="65" t="s">
        <v>95</v>
      </c>
      <c r="I816" s="31"/>
      <c r="J816" s="24"/>
      <c r="K816" s="31" t="s">
        <v>1238</v>
      </c>
      <c r="L816" s="31"/>
      <c r="M816" s="31"/>
      <c r="N816" s="31" t="s">
        <v>1239</v>
      </c>
      <c r="O816" s="23"/>
      <c r="P816" s="31"/>
      <c r="Q816" s="31" t="s">
        <v>100</v>
      </c>
      <c r="R816" s="26" t="s">
        <v>37</v>
      </c>
      <c r="S816" s="26" t="s">
        <v>41</v>
      </c>
    </row>
    <row r="817" spans="1:19" ht="16.5" customHeight="1" x14ac:dyDescent="0.25">
      <c r="A817" s="65">
        <v>807</v>
      </c>
      <c r="B817" s="225"/>
      <c r="C817" s="94">
        <v>43620</v>
      </c>
      <c r="D817" s="94" t="s">
        <v>1118</v>
      </c>
      <c r="E817" s="65" t="s">
        <v>1237</v>
      </c>
      <c r="F817" s="75">
        <v>1811200019</v>
      </c>
      <c r="G817" s="65"/>
      <c r="H817" s="65" t="s">
        <v>74</v>
      </c>
      <c r="I817" s="31" t="s">
        <v>1240</v>
      </c>
      <c r="J817" s="24"/>
      <c r="K817" s="31" t="s">
        <v>1238</v>
      </c>
      <c r="L817" s="31"/>
      <c r="M817" s="31"/>
      <c r="N817" s="31" t="s">
        <v>1241</v>
      </c>
      <c r="O817" s="26"/>
      <c r="P817" s="31" t="s">
        <v>80</v>
      </c>
      <c r="Q817" s="31" t="s">
        <v>100</v>
      </c>
      <c r="R817" s="26" t="s">
        <v>37</v>
      </c>
      <c r="S817" s="26" t="s">
        <v>41</v>
      </c>
    </row>
    <row r="818" spans="1:19" ht="16.5" customHeight="1" x14ac:dyDescent="0.25">
      <c r="A818" s="65">
        <v>808</v>
      </c>
      <c r="B818" s="225"/>
      <c r="C818" s="94">
        <v>43620</v>
      </c>
      <c r="D818" s="94" t="s">
        <v>1118</v>
      </c>
      <c r="E818" s="65" t="s">
        <v>1237</v>
      </c>
      <c r="F818" s="75">
        <v>1801290034</v>
      </c>
      <c r="G818" s="186"/>
      <c r="H818" s="65" t="s">
        <v>74</v>
      </c>
      <c r="I818" s="24" t="s">
        <v>1242</v>
      </c>
      <c r="J818" s="24" t="s">
        <v>1243</v>
      </c>
      <c r="K818" s="31" t="s">
        <v>134</v>
      </c>
      <c r="L818" s="31"/>
      <c r="M818" s="31"/>
      <c r="N818" s="31" t="s">
        <v>1244</v>
      </c>
      <c r="O818" s="31"/>
      <c r="P818" s="31" t="s">
        <v>80</v>
      </c>
      <c r="Q818" s="31" t="s">
        <v>100</v>
      </c>
      <c r="R818" s="23" t="s">
        <v>42</v>
      </c>
      <c r="S818" s="65" t="s">
        <v>45</v>
      </c>
    </row>
    <row r="819" spans="1:19" ht="16.5" customHeight="1" x14ac:dyDescent="0.25">
      <c r="A819" s="65">
        <v>809</v>
      </c>
      <c r="B819" s="225"/>
      <c r="C819" s="94">
        <v>43620</v>
      </c>
      <c r="D819" s="94" t="s">
        <v>1118</v>
      </c>
      <c r="E819" s="65" t="s">
        <v>30</v>
      </c>
      <c r="F819" s="75">
        <v>868926033955805</v>
      </c>
      <c r="G819" s="65"/>
      <c r="H819" s="65" t="s">
        <v>74</v>
      </c>
      <c r="I819" s="31" t="s">
        <v>850</v>
      </c>
      <c r="J819" s="24" t="s">
        <v>1245</v>
      </c>
      <c r="K819" s="31" t="s">
        <v>225</v>
      </c>
      <c r="L819" s="31" t="s">
        <v>472</v>
      </c>
      <c r="M819" s="31" t="s">
        <v>276</v>
      </c>
      <c r="N819" s="31" t="s">
        <v>569</v>
      </c>
      <c r="O819" s="85" t="s">
        <v>122</v>
      </c>
      <c r="P819" s="31" t="s">
        <v>80</v>
      </c>
      <c r="Q819" s="31" t="s">
        <v>100</v>
      </c>
      <c r="R819" s="26" t="s">
        <v>37</v>
      </c>
      <c r="S819" s="26" t="s">
        <v>59</v>
      </c>
    </row>
    <row r="820" spans="1:19" ht="16.5" customHeight="1" x14ac:dyDescent="0.25">
      <c r="A820" s="65">
        <v>810</v>
      </c>
      <c r="B820" s="225"/>
      <c r="C820" s="94">
        <v>43620</v>
      </c>
      <c r="D820" s="94" t="s">
        <v>1118</v>
      </c>
      <c r="E820" s="65" t="s">
        <v>30</v>
      </c>
      <c r="F820" s="75">
        <v>864811036951825</v>
      </c>
      <c r="G820" s="65"/>
      <c r="H820" s="65" t="s">
        <v>74</v>
      </c>
      <c r="I820" s="31"/>
      <c r="J820" s="24" t="s">
        <v>382</v>
      </c>
      <c r="K820" s="31" t="s">
        <v>50</v>
      </c>
      <c r="L820" s="31" t="s">
        <v>311</v>
      </c>
      <c r="M820" s="31" t="s">
        <v>276</v>
      </c>
      <c r="N820" s="31" t="s">
        <v>1033</v>
      </c>
      <c r="O820" s="26"/>
      <c r="P820" s="31" t="s">
        <v>80</v>
      </c>
      <c r="Q820" s="31" t="s">
        <v>100</v>
      </c>
      <c r="R820" s="26" t="s">
        <v>37</v>
      </c>
      <c r="S820" s="26" t="s">
        <v>40</v>
      </c>
    </row>
    <row r="821" spans="1:19" ht="16.5" customHeight="1" x14ac:dyDescent="0.25">
      <c r="A821" s="65">
        <v>811</v>
      </c>
      <c r="B821" s="225"/>
      <c r="C821" s="94">
        <v>43620</v>
      </c>
      <c r="D821" s="94" t="s">
        <v>1118</v>
      </c>
      <c r="E821" s="65" t="s">
        <v>56</v>
      </c>
      <c r="F821" s="75">
        <v>867857039937524</v>
      </c>
      <c r="G821" s="65"/>
      <c r="H821" s="65" t="s">
        <v>74</v>
      </c>
      <c r="I821" s="31" t="s">
        <v>463</v>
      </c>
      <c r="J821" s="24" t="s">
        <v>694</v>
      </c>
      <c r="K821" s="31" t="s">
        <v>572</v>
      </c>
      <c r="L821" s="31" t="s">
        <v>78</v>
      </c>
      <c r="M821" s="31" t="s">
        <v>1086</v>
      </c>
      <c r="N821" s="31" t="s">
        <v>1246</v>
      </c>
      <c r="O821" s="23"/>
      <c r="P821" s="31" t="s">
        <v>80</v>
      </c>
      <c r="Q821" s="31" t="s">
        <v>100</v>
      </c>
      <c r="R821" s="26" t="s">
        <v>37</v>
      </c>
      <c r="S821" s="26" t="s">
        <v>59</v>
      </c>
    </row>
    <row r="822" spans="1:19" ht="13.5" customHeight="1" x14ac:dyDescent="0.25">
      <c r="A822" s="65">
        <v>812</v>
      </c>
      <c r="B822" s="225"/>
      <c r="C822" s="94">
        <v>43620</v>
      </c>
      <c r="D822" s="94" t="s">
        <v>1118</v>
      </c>
      <c r="E822" s="65" t="s">
        <v>56</v>
      </c>
      <c r="F822" s="75">
        <v>867717030475322</v>
      </c>
      <c r="G822" s="65"/>
      <c r="H822" s="65" t="s">
        <v>74</v>
      </c>
      <c r="I822" s="80" t="s">
        <v>1247</v>
      </c>
      <c r="J822" s="24" t="s">
        <v>1248</v>
      </c>
      <c r="K822" s="31" t="s">
        <v>1249</v>
      </c>
      <c r="L822" s="31" t="s">
        <v>78</v>
      </c>
      <c r="M822" s="31" t="s">
        <v>1086</v>
      </c>
      <c r="N822" s="31" t="s">
        <v>1250</v>
      </c>
      <c r="O822" s="23">
        <v>300000</v>
      </c>
      <c r="P822" s="31" t="s">
        <v>80</v>
      </c>
      <c r="Q822" s="31" t="s">
        <v>100</v>
      </c>
      <c r="R822" s="26" t="s">
        <v>37</v>
      </c>
      <c r="S822" s="26" t="s">
        <v>59</v>
      </c>
    </row>
    <row r="823" spans="1:19" ht="16.5" customHeight="1" x14ac:dyDescent="0.25">
      <c r="A823" s="65">
        <v>813</v>
      </c>
      <c r="B823" s="225"/>
      <c r="C823" s="94">
        <v>43528</v>
      </c>
      <c r="D823" s="94">
        <v>43589</v>
      </c>
      <c r="E823" s="65" t="s">
        <v>64</v>
      </c>
      <c r="F823" s="75">
        <v>867717030618988</v>
      </c>
      <c r="G823" s="65"/>
      <c r="H823" s="65" t="s">
        <v>74</v>
      </c>
      <c r="I823" s="31"/>
      <c r="J823" s="24" t="s">
        <v>330</v>
      </c>
      <c r="K823" s="31" t="s">
        <v>134</v>
      </c>
      <c r="L823" s="31" t="s">
        <v>78</v>
      </c>
      <c r="M823" s="31" t="s">
        <v>1086</v>
      </c>
      <c r="N823" s="31" t="s">
        <v>58</v>
      </c>
      <c r="O823" s="23"/>
      <c r="P823" s="31" t="s">
        <v>80</v>
      </c>
      <c r="Q823" s="31" t="s">
        <v>100</v>
      </c>
      <c r="R823" s="26" t="s">
        <v>42</v>
      </c>
      <c r="S823" s="26" t="s">
        <v>44</v>
      </c>
    </row>
    <row r="824" spans="1:19" ht="16.5" customHeight="1" x14ac:dyDescent="0.25">
      <c r="A824" s="65">
        <v>814</v>
      </c>
      <c r="B824" s="225"/>
      <c r="C824" s="94">
        <v>43528</v>
      </c>
      <c r="D824" s="94">
        <v>43589</v>
      </c>
      <c r="E824" s="65" t="s">
        <v>64</v>
      </c>
      <c r="F824" s="75">
        <v>868183034599956</v>
      </c>
      <c r="G824" s="65"/>
      <c r="H824" s="65" t="s">
        <v>74</v>
      </c>
      <c r="I824" s="31"/>
      <c r="J824" s="24" t="s">
        <v>330</v>
      </c>
      <c r="K824" s="31" t="s">
        <v>791</v>
      </c>
      <c r="L824" s="31"/>
      <c r="M824" s="31" t="s">
        <v>1086</v>
      </c>
      <c r="N824" s="31" t="s">
        <v>106</v>
      </c>
      <c r="O824" s="26"/>
      <c r="P824" s="31" t="s">
        <v>80</v>
      </c>
      <c r="Q824" s="31" t="s">
        <v>100</v>
      </c>
      <c r="R824" s="26" t="s">
        <v>42</v>
      </c>
      <c r="S824" s="26" t="s">
        <v>44</v>
      </c>
    </row>
    <row r="825" spans="1:19" ht="16.5" customHeight="1" x14ac:dyDescent="0.25">
      <c r="A825" s="65">
        <v>815</v>
      </c>
      <c r="B825" s="225"/>
      <c r="C825" s="94">
        <v>43528</v>
      </c>
      <c r="D825" s="94">
        <v>43589</v>
      </c>
      <c r="E825" s="65" t="s">
        <v>64</v>
      </c>
      <c r="F825" s="75">
        <v>868183033870630</v>
      </c>
      <c r="G825" s="186"/>
      <c r="H825" s="65" t="s">
        <v>74</v>
      </c>
      <c r="I825" s="24"/>
      <c r="J825" s="24" t="s">
        <v>1251</v>
      </c>
      <c r="K825" s="31" t="s">
        <v>167</v>
      </c>
      <c r="L825" s="31" t="s">
        <v>78</v>
      </c>
      <c r="M825" s="31" t="s">
        <v>1086</v>
      </c>
      <c r="N825" s="31" t="s">
        <v>469</v>
      </c>
      <c r="O825" s="31"/>
      <c r="P825" s="31" t="s">
        <v>80</v>
      </c>
      <c r="Q825" s="31" t="s">
        <v>100</v>
      </c>
      <c r="R825" s="23" t="s">
        <v>37</v>
      </c>
      <c r="S825" s="65" t="s">
        <v>39</v>
      </c>
    </row>
    <row r="826" spans="1:19" ht="16.5" customHeight="1" x14ac:dyDescent="0.25">
      <c r="A826" s="65">
        <v>816</v>
      </c>
      <c r="B826" s="225"/>
      <c r="C826" s="94">
        <v>43620</v>
      </c>
      <c r="D826" s="94" t="s">
        <v>1118</v>
      </c>
      <c r="E826" s="65" t="s">
        <v>64</v>
      </c>
      <c r="F826" s="75">
        <v>868183034635511</v>
      </c>
      <c r="G826" s="65"/>
      <c r="H826" s="65" t="s">
        <v>74</v>
      </c>
      <c r="I826" s="24"/>
      <c r="J826" s="24" t="s">
        <v>76</v>
      </c>
      <c r="K826" s="31" t="s">
        <v>791</v>
      </c>
      <c r="L826" s="31"/>
      <c r="M826" s="31" t="s">
        <v>1086</v>
      </c>
      <c r="N826" s="31" t="s">
        <v>1252</v>
      </c>
      <c r="O826" s="31"/>
      <c r="P826" s="31" t="s">
        <v>80</v>
      </c>
      <c r="Q826" s="31" t="s">
        <v>100</v>
      </c>
      <c r="R826" s="26" t="s">
        <v>37</v>
      </c>
      <c r="S826" s="26" t="s">
        <v>41</v>
      </c>
    </row>
    <row r="827" spans="1:19" ht="16.5" customHeight="1" x14ac:dyDescent="0.25">
      <c r="A827" s="65">
        <v>817</v>
      </c>
      <c r="B827" s="225"/>
      <c r="C827" s="94">
        <v>43620</v>
      </c>
      <c r="D827" s="94" t="s">
        <v>1118</v>
      </c>
      <c r="E827" s="65" t="s">
        <v>64</v>
      </c>
      <c r="F827" s="75">
        <v>868183034785530</v>
      </c>
      <c r="G827" s="65"/>
      <c r="H827" s="65" t="s">
        <v>74</v>
      </c>
      <c r="I827" s="24"/>
      <c r="J827" s="24" t="s">
        <v>89</v>
      </c>
      <c r="K827" s="31" t="s">
        <v>50</v>
      </c>
      <c r="L827" s="31" t="s">
        <v>206</v>
      </c>
      <c r="M827" s="31" t="s">
        <v>1086</v>
      </c>
      <c r="N827" s="31" t="s">
        <v>1253</v>
      </c>
      <c r="O827" s="31"/>
      <c r="P827" s="31" t="s">
        <v>80</v>
      </c>
      <c r="Q827" s="31" t="s">
        <v>100</v>
      </c>
      <c r="R827" s="26" t="s">
        <v>37</v>
      </c>
      <c r="S827" s="65" t="s">
        <v>40</v>
      </c>
    </row>
    <row r="828" spans="1:19" ht="16.5" customHeight="1" x14ac:dyDescent="0.25">
      <c r="A828" s="65">
        <v>818</v>
      </c>
      <c r="B828" s="225"/>
      <c r="C828" s="94">
        <v>43620</v>
      </c>
      <c r="D828" s="94" t="s">
        <v>1118</v>
      </c>
      <c r="E828" s="65" t="s">
        <v>64</v>
      </c>
      <c r="F828" s="75">
        <v>868183034771068</v>
      </c>
      <c r="G828" s="65"/>
      <c r="H828" s="65" t="s">
        <v>74</v>
      </c>
      <c r="I828" s="31"/>
      <c r="J828" s="31" t="s">
        <v>89</v>
      </c>
      <c r="K828" s="31" t="s">
        <v>50</v>
      </c>
      <c r="L828" s="96" t="s">
        <v>219</v>
      </c>
      <c r="M828" s="31" t="s">
        <v>1086</v>
      </c>
      <c r="N828" s="31" t="s">
        <v>1254</v>
      </c>
      <c r="O828" s="31"/>
      <c r="P828" s="31" t="s">
        <v>80</v>
      </c>
      <c r="Q828" s="31" t="s">
        <v>100</v>
      </c>
      <c r="R828" s="26" t="s">
        <v>37</v>
      </c>
      <c r="S828" s="65" t="s">
        <v>40</v>
      </c>
    </row>
    <row r="829" spans="1:19" ht="16.5" customHeight="1" x14ac:dyDescent="0.25">
      <c r="A829" s="65">
        <v>819</v>
      </c>
      <c r="B829" s="225"/>
      <c r="C829" s="94">
        <v>43620</v>
      </c>
      <c r="D829" s="94" t="s">
        <v>1118</v>
      </c>
      <c r="E829" s="65" t="s">
        <v>64</v>
      </c>
      <c r="F829" s="75">
        <v>868183034783717</v>
      </c>
      <c r="G829" s="31"/>
      <c r="H829" s="65" t="s">
        <v>74</v>
      </c>
      <c r="I829" s="31"/>
      <c r="J829" s="31" t="s">
        <v>672</v>
      </c>
      <c r="K829" s="31" t="s">
        <v>1255</v>
      </c>
      <c r="L829" s="31" t="s">
        <v>78</v>
      </c>
      <c r="M829" s="31" t="s">
        <v>1086</v>
      </c>
      <c r="N829" s="31" t="s">
        <v>469</v>
      </c>
      <c r="O829" s="31"/>
      <c r="P829" s="31" t="s">
        <v>80</v>
      </c>
      <c r="Q829" s="31" t="s">
        <v>100</v>
      </c>
      <c r="R829" s="26" t="s">
        <v>37</v>
      </c>
      <c r="S829" s="65" t="s">
        <v>40</v>
      </c>
    </row>
    <row r="830" spans="1:19" ht="16.5" customHeight="1" x14ac:dyDescent="0.25">
      <c r="A830" s="65">
        <v>820</v>
      </c>
      <c r="B830" s="225"/>
      <c r="C830" s="94">
        <v>43620</v>
      </c>
      <c r="D830" s="94" t="s">
        <v>1118</v>
      </c>
      <c r="E830" s="65" t="s">
        <v>64</v>
      </c>
      <c r="F830" s="75">
        <v>867857039923920</v>
      </c>
      <c r="G830" s="31"/>
      <c r="H830" s="65" t="s">
        <v>74</v>
      </c>
      <c r="I830" s="96"/>
      <c r="J830" s="96" t="s">
        <v>1256</v>
      </c>
      <c r="K830" s="96" t="s">
        <v>50</v>
      </c>
      <c r="L830" s="96" t="s">
        <v>219</v>
      </c>
      <c r="M830" s="31" t="s">
        <v>1086</v>
      </c>
      <c r="N830" s="31" t="s">
        <v>1253</v>
      </c>
      <c r="O830" s="96"/>
      <c r="P830" s="31" t="s">
        <v>80</v>
      </c>
      <c r="Q830" s="31" t="s">
        <v>100</v>
      </c>
      <c r="R830" s="26" t="s">
        <v>37</v>
      </c>
      <c r="S830" s="65" t="s">
        <v>40</v>
      </c>
    </row>
    <row r="831" spans="1:19" ht="16.5" customHeight="1" x14ac:dyDescent="0.25">
      <c r="A831" s="65">
        <v>821</v>
      </c>
      <c r="B831" s="225"/>
      <c r="C831" s="94">
        <v>43620</v>
      </c>
      <c r="D831" s="94" t="s">
        <v>1118</v>
      </c>
      <c r="E831" s="65" t="s">
        <v>64</v>
      </c>
      <c r="F831" s="75">
        <v>868183034699996</v>
      </c>
      <c r="G831" s="178"/>
      <c r="H831" s="65" t="s">
        <v>74</v>
      </c>
      <c r="I831" s="178"/>
      <c r="J831" s="31" t="s">
        <v>1257</v>
      </c>
      <c r="K831" s="31" t="s">
        <v>50</v>
      </c>
      <c r="L831" s="31" t="s">
        <v>206</v>
      </c>
      <c r="M831" s="31" t="s">
        <v>1086</v>
      </c>
      <c r="N831" s="31" t="s">
        <v>1258</v>
      </c>
      <c r="O831" s="178"/>
      <c r="P831" s="31" t="s">
        <v>80</v>
      </c>
      <c r="Q831" s="31" t="s">
        <v>100</v>
      </c>
      <c r="R831" s="26" t="s">
        <v>37</v>
      </c>
      <c r="S831" s="177" t="s">
        <v>40</v>
      </c>
    </row>
    <row r="832" spans="1:19" ht="16.5" customHeight="1" x14ac:dyDescent="0.25">
      <c r="A832" s="65">
        <v>822</v>
      </c>
      <c r="B832" s="225"/>
      <c r="C832" s="94">
        <v>43528</v>
      </c>
      <c r="D832" s="94">
        <v>43589</v>
      </c>
      <c r="E832" s="65" t="s">
        <v>18</v>
      </c>
      <c r="F832" s="75">
        <v>12896004955065</v>
      </c>
      <c r="G832" s="65" t="s">
        <v>535</v>
      </c>
      <c r="H832" s="65" t="s">
        <v>95</v>
      </c>
      <c r="I832" s="31"/>
      <c r="J832" s="24" t="s">
        <v>365</v>
      </c>
      <c r="K832" s="31" t="s">
        <v>242</v>
      </c>
      <c r="L832" s="31" t="s">
        <v>602</v>
      </c>
      <c r="M832" s="31" t="s">
        <v>110</v>
      </c>
      <c r="N832" s="31" t="s">
        <v>1259</v>
      </c>
      <c r="O832" s="72"/>
      <c r="P832" s="31" t="s">
        <v>80</v>
      </c>
      <c r="Q832" s="31" t="s">
        <v>100</v>
      </c>
      <c r="R832" s="26" t="s">
        <v>42</v>
      </c>
      <c r="S832" s="26" t="s">
        <v>44</v>
      </c>
    </row>
    <row r="833" spans="1:19" ht="16.5" customHeight="1" x14ac:dyDescent="0.25">
      <c r="A833" s="65">
        <v>823</v>
      </c>
      <c r="B833" s="225"/>
      <c r="C833" s="94">
        <v>43620</v>
      </c>
      <c r="D833" s="94" t="s">
        <v>1118</v>
      </c>
      <c r="E833" s="65" t="s">
        <v>18</v>
      </c>
      <c r="F833" s="75">
        <v>866762025245612</v>
      </c>
      <c r="G833" s="65"/>
      <c r="H833" s="65" t="s">
        <v>95</v>
      </c>
      <c r="I833" s="75"/>
      <c r="J833" s="24" t="s">
        <v>1008</v>
      </c>
      <c r="K833" s="31" t="s">
        <v>167</v>
      </c>
      <c r="L833" s="31" t="s">
        <v>110</v>
      </c>
      <c r="M833" s="31"/>
      <c r="N833" s="31" t="s">
        <v>855</v>
      </c>
      <c r="O833" s="72">
        <v>310000</v>
      </c>
      <c r="P833" s="31" t="s">
        <v>80</v>
      </c>
      <c r="Q833" s="31" t="s">
        <v>100</v>
      </c>
      <c r="R833" s="23" t="s">
        <v>37</v>
      </c>
      <c r="S833" s="65" t="s">
        <v>39</v>
      </c>
    </row>
    <row r="834" spans="1:19" ht="18" customHeight="1" x14ac:dyDescent="0.25">
      <c r="A834" s="65">
        <v>824</v>
      </c>
      <c r="B834" s="225"/>
      <c r="C834" s="94">
        <v>43528</v>
      </c>
      <c r="D834" s="94">
        <v>43589</v>
      </c>
      <c r="E834" s="65" t="s">
        <v>25</v>
      </c>
      <c r="F834" s="75">
        <v>861693037591229</v>
      </c>
      <c r="G834" s="65"/>
      <c r="H834" s="65" t="s">
        <v>95</v>
      </c>
      <c r="I834" s="31" t="s">
        <v>1260</v>
      </c>
      <c r="J834" s="24" t="s">
        <v>351</v>
      </c>
      <c r="K834" s="31" t="s">
        <v>572</v>
      </c>
      <c r="L834" s="31" t="s">
        <v>342</v>
      </c>
      <c r="M834" s="31" t="s">
        <v>342</v>
      </c>
      <c r="N834" s="31" t="s">
        <v>546</v>
      </c>
      <c r="O834" s="23">
        <v>360000</v>
      </c>
      <c r="P834" s="31" t="s">
        <v>80</v>
      </c>
      <c r="Q834" s="31" t="s">
        <v>100</v>
      </c>
      <c r="R834" s="26" t="s">
        <v>37</v>
      </c>
      <c r="S834" s="26" t="s">
        <v>59</v>
      </c>
    </row>
    <row r="835" spans="1:19" ht="16.5" customHeight="1" x14ac:dyDescent="0.25">
      <c r="A835" s="65">
        <v>825</v>
      </c>
      <c r="B835" s="225"/>
      <c r="C835" s="94">
        <v>43620</v>
      </c>
      <c r="D835" s="94" t="s">
        <v>1118</v>
      </c>
      <c r="E835" s="65" t="s">
        <v>25</v>
      </c>
      <c r="F835" s="75">
        <v>867330029869289</v>
      </c>
      <c r="G835" s="65"/>
      <c r="H835" s="65" t="s">
        <v>95</v>
      </c>
      <c r="I835" s="31"/>
      <c r="J835" s="24" t="s">
        <v>1022</v>
      </c>
      <c r="K835" s="31" t="s">
        <v>50</v>
      </c>
      <c r="L835" s="31" t="s">
        <v>349</v>
      </c>
      <c r="M835" s="31"/>
      <c r="N835" s="31" t="s">
        <v>1261</v>
      </c>
      <c r="O835" s="23">
        <v>30000</v>
      </c>
      <c r="P835" s="31" t="s">
        <v>80</v>
      </c>
      <c r="Q835" s="31" t="s">
        <v>100</v>
      </c>
      <c r="R835" s="26" t="s">
        <v>37</v>
      </c>
      <c r="S835" s="26" t="s">
        <v>40</v>
      </c>
    </row>
    <row r="836" spans="1:19" s="103" customFormat="1" ht="16.5" customHeight="1" x14ac:dyDescent="0.25">
      <c r="A836" s="26">
        <v>826</v>
      </c>
      <c r="B836" s="225"/>
      <c r="C836" s="174">
        <v>43620</v>
      </c>
      <c r="D836" s="174" t="s">
        <v>1118</v>
      </c>
      <c r="E836" s="26" t="s">
        <v>25</v>
      </c>
      <c r="F836" s="150">
        <v>869668021820695</v>
      </c>
      <c r="G836" s="186"/>
      <c r="H836" s="26" t="s">
        <v>95</v>
      </c>
      <c r="I836" s="50"/>
      <c r="J836" s="50" t="s">
        <v>1262</v>
      </c>
      <c r="K836" s="26" t="s">
        <v>791</v>
      </c>
      <c r="L836" s="26" t="s">
        <v>349</v>
      </c>
      <c r="M836" s="26"/>
      <c r="N836" s="26" t="s">
        <v>237</v>
      </c>
      <c r="O836" s="26"/>
      <c r="P836" s="26" t="s">
        <v>80</v>
      </c>
      <c r="Q836" s="26" t="s">
        <v>100</v>
      </c>
      <c r="R836" s="23" t="s">
        <v>37</v>
      </c>
      <c r="S836" s="26" t="s">
        <v>41</v>
      </c>
    </row>
    <row r="837" spans="1:19" s="103" customFormat="1" ht="16.5" customHeight="1" x14ac:dyDescent="0.25">
      <c r="A837" s="26">
        <v>827</v>
      </c>
      <c r="B837" s="225"/>
      <c r="C837" s="174">
        <v>43620</v>
      </c>
      <c r="D837" s="174" t="s">
        <v>1118</v>
      </c>
      <c r="E837" s="26" t="s">
        <v>25</v>
      </c>
      <c r="F837" s="150">
        <v>867330021504629</v>
      </c>
      <c r="G837" s="26"/>
      <c r="H837" s="26" t="s">
        <v>95</v>
      </c>
      <c r="I837" s="50"/>
      <c r="J837" s="50" t="s">
        <v>1002</v>
      </c>
      <c r="K837" s="26" t="s">
        <v>50</v>
      </c>
      <c r="L837" s="50" t="s">
        <v>342</v>
      </c>
      <c r="M837" s="26"/>
      <c r="N837" s="26" t="s">
        <v>1263</v>
      </c>
      <c r="O837" s="23">
        <v>60000</v>
      </c>
      <c r="P837" s="26" t="s">
        <v>80</v>
      </c>
      <c r="Q837" s="26" t="s">
        <v>100</v>
      </c>
      <c r="R837" s="26" t="s">
        <v>37</v>
      </c>
      <c r="S837" s="26" t="s">
        <v>40</v>
      </c>
    </row>
    <row r="838" spans="1:19" s="103" customFormat="1" ht="16.5" customHeight="1" x14ac:dyDescent="0.25">
      <c r="A838" s="26">
        <v>828</v>
      </c>
      <c r="B838" s="225"/>
      <c r="C838" s="174">
        <v>43620</v>
      </c>
      <c r="D838" s="174" t="s">
        <v>1118</v>
      </c>
      <c r="E838" s="26" t="s">
        <v>25</v>
      </c>
      <c r="F838" s="150">
        <v>861693035605856</v>
      </c>
      <c r="G838" s="26"/>
      <c r="H838" s="26" t="s">
        <v>95</v>
      </c>
      <c r="I838" s="50"/>
      <c r="J838" s="50" t="s">
        <v>1022</v>
      </c>
      <c r="K838" s="26" t="s">
        <v>50</v>
      </c>
      <c r="L838" s="26" t="s">
        <v>680</v>
      </c>
      <c r="M838" s="26" t="s">
        <v>342</v>
      </c>
      <c r="N838" s="26" t="s">
        <v>1264</v>
      </c>
      <c r="O838" s="23">
        <v>10000</v>
      </c>
      <c r="P838" s="26" t="s">
        <v>80</v>
      </c>
      <c r="Q838" s="26" t="s">
        <v>100</v>
      </c>
      <c r="R838" s="26" t="s">
        <v>37</v>
      </c>
      <c r="S838" s="26" t="s">
        <v>40</v>
      </c>
    </row>
    <row r="839" spans="1:19" ht="16.5" customHeight="1" x14ac:dyDescent="0.25">
      <c r="A839" s="65">
        <v>829</v>
      </c>
      <c r="B839" s="225"/>
      <c r="C839" s="94">
        <v>43620</v>
      </c>
      <c r="D839" s="94" t="s">
        <v>1118</v>
      </c>
      <c r="E839" s="65" t="s">
        <v>25</v>
      </c>
      <c r="F839" s="75">
        <v>867330026948573</v>
      </c>
      <c r="G839" s="65"/>
      <c r="H839" s="65" t="s">
        <v>95</v>
      </c>
      <c r="I839" s="31"/>
      <c r="J839" s="31" t="s">
        <v>1002</v>
      </c>
      <c r="K839" s="31" t="s">
        <v>50</v>
      </c>
      <c r="L839" s="31" t="s">
        <v>349</v>
      </c>
      <c r="M839" s="31"/>
      <c r="N839" s="31" t="s">
        <v>1261</v>
      </c>
      <c r="O839" s="72">
        <v>30000</v>
      </c>
      <c r="P839" s="31" t="s">
        <v>80</v>
      </c>
      <c r="Q839" s="31" t="s">
        <v>100</v>
      </c>
      <c r="R839" s="26" t="s">
        <v>37</v>
      </c>
      <c r="S839" s="65" t="s">
        <v>40</v>
      </c>
    </row>
    <row r="840" spans="1:19" ht="16.5" customHeight="1" x14ac:dyDescent="0.25">
      <c r="A840" s="65">
        <v>830</v>
      </c>
      <c r="B840" s="225"/>
      <c r="C840" s="94">
        <v>43528</v>
      </c>
      <c r="D840" s="94" t="s">
        <v>1265</v>
      </c>
      <c r="E840" s="65" t="s">
        <v>31</v>
      </c>
      <c r="F840" s="75">
        <v>865209034302175</v>
      </c>
      <c r="G840" s="65" t="s">
        <v>262</v>
      </c>
      <c r="H840" s="65" t="s">
        <v>95</v>
      </c>
      <c r="I840" s="65"/>
      <c r="J840" s="31" t="s">
        <v>1266</v>
      </c>
      <c r="K840" s="31" t="s">
        <v>50</v>
      </c>
      <c r="L840" s="167" t="s">
        <v>1267</v>
      </c>
      <c r="M840" s="31" t="s">
        <v>316</v>
      </c>
      <c r="N840" s="31" t="s">
        <v>1033</v>
      </c>
      <c r="O840" s="72">
        <v>10000</v>
      </c>
      <c r="P840" s="31" t="s">
        <v>80</v>
      </c>
      <c r="Q840" s="31" t="s">
        <v>100</v>
      </c>
      <c r="R840" s="23" t="s">
        <v>37</v>
      </c>
      <c r="S840" s="65" t="s">
        <v>40</v>
      </c>
    </row>
    <row r="841" spans="1:19" ht="16.5" customHeight="1" x14ac:dyDescent="0.25">
      <c r="A841" s="65">
        <v>831</v>
      </c>
      <c r="B841" s="225"/>
      <c r="C841" s="94">
        <v>43620</v>
      </c>
      <c r="D841" s="94" t="s">
        <v>1118</v>
      </c>
      <c r="E841" s="65" t="s">
        <v>31</v>
      </c>
      <c r="F841" s="75">
        <v>865209034446717</v>
      </c>
      <c r="G841" s="171"/>
      <c r="H841" s="65" t="s">
        <v>95</v>
      </c>
      <c r="I841" s="171"/>
      <c r="J841" s="31" t="s">
        <v>320</v>
      </c>
      <c r="K841" s="31" t="s">
        <v>50</v>
      </c>
      <c r="L841" s="31" t="s">
        <v>321</v>
      </c>
      <c r="M841" s="31" t="s">
        <v>316</v>
      </c>
      <c r="N841" s="31" t="s">
        <v>1268</v>
      </c>
      <c r="O841" s="72">
        <v>10000</v>
      </c>
      <c r="P841" s="31" t="s">
        <v>80</v>
      </c>
      <c r="Q841" s="31" t="s">
        <v>100</v>
      </c>
      <c r="R841" s="23" t="s">
        <v>37</v>
      </c>
      <c r="S841" s="65" t="s">
        <v>40</v>
      </c>
    </row>
    <row r="842" spans="1:19" ht="16.5" customHeight="1" x14ac:dyDescent="0.25">
      <c r="A842" s="65">
        <v>832</v>
      </c>
      <c r="B842" s="225"/>
      <c r="C842" s="94">
        <v>43620</v>
      </c>
      <c r="D842" s="94" t="s">
        <v>1118</v>
      </c>
      <c r="E842" s="65" t="s">
        <v>31</v>
      </c>
      <c r="F842" s="75">
        <v>865209034377532</v>
      </c>
      <c r="G842" s="65"/>
      <c r="H842" s="65" t="s">
        <v>95</v>
      </c>
      <c r="I842" s="24"/>
      <c r="J842" s="24" t="s">
        <v>1266</v>
      </c>
      <c r="K842" s="31" t="s">
        <v>50</v>
      </c>
      <c r="L842" s="31" t="s">
        <v>321</v>
      </c>
      <c r="M842" s="31" t="s">
        <v>316</v>
      </c>
      <c r="N842" s="31" t="s">
        <v>1033</v>
      </c>
      <c r="O842" s="72">
        <v>10000</v>
      </c>
      <c r="P842" s="31" t="s">
        <v>80</v>
      </c>
      <c r="Q842" s="31" t="s">
        <v>100</v>
      </c>
      <c r="R842" s="23" t="s">
        <v>37</v>
      </c>
      <c r="S842" s="65" t="s">
        <v>40</v>
      </c>
    </row>
    <row r="843" spans="1:19" ht="18" customHeight="1" x14ac:dyDescent="0.25">
      <c r="A843" s="65">
        <v>833</v>
      </c>
      <c r="B843" s="225"/>
      <c r="C843" s="94">
        <v>43620</v>
      </c>
      <c r="D843" s="94" t="s">
        <v>1118</v>
      </c>
      <c r="E843" s="65" t="s">
        <v>31</v>
      </c>
      <c r="F843" s="75">
        <v>865209034446592</v>
      </c>
      <c r="G843" s="65"/>
      <c r="H843" s="65" t="s">
        <v>95</v>
      </c>
      <c r="I843" s="188" t="s">
        <v>1269</v>
      </c>
      <c r="J843" s="24" t="s">
        <v>1270</v>
      </c>
      <c r="K843" s="24" t="s">
        <v>1271</v>
      </c>
      <c r="L843" s="24" t="s">
        <v>321</v>
      </c>
      <c r="M843" s="31" t="s">
        <v>316</v>
      </c>
      <c r="N843" s="31" t="s">
        <v>1272</v>
      </c>
      <c r="O843" s="72">
        <v>370000</v>
      </c>
      <c r="P843" s="31" t="s">
        <v>80</v>
      </c>
      <c r="Q843" s="31" t="s">
        <v>1273</v>
      </c>
      <c r="R843" s="23" t="s">
        <v>37</v>
      </c>
      <c r="S843" s="65" t="s">
        <v>38</v>
      </c>
    </row>
    <row r="844" spans="1:19" ht="16.5" customHeight="1" x14ac:dyDescent="0.25">
      <c r="A844" s="65">
        <v>834</v>
      </c>
      <c r="B844" s="225"/>
      <c r="C844" s="94">
        <v>43620</v>
      </c>
      <c r="D844" s="94" t="s">
        <v>1118</v>
      </c>
      <c r="E844" s="65" t="s">
        <v>31</v>
      </c>
      <c r="F844" s="75">
        <v>865209034350232</v>
      </c>
      <c r="G844" s="65"/>
      <c r="H844" s="65" t="s">
        <v>95</v>
      </c>
      <c r="I844" s="24"/>
      <c r="J844" s="24" t="s">
        <v>1270</v>
      </c>
      <c r="K844" s="24" t="s">
        <v>50</v>
      </c>
      <c r="L844" s="31" t="s">
        <v>321</v>
      </c>
      <c r="M844" s="31" t="s">
        <v>316</v>
      </c>
      <c r="N844" s="31" t="s">
        <v>1033</v>
      </c>
      <c r="O844" s="72">
        <v>10000</v>
      </c>
      <c r="P844" s="31" t="s">
        <v>80</v>
      </c>
      <c r="Q844" s="31" t="s">
        <v>100</v>
      </c>
      <c r="R844" s="26" t="s">
        <v>37</v>
      </c>
      <c r="S844" s="65" t="s">
        <v>40</v>
      </c>
    </row>
    <row r="845" spans="1:19" ht="16.5" customHeight="1" x14ac:dyDescent="0.25">
      <c r="A845" s="65">
        <v>835</v>
      </c>
      <c r="B845" s="225"/>
      <c r="C845" s="94">
        <v>43620</v>
      </c>
      <c r="D845" s="94" t="s">
        <v>1118</v>
      </c>
      <c r="E845" s="65" t="s">
        <v>31</v>
      </c>
      <c r="F845" s="75">
        <v>865209034368374</v>
      </c>
      <c r="G845" s="65"/>
      <c r="H845" s="65" t="s">
        <v>95</v>
      </c>
      <c r="I845" s="80" t="s">
        <v>1274</v>
      </c>
      <c r="J845" s="31" t="s">
        <v>1275</v>
      </c>
      <c r="K845" s="31" t="s">
        <v>1276</v>
      </c>
      <c r="L845" s="31" t="s">
        <v>321</v>
      </c>
      <c r="M845" s="31" t="s">
        <v>316</v>
      </c>
      <c r="N845" s="31" t="s">
        <v>546</v>
      </c>
      <c r="O845" s="72">
        <v>220000</v>
      </c>
      <c r="P845" s="31" t="s">
        <v>80</v>
      </c>
      <c r="Q845" s="31" t="s">
        <v>100</v>
      </c>
      <c r="R845" s="26" t="s">
        <v>37</v>
      </c>
      <c r="S845" s="65" t="s">
        <v>59</v>
      </c>
    </row>
    <row r="846" spans="1:19" ht="16.5" customHeight="1" x14ac:dyDescent="0.25">
      <c r="A846" s="65">
        <v>836</v>
      </c>
      <c r="B846" s="225"/>
      <c r="C846" s="94">
        <v>43528</v>
      </c>
      <c r="D846" s="94">
        <v>43589</v>
      </c>
      <c r="E846" s="65" t="s">
        <v>23</v>
      </c>
      <c r="F846" s="75">
        <v>862631034720721</v>
      </c>
      <c r="G846" s="65" t="s">
        <v>262</v>
      </c>
      <c r="H846" s="194" t="s">
        <v>95</v>
      </c>
      <c r="I846" s="31" t="s">
        <v>1277</v>
      </c>
      <c r="J846" s="31" t="s">
        <v>568</v>
      </c>
      <c r="K846" s="31" t="s">
        <v>225</v>
      </c>
      <c r="L846" s="31" t="s">
        <v>396</v>
      </c>
      <c r="M846" s="167" t="s">
        <v>98</v>
      </c>
      <c r="N846" s="31" t="s">
        <v>58</v>
      </c>
      <c r="O846" s="72"/>
      <c r="P846" s="31" t="s">
        <v>80</v>
      </c>
      <c r="Q846" s="31" t="s">
        <v>100</v>
      </c>
      <c r="R846" s="23" t="s">
        <v>42</v>
      </c>
      <c r="S846" s="26" t="s">
        <v>44</v>
      </c>
    </row>
    <row r="847" spans="1:19" ht="16.5" customHeight="1" x14ac:dyDescent="0.25">
      <c r="A847" s="65">
        <v>837</v>
      </c>
      <c r="B847" s="225"/>
      <c r="C847" s="94">
        <v>43620</v>
      </c>
      <c r="D847" s="94" t="s">
        <v>1118</v>
      </c>
      <c r="E847" s="65" t="s">
        <v>23</v>
      </c>
      <c r="F847" s="75">
        <v>863586032882486</v>
      </c>
      <c r="G847" s="65"/>
      <c r="H847" s="65" t="s">
        <v>95</v>
      </c>
      <c r="I847" s="80" t="s">
        <v>1278</v>
      </c>
      <c r="J847" s="24" t="s">
        <v>345</v>
      </c>
      <c r="K847" s="31" t="s">
        <v>225</v>
      </c>
      <c r="L847" s="31" t="s">
        <v>98</v>
      </c>
      <c r="M847" s="31"/>
      <c r="N847" s="31" t="s">
        <v>745</v>
      </c>
      <c r="O847" s="72">
        <v>220000</v>
      </c>
      <c r="P847" s="31" t="s">
        <v>80</v>
      </c>
      <c r="Q847" s="31" t="s">
        <v>100</v>
      </c>
      <c r="R847" s="26" t="s">
        <v>37</v>
      </c>
      <c r="S847" s="26" t="s">
        <v>59</v>
      </c>
    </row>
    <row r="848" spans="1:19" ht="16.5" customHeight="1" x14ac:dyDescent="0.25">
      <c r="A848" s="65">
        <v>838</v>
      </c>
      <c r="B848" s="226"/>
      <c r="C848" s="94">
        <v>43620</v>
      </c>
      <c r="D848" s="94" t="s">
        <v>1118</v>
      </c>
      <c r="E848" s="65" t="s">
        <v>23</v>
      </c>
      <c r="F848" s="75">
        <v>861694031773938</v>
      </c>
      <c r="G848" s="65"/>
      <c r="H848" s="65" t="s">
        <v>95</v>
      </c>
      <c r="I848" s="31" t="s">
        <v>1279</v>
      </c>
      <c r="J848" s="24" t="s">
        <v>1280</v>
      </c>
      <c r="K848" s="31" t="s">
        <v>1281</v>
      </c>
      <c r="L848" s="31" t="s">
        <v>98</v>
      </c>
      <c r="M848" s="31"/>
      <c r="N848" s="31" t="s">
        <v>1282</v>
      </c>
      <c r="O848" s="72">
        <v>120000</v>
      </c>
      <c r="P848" s="31" t="s">
        <v>80</v>
      </c>
      <c r="Q848" s="31" t="s">
        <v>100</v>
      </c>
      <c r="R848" s="26" t="s">
        <v>37</v>
      </c>
      <c r="S848" s="26" t="s">
        <v>41</v>
      </c>
    </row>
    <row r="849" spans="1:19" ht="16.5" customHeight="1" x14ac:dyDescent="0.25">
      <c r="A849" s="65">
        <v>839</v>
      </c>
      <c r="B849" s="26" t="s">
        <v>1283</v>
      </c>
      <c r="C849" s="94" t="s">
        <v>1110</v>
      </c>
      <c r="D849" s="94" t="s">
        <v>1164</v>
      </c>
      <c r="E849" s="65" t="s">
        <v>56</v>
      </c>
      <c r="F849" s="75">
        <v>868183033803276</v>
      </c>
      <c r="G849" s="65"/>
      <c r="H849" s="65" t="s">
        <v>74</v>
      </c>
      <c r="I849" s="65"/>
      <c r="J849" s="31" t="s">
        <v>203</v>
      </c>
      <c r="K849" s="31" t="s">
        <v>134</v>
      </c>
      <c r="L849" s="167" t="s">
        <v>206</v>
      </c>
      <c r="M849" s="31" t="s">
        <v>1086</v>
      </c>
      <c r="N849" s="31" t="s">
        <v>58</v>
      </c>
      <c r="O849" s="31"/>
      <c r="P849" s="31" t="s">
        <v>80</v>
      </c>
      <c r="Q849" s="31" t="s">
        <v>100</v>
      </c>
      <c r="R849" s="23" t="s">
        <v>42</v>
      </c>
      <c r="S849" s="65" t="s">
        <v>44</v>
      </c>
    </row>
    <row r="850" spans="1:19" ht="16.5" customHeight="1" x14ac:dyDescent="0.25">
      <c r="A850" s="65">
        <v>840</v>
      </c>
      <c r="B850" s="224" t="s">
        <v>1036</v>
      </c>
      <c r="C850" s="94" t="s">
        <v>1093</v>
      </c>
      <c r="D850" s="94" t="s">
        <v>1093</v>
      </c>
      <c r="E850" s="65" t="s">
        <v>56</v>
      </c>
      <c r="F850" s="75">
        <v>867717030474614</v>
      </c>
      <c r="G850" s="171"/>
      <c r="H850" s="65" t="s">
        <v>74</v>
      </c>
      <c r="I850" s="65"/>
      <c r="J850" s="31" t="s">
        <v>214</v>
      </c>
      <c r="K850" s="31"/>
      <c r="L850" s="167" t="s">
        <v>219</v>
      </c>
      <c r="M850" s="31" t="s">
        <v>1086</v>
      </c>
      <c r="N850" s="31" t="s">
        <v>58</v>
      </c>
      <c r="O850" s="31"/>
      <c r="P850" s="31" t="s">
        <v>80</v>
      </c>
      <c r="Q850" s="31" t="s">
        <v>92</v>
      </c>
      <c r="R850" s="23" t="s">
        <v>42</v>
      </c>
      <c r="S850" s="65" t="s">
        <v>44</v>
      </c>
    </row>
    <row r="851" spans="1:19" ht="16.5" customHeight="1" x14ac:dyDescent="0.25">
      <c r="A851" s="65">
        <v>841</v>
      </c>
      <c r="B851" s="225"/>
      <c r="C851" s="94" t="s">
        <v>1093</v>
      </c>
      <c r="D851" s="94" t="s">
        <v>1093</v>
      </c>
      <c r="E851" s="65" t="s">
        <v>23</v>
      </c>
      <c r="F851" s="75">
        <v>866104022258811</v>
      </c>
      <c r="G851" s="171"/>
      <c r="H851" s="65" t="s">
        <v>95</v>
      </c>
      <c r="I851" s="31"/>
      <c r="J851" s="31" t="s">
        <v>400</v>
      </c>
      <c r="K851" s="31" t="s">
        <v>724</v>
      </c>
      <c r="L851" s="31" t="s">
        <v>1284</v>
      </c>
      <c r="M851" s="31" t="s">
        <v>98</v>
      </c>
      <c r="N851" s="31" t="s">
        <v>689</v>
      </c>
      <c r="O851" s="72">
        <v>20000</v>
      </c>
      <c r="P851" s="31" t="s">
        <v>80</v>
      </c>
      <c r="Q851" s="31" t="s">
        <v>92</v>
      </c>
      <c r="R851" s="23" t="s">
        <v>37</v>
      </c>
      <c r="S851" s="26" t="s">
        <v>40</v>
      </c>
    </row>
    <row r="852" spans="1:19" ht="16.5" customHeight="1" x14ac:dyDescent="0.25">
      <c r="A852" s="65">
        <v>842</v>
      </c>
      <c r="B852" s="225"/>
      <c r="C852" s="94" t="s">
        <v>1093</v>
      </c>
      <c r="D852" s="94" t="s">
        <v>1093</v>
      </c>
      <c r="E852" s="65" t="s">
        <v>23</v>
      </c>
      <c r="F852" s="75">
        <v>866104026999501</v>
      </c>
      <c r="G852" s="171"/>
      <c r="H852" s="65" t="s">
        <v>95</v>
      </c>
      <c r="I852" s="31" t="s">
        <v>1285</v>
      </c>
      <c r="J852" s="24" t="s">
        <v>203</v>
      </c>
      <c r="K852" s="31" t="s">
        <v>1286</v>
      </c>
      <c r="L852" s="31" t="s">
        <v>642</v>
      </c>
      <c r="M852" s="31" t="s">
        <v>98</v>
      </c>
      <c r="N852" s="31" t="s">
        <v>332</v>
      </c>
      <c r="O852" s="72">
        <v>220000</v>
      </c>
      <c r="P852" s="31" t="s">
        <v>80</v>
      </c>
      <c r="Q852" s="31" t="s">
        <v>92</v>
      </c>
      <c r="R852" s="26" t="s">
        <v>37</v>
      </c>
      <c r="S852" s="26" t="s">
        <v>59</v>
      </c>
    </row>
    <row r="853" spans="1:19" ht="16.5" customHeight="1" x14ac:dyDescent="0.25">
      <c r="A853" s="65">
        <v>843</v>
      </c>
      <c r="B853" s="226"/>
      <c r="C853" s="94" t="s">
        <v>1093</v>
      </c>
      <c r="D853" s="94" t="s">
        <v>1093</v>
      </c>
      <c r="E853" s="65" t="s">
        <v>23</v>
      </c>
      <c r="F853" s="75">
        <v>866104024786652</v>
      </c>
      <c r="G853" s="171"/>
      <c r="H853" s="65" t="s">
        <v>95</v>
      </c>
      <c r="I853" s="31" t="s">
        <v>1287</v>
      </c>
      <c r="J853" s="24" t="s">
        <v>164</v>
      </c>
      <c r="K853" s="31" t="s">
        <v>1286</v>
      </c>
      <c r="L853" s="31" t="s">
        <v>98</v>
      </c>
      <c r="M853" s="31"/>
      <c r="N853" s="31" t="s">
        <v>220</v>
      </c>
      <c r="O853" s="72">
        <v>220000</v>
      </c>
      <c r="P853" s="31" t="s">
        <v>80</v>
      </c>
      <c r="Q853" s="31" t="s">
        <v>92</v>
      </c>
      <c r="R853" s="26" t="s">
        <v>37</v>
      </c>
      <c r="S853" s="26" t="s">
        <v>59</v>
      </c>
    </row>
    <row r="854" spans="1:19" ht="16.5" customHeight="1" x14ac:dyDescent="0.25">
      <c r="A854" s="65">
        <v>844</v>
      </c>
      <c r="B854" s="224" t="s">
        <v>1301</v>
      </c>
      <c r="C854" s="94">
        <v>43589</v>
      </c>
      <c r="D854" s="94">
        <v>43681</v>
      </c>
      <c r="E854" s="65" t="s">
        <v>56</v>
      </c>
      <c r="F854" s="75">
        <v>868183034660139</v>
      </c>
      <c r="G854" s="171"/>
      <c r="H854" s="65" t="s">
        <v>74</v>
      </c>
      <c r="I854" s="171"/>
      <c r="J854" s="24" t="s">
        <v>280</v>
      </c>
      <c r="K854" s="31" t="s">
        <v>119</v>
      </c>
      <c r="L854" s="167" t="s">
        <v>206</v>
      </c>
      <c r="M854" s="31" t="s">
        <v>1086</v>
      </c>
      <c r="N854" s="31" t="s">
        <v>121</v>
      </c>
      <c r="O854" s="31"/>
      <c r="P854" s="31" t="s">
        <v>80</v>
      </c>
      <c r="Q854" s="31" t="s">
        <v>92</v>
      </c>
      <c r="R854" s="23" t="s">
        <v>37</v>
      </c>
      <c r="S854" s="65" t="s">
        <v>40</v>
      </c>
    </row>
    <row r="855" spans="1:19" ht="16.5" customHeight="1" x14ac:dyDescent="0.25">
      <c r="A855" s="65">
        <v>845</v>
      </c>
      <c r="B855" s="225"/>
      <c r="C855" s="94">
        <v>43589</v>
      </c>
      <c r="D855" s="94">
        <v>43681</v>
      </c>
      <c r="E855" s="65" t="s">
        <v>56</v>
      </c>
      <c r="F855" s="75">
        <v>867857039899583</v>
      </c>
      <c r="G855" s="171"/>
      <c r="H855" s="65" t="s">
        <v>74</v>
      </c>
      <c r="I855" s="171"/>
      <c r="J855" s="24" t="s">
        <v>280</v>
      </c>
      <c r="K855" s="31" t="s">
        <v>210</v>
      </c>
      <c r="L855" s="31" t="s">
        <v>219</v>
      </c>
      <c r="M855" s="31" t="s">
        <v>1086</v>
      </c>
      <c r="N855" s="31" t="s">
        <v>1000</v>
      </c>
      <c r="O855" s="31"/>
      <c r="P855" s="31" t="s">
        <v>80</v>
      </c>
      <c r="Q855" s="31" t="s">
        <v>92</v>
      </c>
      <c r="R855" s="23" t="s">
        <v>42</v>
      </c>
      <c r="S855" s="65" t="s">
        <v>68</v>
      </c>
    </row>
    <row r="856" spans="1:19" ht="16.5" customHeight="1" x14ac:dyDescent="0.25">
      <c r="A856" s="65">
        <v>846</v>
      </c>
      <c r="B856" s="225"/>
      <c r="C856" s="94">
        <v>43589</v>
      </c>
      <c r="D856" s="94">
        <v>43681</v>
      </c>
      <c r="E856" s="65" t="s">
        <v>56</v>
      </c>
      <c r="F856" s="75">
        <v>868183034589940</v>
      </c>
      <c r="G856" s="171"/>
      <c r="H856" s="65" t="s">
        <v>74</v>
      </c>
      <c r="I856" s="171"/>
      <c r="J856" s="24" t="s">
        <v>280</v>
      </c>
      <c r="K856" s="31"/>
      <c r="L856" s="31" t="s">
        <v>78</v>
      </c>
      <c r="M856" s="31" t="s">
        <v>1086</v>
      </c>
      <c r="N856" s="31" t="s">
        <v>58</v>
      </c>
      <c r="O856" s="31"/>
      <c r="P856" s="31" t="s">
        <v>80</v>
      </c>
      <c r="Q856" s="31" t="s">
        <v>92</v>
      </c>
      <c r="R856" s="23" t="s">
        <v>42</v>
      </c>
      <c r="S856" s="65" t="s">
        <v>44</v>
      </c>
    </row>
    <row r="857" spans="1:19" ht="16.5" customHeight="1" x14ac:dyDescent="0.25">
      <c r="A857" s="65">
        <v>847</v>
      </c>
      <c r="B857" s="225"/>
      <c r="C857" s="94">
        <v>43589</v>
      </c>
      <c r="D857" s="94">
        <v>43681</v>
      </c>
      <c r="E857" s="65" t="s">
        <v>56</v>
      </c>
      <c r="F857" s="75">
        <v>867857039899369</v>
      </c>
      <c r="G857" s="171"/>
      <c r="H857" s="65" t="s">
        <v>74</v>
      </c>
      <c r="I857" s="171"/>
      <c r="J857" s="24" t="s">
        <v>280</v>
      </c>
      <c r="K857" s="31"/>
      <c r="L857" s="31" t="s">
        <v>78</v>
      </c>
      <c r="M857" s="31" t="s">
        <v>1086</v>
      </c>
      <c r="N857" s="31" t="s">
        <v>58</v>
      </c>
      <c r="O857" s="31"/>
      <c r="P857" s="31" t="s">
        <v>80</v>
      </c>
      <c r="Q857" s="31" t="s">
        <v>92</v>
      </c>
      <c r="R857" s="23" t="s">
        <v>42</v>
      </c>
      <c r="S857" s="65" t="s">
        <v>44</v>
      </c>
    </row>
    <row r="858" spans="1:19" ht="16.5" customHeight="1" x14ac:dyDescent="0.25">
      <c r="A858" s="65">
        <v>848</v>
      </c>
      <c r="B858" s="225"/>
      <c r="C858" s="94">
        <v>43589</v>
      </c>
      <c r="D858" s="94">
        <v>43681</v>
      </c>
      <c r="E858" s="65" t="s">
        <v>56</v>
      </c>
      <c r="F858" s="75">
        <v>868183033786380</v>
      </c>
      <c r="G858" s="171"/>
      <c r="H858" s="65" t="s">
        <v>74</v>
      </c>
      <c r="I858" s="65" t="s">
        <v>1288</v>
      </c>
      <c r="J858" s="24" t="s">
        <v>280</v>
      </c>
      <c r="K858" s="31"/>
      <c r="L858" s="31" t="s">
        <v>206</v>
      </c>
      <c r="M858" s="31" t="s">
        <v>1086</v>
      </c>
      <c r="N858" s="31" t="s">
        <v>58</v>
      </c>
      <c r="O858" s="31"/>
      <c r="P858" s="31" t="s">
        <v>80</v>
      </c>
      <c r="Q858" s="31" t="s">
        <v>92</v>
      </c>
      <c r="R858" s="23" t="s">
        <v>42</v>
      </c>
      <c r="S858" s="65" t="s">
        <v>44</v>
      </c>
    </row>
    <row r="859" spans="1:19" ht="16.5" customHeight="1" x14ac:dyDescent="0.25">
      <c r="A859" s="65">
        <v>849</v>
      </c>
      <c r="B859" s="225"/>
      <c r="C859" s="94">
        <v>43589</v>
      </c>
      <c r="D859" s="94">
        <v>43681</v>
      </c>
      <c r="E859" s="65" t="s">
        <v>56</v>
      </c>
      <c r="F859" s="75">
        <v>868183034589650</v>
      </c>
      <c r="G859" s="171"/>
      <c r="H859" s="65" t="s">
        <v>74</v>
      </c>
      <c r="I859" s="171"/>
      <c r="J859" s="24" t="s">
        <v>280</v>
      </c>
      <c r="K859" s="31" t="s">
        <v>303</v>
      </c>
      <c r="L859" s="31" t="s">
        <v>333</v>
      </c>
      <c r="M859" s="31" t="s">
        <v>1086</v>
      </c>
      <c r="N859" s="31" t="s">
        <v>125</v>
      </c>
      <c r="O859" s="31"/>
      <c r="P859" s="31" t="s">
        <v>80</v>
      </c>
      <c r="Q859" s="31" t="s">
        <v>92</v>
      </c>
      <c r="R859" s="26" t="s">
        <v>37</v>
      </c>
      <c r="S859" s="65" t="s">
        <v>41</v>
      </c>
    </row>
    <row r="860" spans="1:19" ht="16.5" customHeight="1" x14ac:dyDescent="0.25">
      <c r="A860" s="65">
        <v>850</v>
      </c>
      <c r="B860" s="225"/>
      <c r="C860" s="94">
        <v>43589</v>
      </c>
      <c r="D860" s="94">
        <v>43681</v>
      </c>
      <c r="E860" s="65" t="s">
        <v>56</v>
      </c>
      <c r="F860" s="75">
        <v>868183034811187</v>
      </c>
      <c r="G860" s="171"/>
      <c r="H860" s="65" t="s">
        <v>74</v>
      </c>
      <c r="I860" s="171"/>
      <c r="J860" s="31" t="s">
        <v>280</v>
      </c>
      <c r="K860" s="31"/>
      <c r="L860" s="31" t="s">
        <v>985</v>
      </c>
      <c r="M860" s="31" t="s">
        <v>1086</v>
      </c>
      <c r="N860" s="31" t="s">
        <v>58</v>
      </c>
      <c r="O860" s="31"/>
      <c r="P860" s="31" t="s">
        <v>80</v>
      </c>
      <c r="Q860" s="31" t="s">
        <v>92</v>
      </c>
      <c r="R860" s="26" t="s">
        <v>42</v>
      </c>
      <c r="S860" s="65" t="s">
        <v>44</v>
      </c>
    </row>
    <row r="861" spans="1:19" ht="16.5" customHeight="1" x14ac:dyDescent="0.25">
      <c r="A861" s="65">
        <v>851</v>
      </c>
      <c r="B861" s="225"/>
      <c r="C861" s="94">
        <v>43589</v>
      </c>
      <c r="D861" s="94">
        <v>43681</v>
      </c>
      <c r="E861" s="65" t="s">
        <v>56</v>
      </c>
      <c r="F861" s="75">
        <v>868183034702501</v>
      </c>
      <c r="G861" s="171"/>
      <c r="H861" s="65" t="s">
        <v>74</v>
      </c>
      <c r="I861" s="171"/>
      <c r="J861" s="31" t="s">
        <v>280</v>
      </c>
      <c r="K861" s="96"/>
      <c r="L861" s="31" t="s">
        <v>985</v>
      </c>
      <c r="M861" s="31" t="s">
        <v>1086</v>
      </c>
      <c r="N861" s="31" t="s">
        <v>58</v>
      </c>
      <c r="O861" s="96"/>
      <c r="P861" s="31" t="s">
        <v>80</v>
      </c>
      <c r="Q861" s="31" t="s">
        <v>92</v>
      </c>
      <c r="R861" s="26" t="s">
        <v>42</v>
      </c>
      <c r="S861" s="65" t="s">
        <v>44</v>
      </c>
    </row>
    <row r="862" spans="1:19" ht="16.5" customHeight="1" x14ac:dyDescent="0.25">
      <c r="A862" s="65">
        <v>852</v>
      </c>
      <c r="B862" s="225"/>
      <c r="C862" s="94">
        <v>43589</v>
      </c>
      <c r="D862" s="94">
        <v>43681</v>
      </c>
      <c r="E862" s="65" t="s">
        <v>56</v>
      </c>
      <c r="F862" s="75">
        <v>868183034747704</v>
      </c>
      <c r="G862" s="171"/>
      <c r="H862" s="65" t="s">
        <v>74</v>
      </c>
      <c r="I862" s="171"/>
      <c r="J862" s="31" t="s">
        <v>280</v>
      </c>
      <c r="K862" s="31"/>
      <c r="L862" s="31" t="s">
        <v>985</v>
      </c>
      <c r="M862" s="31" t="s">
        <v>1086</v>
      </c>
      <c r="N862" s="31" t="s">
        <v>58</v>
      </c>
      <c r="O862" s="31"/>
      <c r="P862" s="31" t="s">
        <v>80</v>
      </c>
      <c r="Q862" s="31" t="s">
        <v>92</v>
      </c>
      <c r="R862" s="26" t="s">
        <v>42</v>
      </c>
      <c r="S862" s="65" t="s">
        <v>44</v>
      </c>
    </row>
    <row r="863" spans="1:19" ht="16.5" customHeight="1" x14ac:dyDescent="0.25">
      <c r="A863" s="65">
        <v>853</v>
      </c>
      <c r="B863" s="225"/>
      <c r="C863" s="94">
        <v>43589</v>
      </c>
      <c r="D863" s="94">
        <v>43681</v>
      </c>
      <c r="E863" s="65" t="s">
        <v>56</v>
      </c>
      <c r="F863" s="75">
        <v>868183034811138</v>
      </c>
      <c r="G863" s="171"/>
      <c r="H863" s="65" t="s">
        <v>74</v>
      </c>
      <c r="I863" s="171"/>
      <c r="J863" s="31" t="s">
        <v>280</v>
      </c>
      <c r="K863" s="31"/>
      <c r="L863" s="31" t="s">
        <v>333</v>
      </c>
      <c r="M863" s="31" t="s">
        <v>1086</v>
      </c>
      <c r="N863" s="31" t="s">
        <v>58</v>
      </c>
      <c r="O863" s="31"/>
      <c r="P863" s="31" t="s">
        <v>80</v>
      </c>
      <c r="Q863" s="31" t="s">
        <v>92</v>
      </c>
      <c r="R863" s="26" t="s">
        <v>42</v>
      </c>
      <c r="S863" s="65" t="s">
        <v>44</v>
      </c>
    </row>
    <row r="864" spans="1:19" ht="16.5" customHeight="1" x14ac:dyDescent="0.25">
      <c r="A864" s="65">
        <v>854</v>
      </c>
      <c r="B864" s="225"/>
      <c r="C864" s="94">
        <v>43589</v>
      </c>
      <c r="D864" s="94">
        <v>43681</v>
      </c>
      <c r="E864" s="65" t="s">
        <v>56</v>
      </c>
      <c r="F864" s="75">
        <v>867857039935858</v>
      </c>
      <c r="G864" s="171"/>
      <c r="H864" s="65" t="s">
        <v>74</v>
      </c>
      <c r="I864" s="171"/>
      <c r="J864" s="31" t="s">
        <v>280</v>
      </c>
      <c r="K864" s="31" t="s">
        <v>225</v>
      </c>
      <c r="L864" s="31" t="s">
        <v>219</v>
      </c>
      <c r="M864" s="31" t="s">
        <v>1086</v>
      </c>
      <c r="N864" s="31" t="s">
        <v>1289</v>
      </c>
      <c r="O864" s="31"/>
      <c r="P864" s="31" t="s">
        <v>80</v>
      </c>
      <c r="Q864" s="31" t="s">
        <v>92</v>
      </c>
      <c r="R864" s="26" t="s">
        <v>37</v>
      </c>
      <c r="S864" s="65" t="s">
        <v>41</v>
      </c>
    </row>
    <row r="865" spans="1:19" ht="16.5" customHeight="1" x14ac:dyDescent="0.25">
      <c r="A865" s="65">
        <v>855</v>
      </c>
      <c r="B865" s="225"/>
      <c r="C865" s="94">
        <v>43589</v>
      </c>
      <c r="D865" s="94">
        <v>43681</v>
      </c>
      <c r="E865" s="65" t="s">
        <v>56</v>
      </c>
      <c r="F865" s="75">
        <v>868183033881306</v>
      </c>
      <c r="G865" s="171"/>
      <c r="H865" s="65" t="s">
        <v>74</v>
      </c>
      <c r="I865" s="171"/>
      <c r="J865" s="31" t="s">
        <v>280</v>
      </c>
      <c r="K865" s="31" t="s">
        <v>119</v>
      </c>
      <c r="L865" s="31" t="s">
        <v>206</v>
      </c>
      <c r="M865" s="31" t="s">
        <v>1086</v>
      </c>
      <c r="N865" s="31" t="s">
        <v>121</v>
      </c>
      <c r="O865" s="31"/>
      <c r="P865" s="31" t="s">
        <v>80</v>
      </c>
      <c r="Q865" s="31" t="s">
        <v>92</v>
      </c>
      <c r="R865" s="26" t="s">
        <v>37</v>
      </c>
      <c r="S865" s="65" t="s">
        <v>40</v>
      </c>
    </row>
    <row r="866" spans="1:19" ht="16.5" customHeight="1" x14ac:dyDescent="0.25">
      <c r="A866" s="65">
        <v>856</v>
      </c>
      <c r="B866" s="225"/>
      <c r="C866" s="94">
        <v>43589</v>
      </c>
      <c r="D866" s="94">
        <v>43681</v>
      </c>
      <c r="E866" s="65" t="s">
        <v>56</v>
      </c>
      <c r="F866" s="75">
        <v>868183034606124</v>
      </c>
      <c r="G866" s="171"/>
      <c r="H866" s="65" t="s">
        <v>74</v>
      </c>
      <c r="I866" s="171"/>
      <c r="J866" s="31" t="s">
        <v>280</v>
      </c>
      <c r="K866" s="31"/>
      <c r="L866" s="31" t="s">
        <v>985</v>
      </c>
      <c r="M866" s="31" t="s">
        <v>1086</v>
      </c>
      <c r="N866" s="31" t="s">
        <v>58</v>
      </c>
      <c r="O866" s="31"/>
      <c r="P866" s="31" t="s">
        <v>80</v>
      </c>
      <c r="Q866" s="31" t="s">
        <v>92</v>
      </c>
      <c r="R866" s="26" t="s">
        <v>42</v>
      </c>
      <c r="S866" s="65" t="s">
        <v>44</v>
      </c>
    </row>
    <row r="867" spans="1:19" ht="16.5" customHeight="1" x14ac:dyDescent="0.25">
      <c r="A867" s="65">
        <v>857</v>
      </c>
      <c r="B867" s="225"/>
      <c r="C867" s="94">
        <v>43589</v>
      </c>
      <c r="D867" s="94">
        <v>43681</v>
      </c>
      <c r="E867" s="65" t="s">
        <v>56</v>
      </c>
      <c r="F867" s="75">
        <v>868183034718820</v>
      </c>
      <c r="G867" s="171"/>
      <c r="H867" s="65" t="s">
        <v>74</v>
      </c>
      <c r="I867" s="171"/>
      <c r="J867" s="31" t="s">
        <v>280</v>
      </c>
      <c r="K867" s="31"/>
      <c r="L867" s="31" t="s">
        <v>333</v>
      </c>
      <c r="M867" s="31" t="s">
        <v>1086</v>
      </c>
      <c r="N867" s="31" t="s">
        <v>58</v>
      </c>
      <c r="O867" s="31"/>
      <c r="P867" s="31" t="s">
        <v>80</v>
      </c>
      <c r="Q867" s="31" t="s">
        <v>92</v>
      </c>
      <c r="R867" s="26" t="s">
        <v>42</v>
      </c>
      <c r="S867" s="65" t="s">
        <v>44</v>
      </c>
    </row>
    <row r="868" spans="1:19" ht="16.5" customHeight="1" x14ac:dyDescent="0.25">
      <c r="A868" s="65">
        <v>858</v>
      </c>
      <c r="B868" s="225"/>
      <c r="C868" s="94">
        <v>43589</v>
      </c>
      <c r="D868" s="94">
        <v>43681</v>
      </c>
      <c r="E868" s="65" t="s">
        <v>56</v>
      </c>
      <c r="F868" s="75">
        <v>867857039906685</v>
      </c>
      <c r="G868" s="171"/>
      <c r="H868" s="65" t="s">
        <v>74</v>
      </c>
      <c r="I868" s="171"/>
      <c r="J868" s="31" t="s">
        <v>280</v>
      </c>
      <c r="K868" s="31" t="s">
        <v>225</v>
      </c>
      <c r="L868" s="31" t="s">
        <v>219</v>
      </c>
      <c r="M868" s="31" t="s">
        <v>1086</v>
      </c>
      <c r="N868" s="31" t="s">
        <v>1000</v>
      </c>
      <c r="O868" s="31"/>
      <c r="P868" s="31" t="s">
        <v>80</v>
      </c>
      <c r="Q868" s="31" t="s">
        <v>92</v>
      </c>
      <c r="R868" s="26" t="s">
        <v>42</v>
      </c>
      <c r="S868" s="65" t="s">
        <v>68</v>
      </c>
    </row>
    <row r="869" spans="1:19" ht="16.5" customHeight="1" x14ac:dyDescent="0.25">
      <c r="A869" s="65">
        <v>859</v>
      </c>
      <c r="B869" s="225"/>
      <c r="C869" s="94">
        <v>43589</v>
      </c>
      <c r="D869" s="94">
        <v>43681</v>
      </c>
      <c r="E869" s="65" t="s">
        <v>56</v>
      </c>
      <c r="F869" s="75">
        <v>868183034802558</v>
      </c>
      <c r="G869" s="171"/>
      <c r="H869" s="65" t="s">
        <v>74</v>
      </c>
      <c r="I869" s="65" t="s">
        <v>1288</v>
      </c>
      <c r="J869" s="31" t="s">
        <v>280</v>
      </c>
      <c r="K869" s="31" t="s">
        <v>1290</v>
      </c>
      <c r="L869" s="31" t="s">
        <v>78</v>
      </c>
      <c r="M869" s="31" t="s">
        <v>1086</v>
      </c>
      <c r="N869" s="31" t="s">
        <v>1291</v>
      </c>
      <c r="O869" s="31"/>
      <c r="P869" s="31" t="s">
        <v>80</v>
      </c>
      <c r="Q869" s="31" t="s">
        <v>92</v>
      </c>
      <c r="R869" s="26" t="s">
        <v>42</v>
      </c>
      <c r="S869" s="65" t="s">
        <v>44</v>
      </c>
    </row>
    <row r="870" spans="1:19" ht="16.5" customHeight="1" x14ac:dyDescent="0.25">
      <c r="A870" s="65">
        <v>860</v>
      </c>
      <c r="B870" s="225"/>
      <c r="C870" s="94">
        <v>43589</v>
      </c>
      <c r="D870" s="94">
        <v>43681</v>
      </c>
      <c r="E870" s="65" t="s">
        <v>56</v>
      </c>
      <c r="F870" s="75">
        <v>868183034660410</v>
      </c>
      <c r="G870" s="171"/>
      <c r="H870" s="65" t="s">
        <v>74</v>
      </c>
      <c r="I870" s="171"/>
      <c r="J870" s="31" t="s">
        <v>280</v>
      </c>
      <c r="K870" s="65"/>
      <c r="L870" s="65" t="s">
        <v>206</v>
      </c>
      <c r="M870" s="31" t="s">
        <v>1086</v>
      </c>
      <c r="N870" s="31" t="s">
        <v>58</v>
      </c>
      <c r="O870" s="65"/>
      <c r="P870" s="65" t="s">
        <v>80</v>
      </c>
      <c r="Q870" s="65" t="s">
        <v>92</v>
      </c>
      <c r="R870" s="26" t="s">
        <v>42</v>
      </c>
      <c r="S870" s="65" t="s">
        <v>44</v>
      </c>
    </row>
    <row r="871" spans="1:19" ht="16.5" customHeight="1" x14ac:dyDescent="0.25">
      <c r="A871" s="65">
        <v>861</v>
      </c>
      <c r="B871" s="225"/>
      <c r="C871" s="94">
        <v>43589</v>
      </c>
      <c r="D871" s="94">
        <v>43681</v>
      </c>
      <c r="E871" s="65" t="s">
        <v>56</v>
      </c>
      <c r="F871" s="75">
        <v>868183033867123</v>
      </c>
      <c r="G871" s="171"/>
      <c r="H871" s="65" t="s">
        <v>74</v>
      </c>
      <c r="I871" s="171"/>
      <c r="J871" s="31" t="s">
        <v>280</v>
      </c>
      <c r="K871" s="65" t="s">
        <v>1292</v>
      </c>
      <c r="L871" s="65" t="s">
        <v>206</v>
      </c>
      <c r="M871" s="31" t="s">
        <v>1086</v>
      </c>
      <c r="N871" s="65" t="s">
        <v>1293</v>
      </c>
      <c r="O871" s="65"/>
      <c r="P871" s="65" t="s">
        <v>80</v>
      </c>
      <c r="Q871" s="65" t="s">
        <v>92</v>
      </c>
      <c r="R871" s="26" t="s">
        <v>37</v>
      </c>
      <c r="S871" s="65" t="s">
        <v>39</v>
      </c>
    </row>
    <row r="872" spans="1:19" ht="16.5" customHeight="1" x14ac:dyDescent="0.25">
      <c r="A872" s="65">
        <v>862</v>
      </c>
      <c r="B872" s="225"/>
      <c r="C872" s="94" t="s">
        <v>1093</v>
      </c>
      <c r="D872" s="94">
        <v>43501</v>
      </c>
      <c r="E872" s="65" t="s">
        <v>56</v>
      </c>
      <c r="F872" s="75">
        <v>868183034662499</v>
      </c>
      <c r="G872" s="65"/>
      <c r="H872" s="65" t="s">
        <v>74</v>
      </c>
      <c r="I872" s="65"/>
      <c r="J872" s="65" t="s">
        <v>280</v>
      </c>
      <c r="K872" s="65" t="s">
        <v>134</v>
      </c>
      <c r="L872" s="65" t="s">
        <v>333</v>
      </c>
      <c r="M872" s="31" t="s">
        <v>1086</v>
      </c>
      <c r="N872" s="65" t="s">
        <v>58</v>
      </c>
      <c r="O872" s="65"/>
      <c r="P872" s="65" t="s">
        <v>80</v>
      </c>
      <c r="Q872" s="65" t="s">
        <v>100</v>
      </c>
      <c r="R872" s="26" t="s">
        <v>42</v>
      </c>
      <c r="S872" s="65" t="s">
        <v>44</v>
      </c>
    </row>
    <row r="873" spans="1:19" ht="16.5" customHeight="1" x14ac:dyDescent="0.25">
      <c r="A873" s="65">
        <v>863</v>
      </c>
      <c r="B873" s="225"/>
      <c r="C873" s="94" t="s">
        <v>1093</v>
      </c>
      <c r="D873" s="94">
        <v>43501</v>
      </c>
      <c r="E873" s="65" t="s">
        <v>56</v>
      </c>
      <c r="F873" s="75">
        <v>867857039907626</v>
      </c>
      <c r="G873" s="65"/>
      <c r="H873" s="65" t="s">
        <v>74</v>
      </c>
      <c r="I873" s="65"/>
      <c r="J873" s="65" t="s">
        <v>280</v>
      </c>
      <c r="K873" s="65" t="s">
        <v>134</v>
      </c>
      <c r="L873" s="65" t="s">
        <v>206</v>
      </c>
      <c r="M873" s="31" t="s">
        <v>1086</v>
      </c>
      <c r="N873" s="65" t="s">
        <v>58</v>
      </c>
      <c r="O873" s="65"/>
      <c r="P873" s="65" t="s">
        <v>80</v>
      </c>
      <c r="Q873" s="65" t="s">
        <v>100</v>
      </c>
      <c r="R873" s="26" t="s">
        <v>42</v>
      </c>
      <c r="S873" s="65" t="s">
        <v>44</v>
      </c>
    </row>
    <row r="874" spans="1:19" ht="16.5" customHeight="1" x14ac:dyDescent="0.25">
      <c r="A874" s="65">
        <v>864</v>
      </c>
      <c r="B874" s="225"/>
      <c r="C874" s="94" t="s">
        <v>1093</v>
      </c>
      <c r="D874" s="94">
        <v>43501</v>
      </c>
      <c r="E874" s="65" t="s">
        <v>56</v>
      </c>
      <c r="F874" s="75">
        <v>867857039892323</v>
      </c>
      <c r="G874" s="65"/>
      <c r="H874" s="65" t="s">
        <v>74</v>
      </c>
      <c r="I874" s="65" t="s">
        <v>1294</v>
      </c>
      <c r="J874" s="65" t="s">
        <v>280</v>
      </c>
      <c r="K874" s="65" t="s">
        <v>134</v>
      </c>
      <c r="L874" s="65" t="s">
        <v>1112</v>
      </c>
      <c r="M874" s="31" t="s">
        <v>1086</v>
      </c>
      <c r="N874" s="65" t="s">
        <v>58</v>
      </c>
      <c r="O874" s="65"/>
      <c r="P874" s="65" t="s">
        <v>80</v>
      </c>
      <c r="Q874" s="65" t="s">
        <v>100</v>
      </c>
      <c r="R874" s="26" t="s">
        <v>42</v>
      </c>
      <c r="S874" s="65" t="s">
        <v>44</v>
      </c>
    </row>
    <row r="875" spans="1:19" ht="16.5" customHeight="1" x14ac:dyDescent="0.25">
      <c r="A875" s="65">
        <v>865</v>
      </c>
      <c r="B875" s="225"/>
      <c r="C875" s="94" t="s">
        <v>1093</v>
      </c>
      <c r="D875" s="94">
        <v>43501</v>
      </c>
      <c r="E875" s="65" t="s">
        <v>56</v>
      </c>
      <c r="F875" s="75">
        <v>868183034705561</v>
      </c>
      <c r="G875" s="65"/>
      <c r="H875" s="65" t="s">
        <v>74</v>
      </c>
      <c r="I875" s="65"/>
      <c r="J875" s="65" t="s">
        <v>1295</v>
      </c>
      <c r="K875" s="65" t="s">
        <v>134</v>
      </c>
      <c r="L875" s="65" t="s">
        <v>78</v>
      </c>
      <c r="M875" s="31" t="s">
        <v>1086</v>
      </c>
      <c r="N875" s="65" t="s">
        <v>58</v>
      </c>
      <c r="O875" s="65"/>
      <c r="P875" s="65" t="s">
        <v>80</v>
      </c>
      <c r="Q875" s="65" t="s">
        <v>100</v>
      </c>
      <c r="R875" s="26" t="s">
        <v>42</v>
      </c>
      <c r="S875" s="65" t="s">
        <v>44</v>
      </c>
    </row>
    <row r="876" spans="1:19" ht="16.5" customHeight="1" x14ac:dyDescent="0.25">
      <c r="A876" s="65">
        <v>866</v>
      </c>
      <c r="B876" s="225"/>
      <c r="C876" s="94" t="s">
        <v>1093</v>
      </c>
      <c r="D876" s="94">
        <v>43501</v>
      </c>
      <c r="E876" s="65" t="s">
        <v>56</v>
      </c>
      <c r="F876" s="75">
        <v>868183034772835</v>
      </c>
      <c r="G876" s="65"/>
      <c r="H876" s="65" t="s">
        <v>74</v>
      </c>
      <c r="I876" s="31" t="s">
        <v>1296</v>
      </c>
      <c r="J876" s="31" t="s">
        <v>280</v>
      </c>
      <c r="K876" s="31" t="s">
        <v>1297</v>
      </c>
      <c r="L876" s="65" t="s">
        <v>78</v>
      </c>
      <c r="M876" s="31" t="s">
        <v>1086</v>
      </c>
      <c r="N876" s="31" t="s">
        <v>1298</v>
      </c>
      <c r="O876" s="31"/>
      <c r="P876" s="65" t="s">
        <v>80</v>
      </c>
      <c r="Q876" s="31" t="s">
        <v>100</v>
      </c>
      <c r="R876" s="26" t="s">
        <v>37</v>
      </c>
      <c r="S876" s="65" t="s">
        <v>41</v>
      </c>
    </row>
    <row r="877" spans="1:19" ht="16.5" customHeight="1" x14ac:dyDescent="0.25">
      <c r="A877" s="65">
        <v>867</v>
      </c>
      <c r="B877" s="225"/>
      <c r="C877" s="94" t="s">
        <v>1093</v>
      </c>
      <c r="D877" s="94">
        <v>43501</v>
      </c>
      <c r="E877" s="65" t="s">
        <v>56</v>
      </c>
      <c r="F877" s="75">
        <v>867857039918250</v>
      </c>
      <c r="G877" s="65"/>
      <c r="H877" s="65" t="s">
        <v>74</v>
      </c>
      <c r="I877" s="31"/>
      <c r="J877" s="31" t="s">
        <v>1299</v>
      </c>
      <c r="K877" s="65" t="s">
        <v>134</v>
      </c>
      <c r="L877" s="31" t="s">
        <v>219</v>
      </c>
      <c r="M877" s="31" t="s">
        <v>1086</v>
      </c>
      <c r="N877" s="31" t="s">
        <v>58</v>
      </c>
      <c r="O877" s="31"/>
      <c r="P877" s="65" t="s">
        <v>80</v>
      </c>
      <c r="Q877" s="31" t="s">
        <v>100</v>
      </c>
      <c r="R877" s="26" t="s">
        <v>42</v>
      </c>
      <c r="S877" s="65" t="s">
        <v>44</v>
      </c>
    </row>
    <row r="878" spans="1:19" ht="16.5" customHeight="1" x14ac:dyDescent="0.25">
      <c r="A878" s="65">
        <v>868</v>
      </c>
      <c r="B878" s="225"/>
      <c r="C878" s="94" t="s">
        <v>1093</v>
      </c>
      <c r="D878" s="94">
        <v>43501</v>
      </c>
      <c r="E878" s="65" t="s">
        <v>56</v>
      </c>
      <c r="F878" s="75">
        <v>867857039921999</v>
      </c>
      <c r="G878" s="65"/>
      <c r="H878" s="65" t="s">
        <v>74</v>
      </c>
      <c r="I878" s="31"/>
      <c r="J878" s="31" t="s">
        <v>1299</v>
      </c>
      <c r="K878" s="65" t="s">
        <v>134</v>
      </c>
      <c r="L878" s="31" t="s">
        <v>219</v>
      </c>
      <c r="M878" s="31" t="s">
        <v>1086</v>
      </c>
      <c r="N878" s="31" t="s">
        <v>58</v>
      </c>
      <c r="O878" s="31"/>
      <c r="P878" s="65" t="s">
        <v>80</v>
      </c>
      <c r="Q878" s="31" t="s">
        <v>100</v>
      </c>
      <c r="R878" s="26" t="s">
        <v>42</v>
      </c>
      <c r="S878" s="65" t="s">
        <v>44</v>
      </c>
    </row>
    <row r="879" spans="1:19" ht="16.5" customHeight="1" x14ac:dyDescent="0.25">
      <c r="A879" s="65">
        <v>869</v>
      </c>
      <c r="B879" s="225"/>
      <c r="C879" s="94" t="s">
        <v>1093</v>
      </c>
      <c r="D879" s="94">
        <v>43501</v>
      </c>
      <c r="E879" s="65" t="s">
        <v>56</v>
      </c>
      <c r="F879" s="75">
        <v>868183033843082</v>
      </c>
      <c r="G879" s="65"/>
      <c r="H879" s="65" t="s">
        <v>74</v>
      </c>
      <c r="I879" s="31"/>
      <c r="J879" s="31" t="s">
        <v>1299</v>
      </c>
      <c r="K879" s="65" t="s">
        <v>134</v>
      </c>
      <c r="L879" s="31" t="s">
        <v>206</v>
      </c>
      <c r="M879" s="31" t="s">
        <v>1086</v>
      </c>
      <c r="N879" s="31" t="s">
        <v>58</v>
      </c>
      <c r="O879" s="31"/>
      <c r="P879" s="65" t="s">
        <v>80</v>
      </c>
      <c r="Q879" s="31" t="s">
        <v>100</v>
      </c>
      <c r="R879" s="26" t="s">
        <v>42</v>
      </c>
      <c r="S879" s="65" t="s">
        <v>44</v>
      </c>
    </row>
    <row r="880" spans="1:19" ht="16.5" customHeight="1" x14ac:dyDescent="0.25">
      <c r="A880" s="65">
        <v>870</v>
      </c>
      <c r="B880" s="225"/>
      <c r="C880" s="94" t="s">
        <v>1093</v>
      </c>
      <c r="D880" s="94">
        <v>43501</v>
      </c>
      <c r="E880" s="65" t="s">
        <v>56</v>
      </c>
      <c r="F880" s="75">
        <v>868183034752100</v>
      </c>
      <c r="G880" s="65"/>
      <c r="H880" s="65" t="s">
        <v>74</v>
      </c>
      <c r="I880" s="31"/>
      <c r="J880" s="31" t="s">
        <v>1300</v>
      </c>
      <c r="K880" s="31" t="s">
        <v>1297</v>
      </c>
      <c r="L880" s="31" t="s">
        <v>206</v>
      </c>
      <c r="M880" s="31" t="s">
        <v>1086</v>
      </c>
      <c r="N880" s="31" t="s">
        <v>1298</v>
      </c>
      <c r="O880" s="31"/>
      <c r="P880" s="65" t="s">
        <v>80</v>
      </c>
      <c r="Q880" s="31" t="s">
        <v>100</v>
      </c>
      <c r="R880" s="26" t="s">
        <v>42</v>
      </c>
      <c r="S880" s="65" t="s">
        <v>44</v>
      </c>
    </row>
    <row r="881" spans="1:19" ht="16.5" customHeight="1" x14ac:dyDescent="0.25">
      <c r="A881" s="65">
        <v>871</v>
      </c>
      <c r="B881" s="225"/>
      <c r="C881" s="94">
        <v>43589</v>
      </c>
      <c r="D881" s="94">
        <v>43681</v>
      </c>
      <c r="E881" s="65" t="s">
        <v>64</v>
      </c>
      <c r="F881" s="75">
        <v>868183034563945</v>
      </c>
      <c r="G881" s="65"/>
      <c r="H881" s="65" t="s">
        <v>74</v>
      </c>
      <c r="I881" s="31"/>
      <c r="J881" s="24" t="s">
        <v>1104</v>
      </c>
      <c r="K881" s="31"/>
      <c r="L881" s="31" t="s">
        <v>206</v>
      </c>
      <c r="M881" s="31" t="s">
        <v>1086</v>
      </c>
      <c r="N881" s="31" t="s">
        <v>58</v>
      </c>
      <c r="O881" s="72"/>
      <c r="P881" s="31" t="s">
        <v>80</v>
      </c>
      <c r="Q881" s="31" t="s">
        <v>92</v>
      </c>
      <c r="R881" s="26" t="s">
        <v>42</v>
      </c>
      <c r="S881" s="26" t="s">
        <v>44</v>
      </c>
    </row>
    <row r="882" spans="1:19" ht="16.5" customHeight="1" x14ac:dyDescent="0.25">
      <c r="A882" s="65">
        <v>872</v>
      </c>
      <c r="B882" s="226"/>
      <c r="C882" s="94" t="s">
        <v>1093</v>
      </c>
      <c r="D882" s="94">
        <v>43501</v>
      </c>
      <c r="E882" s="65" t="s">
        <v>64</v>
      </c>
      <c r="F882" s="75">
        <v>868183034627443</v>
      </c>
      <c r="G882" s="65"/>
      <c r="H882" s="65" t="s">
        <v>74</v>
      </c>
      <c r="I882" s="75"/>
      <c r="J882" s="24" t="s">
        <v>280</v>
      </c>
      <c r="K882" s="31"/>
      <c r="L882" s="31" t="s">
        <v>78</v>
      </c>
      <c r="M882" s="31"/>
      <c r="N882" s="31" t="s">
        <v>58</v>
      </c>
      <c r="O882" s="31"/>
      <c r="P882" s="31" t="s">
        <v>80</v>
      </c>
      <c r="Q882" s="31" t="s">
        <v>100</v>
      </c>
      <c r="R882" s="23" t="s">
        <v>42</v>
      </c>
      <c r="S882" s="65" t="s">
        <v>44</v>
      </c>
    </row>
    <row r="883" spans="1:19" ht="16.5" customHeight="1" x14ac:dyDescent="0.25">
      <c r="A883" s="65">
        <v>873</v>
      </c>
      <c r="B883" s="224" t="s">
        <v>157</v>
      </c>
      <c r="C883" s="94">
        <v>43528</v>
      </c>
      <c r="D883" s="94">
        <v>43528</v>
      </c>
      <c r="E883" s="65" t="s">
        <v>18</v>
      </c>
      <c r="F883" s="75">
        <v>866762025780857</v>
      </c>
      <c r="G883" s="65" t="s">
        <v>107</v>
      </c>
      <c r="H883" s="65" t="s">
        <v>95</v>
      </c>
      <c r="I883" s="31"/>
      <c r="J883" s="24"/>
      <c r="K883" s="31" t="s">
        <v>1302</v>
      </c>
      <c r="L883" s="31"/>
      <c r="M883" s="31"/>
      <c r="N883" s="31" t="s">
        <v>143</v>
      </c>
      <c r="O883" s="72"/>
      <c r="P883" s="31" t="s">
        <v>144</v>
      </c>
      <c r="Q883" s="31" t="s">
        <v>1303</v>
      </c>
      <c r="R883" s="26" t="s">
        <v>37</v>
      </c>
      <c r="S883" s="26" t="s">
        <v>40</v>
      </c>
    </row>
    <row r="884" spans="1:19" ht="16.5" customHeight="1" x14ac:dyDescent="0.25">
      <c r="A884" s="65">
        <v>874</v>
      </c>
      <c r="B884" s="225"/>
      <c r="C884" s="94">
        <v>43742</v>
      </c>
      <c r="D884" s="94">
        <v>43773</v>
      </c>
      <c r="E884" s="65" t="s">
        <v>30</v>
      </c>
      <c r="F884" s="75">
        <v>864811036951668</v>
      </c>
      <c r="G884" s="65"/>
      <c r="H884" s="65" t="s">
        <v>95</v>
      </c>
      <c r="I884" s="31" t="s">
        <v>118</v>
      </c>
      <c r="J884" s="24" t="s">
        <v>447</v>
      </c>
      <c r="K884" s="31" t="s">
        <v>225</v>
      </c>
      <c r="L884" s="31" t="s">
        <v>866</v>
      </c>
      <c r="M884" s="31" t="s">
        <v>276</v>
      </c>
      <c r="N884" s="31" t="s">
        <v>586</v>
      </c>
      <c r="O884" s="85" t="s">
        <v>122</v>
      </c>
      <c r="P884" s="31" t="s">
        <v>80</v>
      </c>
      <c r="Q884" s="31" t="s">
        <v>92</v>
      </c>
      <c r="R884" s="26" t="s">
        <v>42</v>
      </c>
      <c r="S884" s="26" t="s">
        <v>44</v>
      </c>
    </row>
    <row r="885" spans="1:19" ht="16.5" customHeight="1" x14ac:dyDescent="0.25">
      <c r="A885" s="65">
        <v>875</v>
      </c>
      <c r="B885" s="225"/>
      <c r="C885" s="94" t="s">
        <v>1163</v>
      </c>
      <c r="D885" s="94" t="s">
        <v>1110</v>
      </c>
      <c r="E885" s="65" t="s">
        <v>30</v>
      </c>
      <c r="F885" s="95">
        <v>864811036951668</v>
      </c>
      <c r="G885" s="171"/>
      <c r="H885" s="65" t="s">
        <v>95</v>
      </c>
      <c r="I885" s="31" t="s">
        <v>1304</v>
      </c>
      <c r="J885" s="24" t="s">
        <v>447</v>
      </c>
      <c r="K885" s="31" t="s">
        <v>225</v>
      </c>
      <c r="L885" s="31" t="s">
        <v>276</v>
      </c>
      <c r="M885" s="31"/>
      <c r="N885" s="31" t="s">
        <v>718</v>
      </c>
      <c r="O885" s="82" t="s">
        <v>122</v>
      </c>
      <c r="P885" s="31" t="s">
        <v>80</v>
      </c>
      <c r="Q885" s="31" t="s">
        <v>92</v>
      </c>
      <c r="R885" s="26" t="s">
        <v>37</v>
      </c>
      <c r="S885" s="26" t="s">
        <v>59</v>
      </c>
    </row>
    <row r="886" spans="1:19" ht="16.5" customHeight="1" x14ac:dyDescent="0.25">
      <c r="A886" s="65">
        <v>876</v>
      </c>
      <c r="B886" s="225"/>
      <c r="C886" s="94">
        <v>43469</v>
      </c>
      <c r="D886" s="94">
        <v>43528</v>
      </c>
      <c r="E886" s="65" t="s">
        <v>56</v>
      </c>
      <c r="F886" s="75">
        <v>868183034723416</v>
      </c>
      <c r="G886" s="171"/>
      <c r="H886" s="65" t="s">
        <v>74</v>
      </c>
      <c r="I886" s="65" t="s">
        <v>1288</v>
      </c>
      <c r="J886" s="31" t="s">
        <v>837</v>
      </c>
      <c r="K886" s="31" t="s">
        <v>225</v>
      </c>
      <c r="L886" s="167" t="s">
        <v>206</v>
      </c>
      <c r="M886" s="31" t="s">
        <v>78</v>
      </c>
      <c r="N886" s="31" t="s">
        <v>1000</v>
      </c>
      <c r="O886" s="31"/>
      <c r="P886" s="31" t="s">
        <v>80</v>
      </c>
      <c r="Q886" s="31" t="s">
        <v>92</v>
      </c>
      <c r="R886" s="23" t="s">
        <v>42</v>
      </c>
      <c r="S886" s="65" t="s">
        <v>68</v>
      </c>
    </row>
    <row r="887" spans="1:19" ht="16.5" customHeight="1" x14ac:dyDescent="0.25">
      <c r="A887" s="65">
        <v>877</v>
      </c>
      <c r="B887" s="225"/>
      <c r="C887" s="94">
        <v>43469</v>
      </c>
      <c r="D887" s="94">
        <v>43528</v>
      </c>
      <c r="E887" s="65" t="s">
        <v>56</v>
      </c>
      <c r="F887" s="75">
        <v>867717030618525</v>
      </c>
      <c r="G887" s="171"/>
      <c r="H887" s="65" t="s">
        <v>74</v>
      </c>
      <c r="I887" s="171"/>
      <c r="J887" s="31" t="s">
        <v>290</v>
      </c>
      <c r="K887" s="31"/>
      <c r="L887" s="31" t="s">
        <v>219</v>
      </c>
      <c r="M887" s="31" t="s">
        <v>78</v>
      </c>
      <c r="N887" s="31"/>
      <c r="O887" s="31"/>
      <c r="P887" s="31" t="s">
        <v>80</v>
      </c>
      <c r="Q887" s="31" t="s">
        <v>92</v>
      </c>
      <c r="R887" s="23" t="s">
        <v>42</v>
      </c>
      <c r="S887" s="65" t="s">
        <v>44</v>
      </c>
    </row>
    <row r="888" spans="1:19" ht="16.5" customHeight="1" x14ac:dyDescent="0.25">
      <c r="A888" s="65">
        <v>878</v>
      </c>
      <c r="B888" s="225"/>
      <c r="C888" s="94" t="s">
        <v>1163</v>
      </c>
      <c r="D888" s="94" t="s">
        <v>1110</v>
      </c>
      <c r="E888" s="65" t="s">
        <v>56</v>
      </c>
      <c r="F888" s="75">
        <v>868183034665641</v>
      </c>
      <c r="G888" s="171"/>
      <c r="H888" s="65" t="s">
        <v>74</v>
      </c>
      <c r="I888" s="24"/>
      <c r="J888" s="24" t="s">
        <v>1305</v>
      </c>
      <c r="K888" s="31" t="s">
        <v>245</v>
      </c>
      <c r="L888" s="31" t="s">
        <v>78</v>
      </c>
      <c r="M888" s="31" t="s">
        <v>1086</v>
      </c>
      <c r="N888" s="31" t="s">
        <v>940</v>
      </c>
      <c r="O888" s="31"/>
      <c r="P888" s="31" t="s">
        <v>80</v>
      </c>
      <c r="Q888" s="31" t="s">
        <v>92</v>
      </c>
      <c r="R888" s="23" t="s">
        <v>37</v>
      </c>
      <c r="S888" s="65" t="s">
        <v>40</v>
      </c>
    </row>
    <row r="889" spans="1:19" ht="16.5" customHeight="1" x14ac:dyDescent="0.25">
      <c r="A889" s="65">
        <v>879</v>
      </c>
      <c r="B889" s="225"/>
      <c r="C889" s="94">
        <v>43469</v>
      </c>
      <c r="D889" s="94">
        <v>43528</v>
      </c>
      <c r="E889" s="65" t="s">
        <v>23</v>
      </c>
      <c r="F889" s="75">
        <v>861694031778507</v>
      </c>
      <c r="G889" s="65"/>
      <c r="H889" s="65" t="s">
        <v>95</v>
      </c>
      <c r="I889" s="31"/>
      <c r="J889" s="31" t="s">
        <v>290</v>
      </c>
      <c r="K889" s="31" t="s">
        <v>1306</v>
      </c>
      <c r="L889" s="31" t="s">
        <v>98</v>
      </c>
      <c r="M889" s="167"/>
      <c r="N889" s="31" t="s">
        <v>1307</v>
      </c>
      <c r="O889" s="72">
        <v>10000</v>
      </c>
      <c r="P889" s="31" t="s">
        <v>80</v>
      </c>
      <c r="Q889" s="31" t="s">
        <v>92</v>
      </c>
      <c r="R889" s="23" t="s">
        <v>37</v>
      </c>
      <c r="S889" s="26" t="s">
        <v>40</v>
      </c>
    </row>
    <row r="890" spans="1:19" ht="16.5" customHeight="1" x14ac:dyDescent="0.25">
      <c r="A890" s="65">
        <v>880</v>
      </c>
      <c r="B890" s="225"/>
      <c r="C890" s="94" t="s">
        <v>1163</v>
      </c>
      <c r="D890" s="94" t="s">
        <v>1110</v>
      </c>
      <c r="E890" s="65" t="s">
        <v>23</v>
      </c>
      <c r="F890" s="75">
        <v>863586032929287</v>
      </c>
      <c r="G890" s="171"/>
      <c r="H890" s="65" t="s">
        <v>95</v>
      </c>
      <c r="I890" s="31"/>
      <c r="J890" s="24" t="s">
        <v>290</v>
      </c>
      <c r="K890" s="31" t="s">
        <v>1308</v>
      </c>
      <c r="L890" s="31"/>
      <c r="M890" s="31" t="s">
        <v>98</v>
      </c>
      <c r="N890" s="31" t="s">
        <v>143</v>
      </c>
      <c r="O890" s="72"/>
      <c r="P890" s="31" t="s">
        <v>144</v>
      </c>
      <c r="Q890" s="31" t="s">
        <v>92</v>
      </c>
      <c r="R890" s="26" t="s">
        <v>37</v>
      </c>
      <c r="S890" s="26" t="s">
        <v>40</v>
      </c>
    </row>
    <row r="891" spans="1:19" ht="16.5" customHeight="1" x14ac:dyDescent="0.25">
      <c r="A891" s="65">
        <v>881</v>
      </c>
      <c r="B891" s="225"/>
      <c r="C891" s="94" t="s">
        <v>1163</v>
      </c>
      <c r="D891" s="94" t="s">
        <v>1110</v>
      </c>
      <c r="E891" s="65" t="s">
        <v>23</v>
      </c>
      <c r="F891" s="75">
        <v>861694031780446</v>
      </c>
      <c r="G891" s="171"/>
      <c r="H891" s="65" t="s">
        <v>95</v>
      </c>
      <c r="I891" s="31"/>
      <c r="J891" s="24" t="s">
        <v>290</v>
      </c>
      <c r="K891" s="31" t="s">
        <v>1309</v>
      </c>
      <c r="L891" s="31" t="s">
        <v>538</v>
      </c>
      <c r="M891" s="31" t="s">
        <v>98</v>
      </c>
      <c r="N891" s="31" t="s">
        <v>1310</v>
      </c>
      <c r="O891" s="72"/>
      <c r="P891" s="31" t="s">
        <v>80</v>
      </c>
      <c r="Q891" s="31" t="s">
        <v>92</v>
      </c>
      <c r="R891" s="26" t="s">
        <v>37</v>
      </c>
      <c r="S891" s="26" t="s">
        <v>40</v>
      </c>
    </row>
    <row r="892" spans="1:19" ht="16.5" customHeight="1" x14ac:dyDescent="0.25">
      <c r="A892" s="65">
        <v>882</v>
      </c>
      <c r="B892" s="225"/>
      <c r="C892" s="94" t="s">
        <v>1163</v>
      </c>
      <c r="D892" s="94" t="s">
        <v>1110</v>
      </c>
      <c r="E892" s="65" t="s">
        <v>23</v>
      </c>
      <c r="F892" s="75">
        <v>868345035593243</v>
      </c>
      <c r="G892" s="171"/>
      <c r="H892" s="65" t="s">
        <v>95</v>
      </c>
      <c r="I892" s="31"/>
      <c r="J892" s="24" t="s">
        <v>837</v>
      </c>
      <c r="K892" s="31" t="s">
        <v>245</v>
      </c>
      <c r="L892" s="24" t="s">
        <v>450</v>
      </c>
      <c r="M892" s="31" t="s">
        <v>98</v>
      </c>
      <c r="N892" s="31" t="s">
        <v>246</v>
      </c>
      <c r="O892" s="31"/>
      <c r="P892" s="31" t="s">
        <v>80</v>
      </c>
      <c r="Q892" s="31" t="s">
        <v>92</v>
      </c>
      <c r="R892" s="26" t="s">
        <v>37</v>
      </c>
      <c r="S892" s="26" t="s">
        <v>40</v>
      </c>
    </row>
    <row r="893" spans="1:19" ht="16.5" customHeight="1" x14ac:dyDescent="0.25">
      <c r="A893" s="65">
        <v>883</v>
      </c>
      <c r="B893" s="226"/>
      <c r="C893" s="26" t="s">
        <v>1072</v>
      </c>
      <c r="D893" s="26" t="s">
        <v>1093</v>
      </c>
      <c r="E893" s="65" t="s">
        <v>23</v>
      </c>
      <c r="F893" s="75">
        <v>861694031774027</v>
      </c>
      <c r="G893" s="65"/>
      <c r="H893" s="65" t="s">
        <v>95</v>
      </c>
      <c r="I893" s="26" t="s">
        <v>1311</v>
      </c>
      <c r="J893" s="26"/>
      <c r="K893" s="26" t="s">
        <v>1312</v>
      </c>
      <c r="L893" s="26"/>
      <c r="M893" s="31" t="s">
        <v>98</v>
      </c>
      <c r="N893" s="26" t="s">
        <v>1313</v>
      </c>
      <c r="O893" s="23">
        <v>415000</v>
      </c>
      <c r="P893" s="26" t="s">
        <v>80</v>
      </c>
      <c r="Q893" s="26" t="s">
        <v>92</v>
      </c>
      <c r="R893" s="26" t="s">
        <v>37</v>
      </c>
      <c r="S893" s="26" t="s">
        <v>40</v>
      </c>
    </row>
    <row r="894" spans="1:19" ht="16.5" customHeight="1" x14ac:dyDescent="0.25">
      <c r="A894" s="65">
        <v>884</v>
      </c>
      <c r="B894" s="224" t="s">
        <v>433</v>
      </c>
      <c r="C894" s="94" t="s">
        <v>1110</v>
      </c>
      <c r="D894" s="94" t="s">
        <v>1093</v>
      </c>
      <c r="E894" s="65" t="s">
        <v>18</v>
      </c>
      <c r="F894" s="75">
        <v>867330028892407</v>
      </c>
      <c r="G894" s="65" t="s">
        <v>113</v>
      </c>
      <c r="H894" s="65" t="s">
        <v>95</v>
      </c>
      <c r="I894" s="24" t="s">
        <v>1314</v>
      </c>
      <c r="J894" s="24" t="s">
        <v>1315</v>
      </c>
      <c r="K894" s="31" t="s">
        <v>1316</v>
      </c>
      <c r="L894" s="31" t="s">
        <v>142</v>
      </c>
      <c r="M894" s="31"/>
      <c r="N894" s="31" t="s">
        <v>58</v>
      </c>
      <c r="O894" s="72"/>
      <c r="P894" s="31" t="s">
        <v>80</v>
      </c>
      <c r="Q894" s="31" t="s">
        <v>92</v>
      </c>
      <c r="R894" s="26" t="s">
        <v>42</v>
      </c>
      <c r="S894" s="26" t="s">
        <v>44</v>
      </c>
    </row>
    <row r="895" spans="1:19" ht="16.5" customHeight="1" x14ac:dyDescent="0.25">
      <c r="A895" s="65">
        <v>885</v>
      </c>
      <c r="B895" s="225"/>
      <c r="C895" s="94">
        <v>43559</v>
      </c>
      <c r="D895" s="94">
        <v>43681</v>
      </c>
      <c r="E895" s="65" t="s">
        <v>23</v>
      </c>
      <c r="F895" s="75">
        <v>866104022161023</v>
      </c>
      <c r="G895" s="65" t="s">
        <v>88</v>
      </c>
      <c r="H895" s="65" t="s">
        <v>95</v>
      </c>
      <c r="I895" s="31" t="s">
        <v>1317</v>
      </c>
      <c r="J895" s="31" t="s">
        <v>1318</v>
      </c>
      <c r="K895" s="31" t="s">
        <v>1276</v>
      </c>
      <c r="L895" s="31" t="s">
        <v>396</v>
      </c>
      <c r="M895" s="167" t="s">
        <v>98</v>
      </c>
      <c r="N895" s="31" t="s">
        <v>332</v>
      </c>
      <c r="O895" s="72">
        <v>220000</v>
      </c>
      <c r="P895" s="31" t="s">
        <v>80</v>
      </c>
      <c r="Q895" s="31" t="s">
        <v>92</v>
      </c>
      <c r="R895" s="23" t="s">
        <v>37</v>
      </c>
      <c r="S895" s="26" t="s">
        <v>59</v>
      </c>
    </row>
    <row r="896" spans="1:19" ht="16.5" customHeight="1" x14ac:dyDescent="0.25">
      <c r="A896" s="65">
        <v>886</v>
      </c>
      <c r="B896" s="225"/>
      <c r="C896" s="167" t="s">
        <v>1110</v>
      </c>
      <c r="D896" s="94" t="s">
        <v>1093</v>
      </c>
      <c r="E896" s="65" t="s">
        <v>23</v>
      </c>
      <c r="F896" s="95">
        <v>861694031786294</v>
      </c>
      <c r="G896" s="65" t="s">
        <v>113</v>
      </c>
      <c r="H896" s="65" t="s">
        <v>95</v>
      </c>
      <c r="I896" s="31"/>
      <c r="J896" s="24"/>
      <c r="K896" s="31" t="s">
        <v>52</v>
      </c>
      <c r="L896" s="31" t="s">
        <v>725</v>
      </c>
      <c r="M896" s="167" t="s">
        <v>98</v>
      </c>
      <c r="N896" s="31" t="s">
        <v>58</v>
      </c>
      <c r="O896" s="72"/>
      <c r="P896" s="31" t="s">
        <v>80</v>
      </c>
      <c r="Q896" s="31" t="s">
        <v>92</v>
      </c>
      <c r="R896" s="26" t="s">
        <v>42</v>
      </c>
      <c r="S896" s="26" t="s">
        <v>43</v>
      </c>
    </row>
    <row r="897" spans="1:19" ht="16.5" customHeight="1" x14ac:dyDescent="0.25">
      <c r="A897" s="65">
        <v>887</v>
      </c>
      <c r="B897" s="225"/>
      <c r="C897" s="94">
        <v>43559</v>
      </c>
      <c r="D897" s="94">
        <v>43681</v>
      </c>
      <c r="E897" s="65" t="s">
        <v>26</v>
      </c>
      <c r="F897" s="75" t="s">
        <v>844</v>
      </c>
      <c r="G897" s="65"/>
      <c r="H897" s="65"/>
      <c r="I897" s="31"/>
      <c r="J897" s="24"/>
      <c r="K897" s="31" t="s">
        <v>747</v>
      </c>
      <c r="L897" s="31"/>
      <c r="M897" s="31"/>
      <c r="N897" s="31" t="s">
        <v>2144</v>
      </c>
      <c r="O897" s="72"/>
      <c r="P897" s="26" t="s">
        <v>80</v>
      </c>
      <c r="Q897" s="26" t="s">
        <v>92</v>
      </c>
      <c r="R897" s="26" t="s">
        <v>42</v>
      </c>
      <c r="S897" s="26" t="s">
        <v>45</v>
      </c>
    </row>
    <row r="898" spans="1:19" ht="16.5" customHeight="1" x14ac:dyDescent="0.25">
      <c r="A898" s="65">
        <v>888</v>
      </c>
      <c r="B898" s="226"/>
      <c r="C898" s="94">
        <v>43559</v>
      </c>
      <c r="D898" s="94">
        <v>43681</v>
      </c>
      <c r="E898" s="65" t="s">
        <v>851</v>
      </c>
      <c r="F898" s="75" t="s">
        <v>844</v>
      </c>
      <c r="G898" s="65"/>
      <c r="H898" s="65"/>
      <c r="I898" s="31"/>
      <c r="J898" s="24"/>
      <c r="K898" s="31" t="s">
        <v>2146</v>
      </c>
      <c r="L898" s="31"/>
      <c r="M898" s="31"/>
      <c r="N898" s="31" t="s">
        <v>2145</v>
      </c>
      <c r="O898" s="72"/>
      <c r="P898" s="26" t="s">
        <v>80</v>
      </c>
      <c r="Q898" s="26" t="s">
        <v>92</v>
      </c>
      <c r="R898" s="26" t="s">
        <v>37</v>
      </c>
      <c r="S898" s="26" t="s">
        <v>41</v>
      </c>
    </row>
    <row r="899" spans="1:19" ht="22.5" customHeight="1" x14ac:dyDescent="0.25">
      <c r="A899" s="221" t="s">
        <v>1319</v>
      </c>
      <c r="B899" s="222"/>
      <c r="C899" s="222"/>
      <c r="D899" s="222"/>
      <c r="E899" s="222"/>
      <c r="F899" s="222"/>
      <c r="G899" s="222"/>
      <c r="H899" s="222"/>
      <c r="I899" s="222"/>
      <c r="J899" s="222"/>
      <c r="K899" s="222"/>
      <c r="L899" s="222"/>
      <c r="M899" s="222"/>
      <c r="N899" s="222"/>
      <c r="O899" s="222"/>
      <c r="P899" s="222"/>
      <c r="Q899" s="222"/>
      <c r="R899" s="222"/>
      <c r="S899" s="223"/>
    </row>
    <row r="900" spans="1:19" ht="16.5" customHeight="1" x14ac:dyDescent="0.25">
      <c r="A900" s="65">
        <v>889</v>
      </c>
      <c r="B900" s="224" t="s">
        <v>771</v>
      </c>
      <c r="C900" s="94">
        <v>43560</v>
      </c>
      <c r="D900" s="94">
        <v>43743</v>
      </c>
      <c r="E900" s="65" t="s">
        <v>18</v>
      </c>
      <c r="F900" s="75">
        <v>866762025780881</v>
      </c>
      <c r="G900" s="65" t="s">
        <v>113</v>
      </c>
      <c r="H900" s="65" t="s">
        <v>95</v>
      </c>
      <c r="I900" s="31"/>
      <c r="J900" s="24" t="s">
        <v>140</v>
      </c>
      <c r="K900" s="31" t="s">
        <v>1320</v>
      </c>
      <c r="L900" s="31"/>
      <c r="M900" s="31" t="s">
        <v>110</v>
      </c>
      <c r="N900" s="31" t="s">
        <v>106</v>
      </c>
      <c r="O900" s="72"/>
      <c r="P900" s="31" t="s">
        <v>80</v>
      </c>
      <c r="Q900" s="31" t="s">
        <v>92</v>
      </c>
      <c r="R900" s="26" t="s">
        <v>42</v>
      </c>
      <c r="S900" s="26" t="s">
        <v>44</v>
      </c>
    </row>
    <row r="901" spans="1:19" ht="16.5" customHeight="1" x14ac:dyDescent="0.25">
      <c r="A901" s="65">
        <v>890</v>
      </c>
      <c r="B901" s="225"/>
      <c r="C901" s="94">
        <v>43560</v>
      </c>
      <c r="D901" s="94">
        <v>43743</v>
      </c>
      <c r="E901" s="65" t="s">
        <v>18</v>
      </c>
      <c r="F901" s="75">
        <v>864161029413452</v>
      </c>
      <c r="G901" s="65" t="s">
        <v>113</v>
      </c>
      <c r="H901" s="65" t="s">
        <v>95</v>
      </c>
      <c r="I901" s="75" t="s">
        <v>1321</v>
      </c>
      <c r="J901" s="24" t="s">
        <v>1322</v>
      </c>
      <c r="K901" s="31" t="s">
        <v>832</v>
      </c>
      <c r="L901" s="31" t="s">
        <v>440</v>
      </c>
      <c r="M901" s="31" t="s">
        <v>110</v>
      </c>
      <c r="N901" s="31" t="s">
        <v>1323</v>
      </c>
      <c r="O901" s="98">
        <v>30000</v>
      </c>
      <c r="P901" s="31" t="s">
        <v>80</v>
      </c>
      <c r="Q901" s="31" t="s">
        <v>92</v>
      </c>
      <c r="R901" s="23" t="s">
        <v>37</v>
      </c>
      <c r="S901" s="65" t="s">
        <v>41</v>
      </c>
    </row>
    <row r="902" spans="1:19" ht="16.5" customHeight="1" x14ac:dyDescent="0.25">
      <c r="A902" s="65">
        <v>891</v>
      </c>
      <c r="B902" s="225"/>
      <c r="C902" s="94">
        <v>43560</v>
      </c>
      <c r="D902" s="94">
        <v>43743</v>
      </c>
      <c r="E902" s="65" t="s">
        <v>18</v>
      </c>
      <c r="F902" s="75">
        <v>866762024177402</v>
      </c>
      <c r="G902" s="65" t="s">
        <v>113</v>
      </c>
      <c r="H902" s="65" t="s">
        <v>95</v>
      </c>
      <c r="I902" s="95" t="s">
        <v>1324</v>
      </c>
      <c r="J902" s="24" t="s">
        <v>1085</v>
      </c>
      <c r="K902" s="31" t="s">
        <v>1214</v>
      </c>
      <c r="L902" s="31" t="s">
        <v>110</v>
      </c>
      <c r="M902" s="31"/>
      <c r="N902" s="31" t="s">
        <v>125</v>
      </c>
      <c r="O902" s="31"/>
      <c r="P902" s="31" t="s">
        <v>80</v>
      </c>
      <c r="Q902" s="31" t="s">
        <v>92</v>
      </c>
      <c r="R902" s="23" t="s">
        <v>37</v>
      </c>
      <c r="S902" s="65" t="s">
        <v>41</v>
      </c>
    </row>
    <row r="903" spans="1:19" ht="16.5" customHeight="1" x14ac:dyDescent="0.25">
      <c r="A903" s="65">
        <v>892</v>
      </c>
      <c r="B903" s="225"/>
      <c r="C903" s="94">
        <v>43560</v>
      </c>
      <c r="D903" s="94">
        <v>43743</v>
      </c>
      <c r="E903" s="65" t="s">
        <v>18</v>
      </c>
      <c r="F903" s="75">
        <v>866762024171983</v>
      </c>
      <c r="G903" s="65" t="s">
        <v>113</v>
      </c>
      <c r="H903" s="65" t="s">
        <v>95</v>
      </c>
      <c r="I903" s="24"/>
      <c r="J903" s="24"/>
      <c r="K903" s="31" t="s">
        <v>1325</v>
      </c>
      <c r="L903" s="31"/>
      <c r="M903" s="31"/>
      <c r="N903" s="31" t="s">
        <v>1326</v>
      </c>
      <c r="O903" s="31"/>
      <c r="P903" s="31" t="s">
        <v>144</v>
      </c>
      <c r="Q903" s="31" t="s">
        <v>92</v>
      </c>
      <c r="R903" s="26" t="s">
        <v>37</v>
      </c>
      <c r="S903" s="26" t="s">
        <v>40</v>
      </c>
    </row>
    <row r="904" spans="1:19" ht="16.5" customHeight="1" x14ac:dyDescent="0.25">
      <c r="A904" s="65">
        <v>893</v>
      </c>
      <c r="B904" s="225"/>
      <c r="C904" s="94">
        <v>43651</v>
      </c>
      <c r="D904" s="94" t="s">
        <v>1327</v>
      </c>
      <c r="E904" s="65" t="s">
        <v>18</v>
      </c>
      <c r="F904" s="75">
        <v>865904028275060</v>
      </c>
      <c r="G904" s="65" t="s">
        <v>113</v>
      </c>
      <c r="H904" s="65" t="s">
        <v>95</v>
      </c>
      <c r="I904" s="24"/>
      <c r="J904" s="96" t="s">
        <v>1085</v>
      </c>
      <c r="K904" s="31" t="s">
        <v>481</v>
      </c>
      <c r="L904" s="31"/>
      <c r="M904" s="31" t="s">
        <v>110</v>
      </c>
      <c r="N904" s="31" t="s">
        <v>1328</v>
      </c>
      <c r="O904" s="31"/>
      <c r="P904" s="31" t="s">
        <v>80</v>
      </c>
      <c r="Q904" s="31" t="s">
        <v>92</v>
      </c>
      <c r="R904" s="26" t="s">
        <v>42</v>
      </c>
      <c r="S904" s="65" t="s">
        <v>45</v>
      </c>
    </row>
    <row r="905" spans="1:19" ht="16.5" customHeight="1" x14ac:dyDescent="0.25">
      <c r="A905" s="65">
        <v>894</v>
      </c>
      <c r="B905" s="225"/>
      <c r="C905" s="94">
        <v>43651</v>
      </c>
      <c r="D905" s="94">
        <v>43743</v>
      </c>
      <c r="E905" s="65" t="s">
        <v>18</v>
      </c>
      <c r="F905" s="75">
        <v>866762029027131</v>
      </c>
      <c r="G905" s="65" t="s">
        <v>113</v>
      </c>
      <c r="H905" s="65" t="s">
        <v>95</v>
      </c>
      <c r="I905" s="31"/>
      <c r="J905" s="31"/>
      <c r="K905" s="31" t="s">
        <v>1329</v>
      </c>
      <c r="L905" s="31"/>
      <c r="M905" s="31"/>
      <c r="N905" s="31" t="s">
        <v>1326</v>
      </c>
      <c r="O905" s="31"/>
      <c r="P905" s="31" t="s">
        <v>144</v>
      </c>
      <c r="Q905" s="31" t="s">
        <v>92</v>
      </c>
      <c r="R905" s="26" t="s">
        <v>37</v>
      </c>
      <c r="S905" s="26" t="s">
        <v>40</v>
      </c>
    </row>
    <row r="906" spans="1:19" ht="16.5" customHeight="1" x14ac:dyDescent="0.25">
      <c r="A906" s="65">
        <v>895</v>
      </c>
      <c r="B906" s="225"/>
      <c r="C906" s="94">
        <v>43651</v>
      </c>
      <c r="D906" s="94">
        <v>43743</v>
      </c>
      <c r="E906" s="65" t="s">
        <v>18</v>
      </c>
      <c r="F906" s="75">
        <v>865904028268271</v>
      </c>
      <c r="G906" s="65" t="s">
        <v>113</v>
      </c>
      <c r="H906" s="65" t="s">
        <v>95</v>
      </c>
      <c r="I906" s="31"/>
      <c r="J906" s="96" t="s">
        <v>1085</v>
      </c>
      <c r="K906" s="31" t="s">
        <v>481</v>
      </c>
      <c r="L906" s="31"/>
      <c r="M906" s="31" t="s">
        <v>110</v>
      </c>
      <c r="N906" s="31" t="s">
        <v>360</v>
      </c>
      <c r="O906" s="72">
        <v>200000</v>
      </c>
      <c r="P906" s="31" t="s">
        <v>80</v>
      </c>
      <c r="Q906" s="31" t="s">
        <v>92</v>
      </c>
      <c r="R906" s="26" t="s">
        <v>37</v>
      </c>
      <c r="S906" s="65" t="s">
        <v>39</v>
      </c>
    </row>
    <row r="907" spans="1:19" ht="16.5" customHeight="1" x14ac:dyDescent="0.25">
      <c r="A907" s="65">
        <v>896</v>
      </c>
      <c r="B907" s="225"/>
      <c r="C907" s="94">
        <v>43651</v>
      </c>
      <c r="D907" s="94">
        <v>43743</v>
      </c>
      <c r="E907" s="65" t="s">
        <v>18</v>
      </c>
      <c r="F907" s="75">
        <v>868904020058639</v>
      </c>
      <c r="G907" s="65" t="s">
        <v>113</v>
      </c>
      <c r="H907" s="65" t="s">
        <v>95</v>
      </c>
      <c r="I907" s="96" t="s">
        <v>1330</v>
      </c>
      <c r="J907" s="96" t="s">
        <v>1085</v>
      </c>
      <c r="K907" s="96" t="s">
        <v>1331</v>
      </c>
      <c r="L907" s="96" t="s">
        <v>700</v>
      </c>
      <c r="M907" s="31" t="s">
        <v>110</v>
      </c>
      <c r="N907" s="31" t="s">
        <v>833</v>
      </c>
      <c r="O907" s="98">
        <v>30000</v>
      </c>
      <c r="P907" s="31" t="s">
        <v>80</v>
      </c>
      <c r="Q907" s="31" t="s">
        <v>92</v>
      </c>
      <c r="R907" s="26" t="s">
        <v>37</v>
      </c>
      <c r="S907" s="65" t="s">
        <v>41</v>
      </c>
    </row>
    <row r="908" spans="1:19" ht="16.5" customHeight="1" x14ac:dyDescent="0.25">
      <c r="A908" s="65">
        <v>897</v>
      </c>
      <c r="B908" s="225"/>
      <c r="C908" s="94" t="s">
        <v>1332</v>
      </c>
      <c r="D908" s="94">
        <v>43652</v>
      </c>
      <c r="E908" s="31" t="s">
        <v>18</v>
      </c>
      <c r="F908" s="188" t="s">
        <v>1077</v>
      </c>
      <c r="G908" s="31" t="s">
        <v>113</v>
      </c>
      <c r="H908" s="31" t="s">
        <v>95</v>
      </c>
      <c r="I908" s="24" t="s">
        <v>1333</v>
      </c>
      <c r="J908" s="96" t="s">
        <v>1085</v>
      </c>
      <c r="K908" s="31" t="s">
        <v>1334</v>
      </c>
      <c r="L908" s="31" t="s">
        <v>105</v>
      </c>
      <c r="M908" s="31" t="s">
        <v>110</v>
      </c>
      <c r="N908" s="31" t="s">
        <v>360</v>
      </c>
      <c r="O908" s="178"/>
      <c r="P908" s="31" t="s">
        <v>80</v>
      </c>
      <c r="Q908" s="31" t="s">
        <v>92</v>
      </c>
      <c r="R908" s="26" t="s">
        <v>37</v>
      </c>
      <c r="S908" s="65" t="s">
        <v>39</v>
      </c>
    </row>
    <row r="909" spans="1:19" ht="16.5" customHeight="1" x14ac:dyDescent="0.25">
      <c r="A909" s="65">
        <v>898</v>
      </c>
      <c r="B909" s="225"/>
      <c r="C909" s="94" t="s">
        <v>1332</v>
      </c>
      <c r="D909" s="94">
        <v>43652</v>
      </c>
      <c r="E909" s="31" t="s">
        <v>18</v>
      </c>
      <c r="F909" s="80">
        <v>865904028278759</v>
      </c>
      <c r="G909" s="31" t="s">
        <v>113</v>
      </c>
      <c r="H909" s="31" t="s">
        <v>95</v>
      </c>
      <c r="I909" s="24" t="s">
        <v>1333</v>
      </c>
      <c r="J909" s="31" t="s">
        <v>1085</v>
      </c>
      <c r="K909" s="31" t="s">
        <v>50</v>
      </c>
      <c r="L909" s="31" t="s">
        <v>602</v>
      </c>
      <c r="M909" s="31" t="s">
        <v>110</v>
      </c>
      <c r="N909" s="31" t="s">
        <v>125</v>
      </c>
      <c r="O909" s="31"/>
      <c r="P909" s="31" t="s">
        <v>80</v>
      </c>
      <c r="Q909" s="31" t="s">
        <v>92</v>
      </c>
      <c r="R909" s="26" t="s">
        <v>37</v>
      </c>
      <c r="S909" s="26" t="s">
        <v>40</v>
      </c>
    </row>
    <row r="910" spans="1:19" ht="16.5" customHeight="1" x14ac:dyDescent="0.25">
      <c r="A910" s="65">
        <v>899</v>
      </c>
      <c r="B910" s="225"/>
      <c r="C910" s="94" t="s">
        <v>1332</v>
      </c>
      <c r="D910" s="94">
        <v>43652</v>
      </c>
      <c r="E910" s="31" t="s">
        <v>18</v>
      </c>
      <c r="F910" s="80">
        <v>13226008696755</v>
      </c>
      <c r="G910" s="31" t="s">
        <v>113</v>
      </c>
      <c r="H910" s="31" t="s">
        <v>95</v>
      </c>
      <c r="I910" s="24" t="s">
        <v>1335</v>
      </c>
      <c r="J910" s="31" t="s">
        <v>1085</v>
      </c>
      <c r="K910" s="31" t="s">
        <v>1334</v>
      </c>
      <c r="L910" s="31" t="s">
        <v>105</v>
      </c>
      <c r="M910" s="31" t="s">
        <v>110</v>
      </c>
      <c r="N910" s="31" t="s">
        <v>360</v>
      </c>
      <c r="O910" s="31"/>
      <c r="P910" s="31" t="s">
        <v>80</v>
      </c>
      <c r="Q910" s="31" t="s">
        <v>92</v>
      </c>
      <c r="R910" s="26" t="s">
        <v>37</v>
      </c>
      <c r="S910" s="65" t="s">
        <v>39</v>
      </c>
    </row>
    <row r="911" spans="1:19" ht="16.5" customHeight="1" x14ac:dyDescent="0.25">
      <c r="A911" s="65">
        <v>900</v>
      </c>
      <c r="B911" s="225"/>
      <c r="C911" s="94">
        <v>43560</v>
      </c>
      <c r="D911" s="94">
        <v>43743</v>
      </c>
      <c r="E911" s="65" t="s">
        <v>23</v>
      </c>
      <c r="F911" s="75">
        <v>866104024656392</v>
      </c>
      <c r="G911" s="65"/>
      <c r="H911" s="65" t="s">
        <v>74</v>
      </c>
      <c r="I911" s="31" t="s">
        <v>1336</v>
      </c>
      <c r="J911" s="24" t="s">
        <v>140</v>
      </c>
      <c r="K911" s="31" t="s">
        <v>1337</v>
      </c>
      <c r="L911" s="31" t="s">
        <v>98</v>
      </c>
      <c r="M911" s="31"/>
      <c r="N911" s="31" t="s">
        <v>220</v>
      </c>
      <c r="O911" s="72"/>
      <c r="P911" s="31" t="s">
        <v>80</v>
      </c>
      <c r="Q911" s="31" t="s">
        <v>92</v>
      </c>
      <c r="R911" s="26" t="s">
        <v>37</v>
      </c>
      <c r="S911" s="26" t="s">
        <v>59</v>
      </c>
    </row>
    <row r="912" spans="1:19" ht="16.5" customHeight="1" x14ac:dyDescent="0.25">
      <c r="A912" s="65">
        <v>901</v>
      </c>
      <c r="B912" s="225"/>
      <c r="C912" s="94" t="s">
        <v>1332</v>
      </c>
      <c r="D912" s="94">
        <v>43652</v>
      </c>
      <c r="E912" s="65" t="s">
        <v>23</v>
      </c>
      <c r="F912" s="75">
        <v>866104022164498</v>
      </c>
      <c r="G912" s="171"/>
      <c r="H912" s="65" t="s">
        <v>95</v>
      </c>
      <c r="I912" s="24" t="s">
        <v>1338</v>
      </c>
      <c r="J912" s="24" t="s">
        <v>140</v>
      </c>
      <c r="K912" s="31"/>
      <c r="L912" s="31" t="s">
        <v>98</v>
      </c>
      <c r="M912" s="31"/>
      <c r="N912" s="31" t="s">
        <v>106</v>
      </c>
      <c r="O912" s="31"/>
      <c r="P912" s="31" t="s">
        <v>80</v>
      </c>
      <c r="Q912" s="31" t="s">
        <v>92</v>
      </c>
      <c r="R912" s="23" t="s">
        <v>42</v>
      </c>
      <c r="S912" s="65" t="s">
        <v>44</v>
      </c>
    </row>
    <row r="913" spans="1:19" ht="16.5" customHeight="1" x14ac:dyDescent="0.25">
      <c r="A913" s="65">
        <v>902</v>
      </c>
      <c r="B913" s="225"/>
      <c r="C913" s="94" t="s">
        <v>1332</v>
      </c>
      <c r="D913" s="94">
        <v>43652</v>
      </c>
      <c r="E913" s="65" t="s">
        <v>23</v>
      </c>
      <c r="F913" s="75">
        <v>866104024631775</v>
      </c>
      <c r="G913" s="171"/>
      <c r="H913" s="65" t="s">
        <v>95</v>
      </c>
      <c r="I913" s="24" t="s">
        <v>1339</v>
      </c>
      <c r="J913" s="24" t="s">
        <v>510</v>
      </c>
      <c r="K913" s="31" t="s">
        <v>52</v>
      </c>
      <c r="L913" s="31" t="s">
        <v>871</v>
      </c>
      <c r="M913" s="31" t="s">
        <v>98</v>
      </c>
      <c r="N913" s="31" t="s">
        <v>58</v>
      </c>
      <c r="O913" s="31"/>
      <c r="P913" s="31" t="s">
        <v>80</v>
      </c>
      <c r="Q913" s="31" t="s">
        <v>92</v>
      </c>
      <c r="R913" s="23" t="s">
        <v>42</v>
      </c>
      <c r="S913" s="65" t="s">
        <v>44</v>
      </c>
    </row>
    <row r="914" spans="1:19" ht="16.5" customHeight="1" x14ac:dyDescent="0.25">
      <c r="A914" s="65">
        <v>903</v>
      </c>
      <c r="B914" s="225"/>
      <c r="C914" s="94" t="s">
        <v>1332</v>
      </c>
      <c r="D914" s="94">
        <v>43652</v>
      </c>
      <c r="E914" s="65" t="s">
        <v>23</v>
      </c>
      <c r="F914" s="75">
        <v>866104028754805</v>
      </c>
      <c r="G914" s="65" t="s">
        <v>88</v>
      </c>
      <c r="H914" s="65" t="s">
        <v>95</v>
      </c>
      <c r="I914" s="24" t="s">
        <v>1339</v>
      </c>
      <c r="J914" s="24" t="s">
        <v>140</v>
      </c>
      <c r="K914" s="31" t="s">
        <v>782</v>
      </c>
      <c r="L914" s="31" t="s">
        <v>97</v>
      </c>
      <c r="M914" s="31" t="s">
        <v>98</v>
      </c>
      <c r="N914" s="31" t="s">
        <v>58</v>
      </c>
      <c r="O914" s="31"/>
      <c r="P914" s="31" t="s">
        <v>80</v>
      </c>
      <c r="Q914" s="31" t="s">
        <v>92</v>
      </c>
      <c r="R914" s="23" t="s">
        <v>42</v>
      </c>
      <c r="S914" s="65" t="s">
        <v>44</v>
      </c>
    </row>
    <row r="915" spans="1:19" ht="16.5" customHeight="1" x14ac:dyDescent="0.25">
      <c r="A915" s="65">
        <v>904</v>
      </c>
      <c r="B915" s="225"/>
      <c r="C915" s="94" t="s">
        <v>1332</v>
      </c>
      <c r="D915" s="94">
        <v>43652</v>
      </c>
      <c r="E915" s="65" t="s">
        <v>23</v>
      </c>
      <c r="F915" s="95">
        <v>861694031756867</v>
      </c>
      <c r="G915" s="65" t="s">
        <v>88</v>
      </c>
      <c r="H915" s="65" t="s">
        <v>95</v>
      </c>
      <c r="I915" s="24"/>
      <c r="J915" s="24" t="s">
        <v>186</v>
      </c>
      <c r="K915" s="31" t="s">
        <v>782</v>
      </c>
      <c r="L915" s="31" t="s">
        <v>396</v>
      </c>
      <c r="M915" s="31" t="s">
        <v>98</v>
      </c>
      <c r="N915" s="31" t="s">
        <v>58</v>
      </c>
      <c r="O915" s="31"/>
      <c r="P915" s="31" t="s">
        <v>80</v>
      </c>
      <c r="Q915" s="31" t="s">
        <v>92</v>
      </c>
      <c r="R915" s="23" t="s">
        <v>42</v>
      </c>
      <c r="S915" s="65" t="s">
        <v>44</v>
      </c>
    </row>
    <row r="916" spans="1:19" ht="16.5" customHeight="1" x14ac:dyDescent="0.25">
      <c r="A916" s="65">
        <v>905</v>
      </c>
      <c r="B916" s="225"/>
      <c r="C916" s="94">
        <v>43651</v>
      </c>
      <c r="D916" s="94">
        <v>43743</v>
      </c>
      <c r="E916" s="65" t="s">
        <v>56</v>
      </c>
      <c r="F916" s="75">
        <v>868183033853271</v>
      </c>
      <c r="G916" s="65"/>
      <c r="H916" s="65" t="s">
        <v>74</v>
      </c>
      <c r="I916" s="31"/>
      <c r="J916" s="24" t="s">
        <v>1085</v>
      </c>
      <c r="K916" s="31" t="s">
        <v>242</v>
      </c>
      <c r="L916" s="31" t="s">
        <v>206</v>
      </c>
      <c r="M916" s="31" t="s">
        <v>1086</v>
      </c>
      <c r="N916" s="31" t="s">
        <v>947</v>
      </c>
      <c r="O916" s="72"/>
      <c r="P916" s="31" t="s">
        <v>80</v>
      </c>
      <c r="Q916" s="31" t="s">
        <v>92</v>
      </c>
      <c r="R916" s="26" t="s">
        <v>42</v>
      </c>
      <c r="S916" s="26" t="s">
        <v>44</v>
      </c>
    </row>
    <row r="917" spans="1:19" ht="16.5" customHeight="1" x14ac:dyDescent="0.25">
      <c r="A917" s="65">
        <v>906</v>
      </c>
      <c r="B917" s="225"/>
      <c r="C917" s="94" t="s">
        <v>1332</v>
      </c>
      <c r="D917" s="94">
        <v>43652</v>
      </c>
      <c r="E917" s="65" t="s">
        <v>56</v>
      </c>
      <c r="F917" s="75">
        <v>868183034802384</v>
      </c>
      <c r="G917" s="65" t="s">
        <v>1340</v>
      </c>
      <c r="H917" s="65" t="s">
        <v>74</v>
      </c>
      <c r="I917" s="75"/>
      <c r="J917" s="24" t="s">
        <v>1085</v>
      </c>
      <c r="K917" s="31"/>
      <c r="L917" s="31" t="s">
        <v>1102</v>
      </c>
      <c r="M917" s="31" t="s">
        <v>1086</v>
      </c>
      <c r="N917" s="31" t="s">
        <v>58</v>
      </c>
      <c r="O917" s="31"/>
      <c r="P917" s="31" t="s">
        <v>80</v>
      </c>
      <c r="Q917" s="31" t="s">
        <v>92</v>
      </c>
      <c r="R917" s="26" t="s">
        <v>42</v>
      </c>
      <c r="S917" s="26" t="s">
        <v>44</v>
      </c>
    </row>
    <row r="918" spans="1:19" ht="16.5" customHeight="1" x14ac:dyDescent="0.25">
      <c r="A918" s="65">
        <v>907</v>
      </c>
      <c r="B918" s="226"/>
      <c r="C918" s="94" t="s">
        <v>1332</v>
      </c>
      <c r="D918" s="94">
        <v>43652</v>
      </c>
      <c r="E918" s="65" t="s">
        <v>56</v>
      </c>
      <c r="F918" s="75">
        <v>868183034555560</v>
      </c>
      <c r="G918" s="171"/>
      <c r="H918" s="65" t="s">
        <v>74</v>
      </c>
      <c r="I918" s="75"/>
      <c r="J918" s="24" t="s">
        <v>1085</v>
      </c>
      <c r="K918" s="31"/>
      <c r="L918" s="31" t="s">
        <v>206</v>
      </c>
      <c r="M918" s="31" t="s">
        <v>1086</v>
      </c>
      <c r="N918" s="31" t="s">
        <v>58</v>
      </c>
      <c r="O918" s="31"/>
      <c r="P918" s="31" t="s">
        <v>80</v>
      </c>
      <c r="Q918" s="31" t="s">
        <v>92</v>
      </c>
      <c r="R918" s="26" t="s">
        <v>42</v>
      </c>
      <c r="S918" s="26" t="s">
        <v>44</v>
      </c>
    </row>
    <row r="919" spans="1:19" ht="16.5" customHeight="1" x14ac:dyDescent="0.25">
      <c r="A919" s="65">
        <v>908</v>
      </c>
      <c r="B919" s="224" t="s">
        <v>784</v>
      </c>
      <c r="C919" s="94" t="s">
        <v>1332</v>
      </c>
      <c r="D919" s="94">
        <v>43530</v>
      </c>
      <c r="E919" s="65" t="s">
        <v>18</v>
      </c>
      <c r="F919" s="75">
        <v>864161026900824</v>
      </c>
      <c r="G919" s="65" t="s">
        <v>1341</v>
      </c>
      <c r="H919" s="65" t="s">
        <v>95</v>
      </c>
      <c r="I919" s="80" t="s">
        <v>1342</v>
      </c>
      <c r="J919" s="24" t="s">
        <v>1343</v>
      </c>
      <c r="K919" s="31" t="s">
        <v>134</v>
      </c>
      <c r="L919" s="31"/>
      <c r="M919" s="31" t="s">
        <v>110</v>
      </c>
      <c r="N919" s="31" t="s">
        <v>58</v>
      </c>
      <c r="O919" s="72"/>
      <c r="P919" s="31" t="s">
        <v>80</v>
      </c>
      <c r="Q919" s="31" t="s">
        <v>100</v>
      </c>
      <c r="R919" s="26" t="s">
        <v>42</v>
      </c>
      <c r="S919" s="26" t="s">
        <v>44</v>
      </c>
    </row>
    <row r="920" spans="1:19" ht="16.5" customHeight="1" x14ac:dyDescent="0.25">
      <c r="A920" s="65">
        <v>909</v>
      </c>
      <c r="B920" s="225"/>
      <c r="C920" s="94" t="s">
        <v>1332</v>
      </c>
      <c r="D920" s="94">
        <v>43530</v>
      </c>
      <c r="E920" s="65" t="s">
        <v>23</v>
      </c>
      <c r="F920" s="75">
        <v>861694037968359</v>
      </c>
      <c r="G920" s="65"/>
      <c r="H920" s="65" t="s">
        <v>95</v>
      </c>
      <c r="I920" s="31"/>
      <c r="J920" s="24" t="s">
        <v>82</v>
      </c>
      <c r="K920" s="31" t="s">
        <v>134</v>
      </c>
      <c r="L920" s="31" t="s">
        <v>98</v>
      </c>
      <c r="M920" s="31"/>
      <c r="N920" s="31"/>
      <c r="O920" s="72"/>
      <c r="P920" s="31" t="s">
        <v>80</v>
      </c>
      <c r="Q920" s="31" t="s">
        <v>100</v>
      </c>
      <c r="R920" s="26" t="s">
        <v>42</v>
      </c>
      <c r="S920" s="26" t="s">
        <v>45</v>
      </c>
    </row>
    <row r="921" spans="1:19" ht="16.5" customHeight="1" x14ac:dyDescent="0.25">
      <c r="A921" s="65">
        <v>910</v>
      </c>
      <c r="B921" s="225"/>
      <c r="C921" s="94" t="s">
        <v>1332</v>
      </c>
      <c r="D921" s="94">
        <v>43530</v>
      </c>
      <c r="E921" s="65" t="s">
        <v>23</v>
      </c>
      <c r="F921" s="75">
        <v>866192037826359</v>
      </c>
      <c r="G921" s="65"/>
      <c r="H921" s="65" t="s">
        <v>74</v>
      </c>
      <c r="I921" s="75"/>
      <c r="J921" s="24" t="s">
        <v>76</v>
      </c>
      <c r="K921" s="31" t="s">
        <v>1344</v>
      </c>
      <c r="L921" s="31" t="s">
        <v>98</v>
      </c>
      <c r="M921" s="31"/>
      <c r="N921" s="31" t="s">
        <v>1345</v>
      </c>
      <c r="O921" s="31"/>
      <c r="P921" s="31" t="s">
        <v>80</v>
      </c>
      <c r="Q921" s="31" t="s">
        <v>100</v>
      </c>
      <c r="R921" s="23" t="s">
        <v>42</v>
      </c>
      <c r="S921" s="65" t="s">
        <v>43</v>
      </c>
    </row>
    <row r="922" spans="1:19" ht="16.5" customHeight="1" x14ac:dyDescent="0.25">
      <c r="A922" s="65">
        <v>911</v>
      </c>
      <c r="B922" s="225"/>
      <c r="C922" s="94" t="s">
        <v>1332</v>
      </c>
      <c r="D922" s="94">
        <v>43530</v>
      </c>
      <c r="E922" s="65" t="s">
        <v>23</v>
      </c>
      <c r="F922" s="75">
        <v>862631034734854</v>
      </c>
      <c r="G922" s="65" t="s">
        <v>262</v>
      </c>
      <c r="H922" s="65" t="s">
        <v>95</v>
      </c>
      <c r="I922" s="75"/>
      <c r="J922" s="24" t="s">
        <v>1346</v>
      </c>
      <c r="K922" s="31" t="s">
        <v>134</v>
      </c>
      <c r="L922" s="31" t="s">
        <v>98</v>
      </c>
      <c r="M922" s="31"/>
      <c r="N922" s="31"/>
      <c r="O922" s="72"/>
      <c r="P922" s="31" t="s">
        <v>80</v>
      </c>
      <c r="Q922" s="31" t="s">
        <v>100</v>
      </c>
      <c r="R922" s="23" t="s">
        <v>42</v>
      </c>
      <c r="S922" s="65" t="s">
        <v>45</v>
      </c>
    </row>
    <row r="923" spans="1:19" ht="16.5" customHeight="1" x14ac:dyDescent="0.25">
      <c r="A923" s="65">
        <v>912</v>
      </c>
      <c r="B923" s="225"/>
      <c r="C923" s="94" t="s">
        <v>1332</v>
      </c>
      <c r="D923" s="94">
        <v>43530</v>
      </c>
      <c r="E923" s="65" t="s">
        <v>23</v>
      </c>
      <c r="F923" s="75">
        <v>861694031120866</v>
      </c>
      <c r="G923" s="65"/>
      <c r="H923" s="65" t="s">
        <v>95</v>
      </c>
      <c r="I923" s="80" t="s">
        <v>1347</v>
      </c>
      <c r="J923" s="31" t="s">
        <v>82</v>
      </c>
      <c r="K923" s="31" t="s">
        <v>1276</v>
      </c>
      <c r="L923" s="31" t="s">
        <v>98</v>
      </c>
      <c r="M923" s="31"/>
      <c r="N923" s="31" t="s">
        <v>1348</v>
      </c>
      <c r="O923" s="72"/>
      <c r="P923" s="31"/>
      <c r="Q923" s="31" t="s">
        <v>100</v>
      </c>
      <c r="R923" s="26" t="s">
        <v>37</v>
      </c>
      <c r="S923" s="26" t="s">
        <v>59</v>
      </c>
    </row>
    <row r="924" spans="1:19" ht="16.5" customHeight="1" x14ac:dyDescent="0.25">
      <c r="A924" s="65">
        <v>913</v>
      </c>
      <c r="B924" s="225"/>
      <c r="C924" s="94" t="s">
        <v>1332</v>
      </c>
      <c r="D924" s="94">
        <v>43530</v>
      </c>
      <c r="E924" s="65" t="s">
        <v>23</v>
      </c>
      <c r="F924" s="75">
        <v>861694030890956</v>
      </c>
      <c r="G924" s="65"/>
      <c r="H924" s="65" t="s">
        <v>95</v>
      </c>
      <c r="I924" s="24"/>
      <c r="J924" s="24" t="s">
        <v>1094</v>
      </c>
      <c r="K924" s="31" t="s">
        <v>134</v>
      </c>
      <c r="L924" s="31" t="s">
        <v>450</v>
      </c>
      <c r="M924" s="31" t="s">
        <v>98</v>
      </c>
      <c r="N924" s="31" t="s">
        <v>58</v>
      </c>
      <c r="O924" s="31"/>
      <c r="P924" s="31" t="s">
        <v>80</v>
      </c>
      <c r="Q924" s="31" t="s">
        <v>100</v>
      </c>
      <c r="R924" s="26" t="s">
        <v>42</v>
      </c>
      <c r="S924" s="65" t="s">
        <v>44</v>
      </c>
    </row>
    <row r="925" spans="1:19" ht="16.5" customHeight="1" x14ac:dyDescent="0.25">
      <c r="A925" s="65">
        <v>914</v>
      </c>
      <c r="B925" s="225"/>
      <c r="C925" s="94" t="s">
        <v>1332</v>
      </c>
      <c r="D925" s="94">
        <v>43530</v>
      </c>
      <c r="E925" s="65" t="s">
        <v>23</v>
      </c>
      <c r="F925" s="75">
        <v>862631039268130</v>
      </c>
      <c r="G925" s="65"/>
      <c r="H925" s="65" t="s">
        <v>95</v>
      </c>
      <c r="I925" s="31"/>
      <c r="J925" s="31" t="s">
        <v>82</v>
      </c>
      <c r="K925" s="31" t="s">
        <v>134</v>
      </c>
      <c r="L925" s="31" t="s">
        <v>97</v>
      </c>
      <c r="M925" s="31" t="s">
        <v>98</v>
      </c>
      <c r="N925" s="31" t="s">
        <v>58</v>
      </c>
      <c r="O925" s="31"/>
      <c r="P925" s="31" t="s">
        <v>80</v>
      </c>
      <c r="Q925" s="31" t="s">
        <v>100</v>
      </c>
      <c r="R925" s="26" t="s">
        <v>42</v>
      </c>
      <c r="S925" s="65" t="s">
        <v>44</v>
      </c>
    </row>
    <row r="926" spans="1:19" ht="16.5" customHeight="1" x14ac:dyDescent="0.25">
      <c r="A926" s="65">
        <v>915</v>
      </c>
      <c r="B926" s="225"/>
      <c r="C926" s="94" t="s">
        <v>1332</v>
      </c>
      <c r="D926" s="94">
        <v>43530</v>
      </c>
      <c r="E926" s="65" t="s">
        <v>56</v>
      </c>
      <c r="F926" s="75">
        <v>868183033841029</v>
      </c>
      <c r="G926" s="65"/>
      <c r="H926" s="65" t="s">
        <v>74</v>
      </c>
      <c r="I926" s="31" t="s">
        <v>1349</v>
      </c>
      <c r="J926" s="24" t="s">
        <v>1350</v>
      </c>
      <c r="K926" s="31" t="s">
        <v>134</v>
      </c>
      <c r="L926" s="31" t="s">
        <v>78</v>
      </c>
      <c r="M926" s="31" t="s">
        <v>1086</v>
      </c>
      <c r="N926" s="31" t="s">
        <v>58</v>
      </c>
      <c r="O926" s="72"/>
      <c r="P926" s="31" t="s">
        <v>80</v>
      </c>
      <c r="Q926" s="31" t="s">
        <v>100</v>
      </c>
      <c r="R926" s="26" t="s">
        <v>42</v>
      </c>
      <c r="S926" s="26" t="s">
        <v>44</v>
      </c>
    </row>
    <row r="927" spans="1:19" ht="16.5" customHeight="1" x14ac:dyDescent="0.25">
      <c r="A927" s="65">
        <v>916</v>
      </c>
      <c r="B927" s="225"/>
      <c r="C927" s="94" t="s">
        <v>1332</v>
      </c>
      <c r="D927" s="94">
        <v>43530</v>
      </c>
      <c r="E927" s="65" t="s">
        <v>56</v>
      </c>
      <c r="F927" s="75">
        <v>868183034700133</v>
      </c>
      <c r="G927" s="65"/>
      <c r="H927" s="65" t="s">
        <v>74</v>
      </c>
      <c r="I927" s="75"/>
      <c r="J927" s="24" t="s">
        <v>76</v>
      </c>
      <c r="K927" s="31" t="s">
        <v>134</v>
      </c>
      <c r="L927" s="31" t="s">
        <v>206</v>
      </c>
      <c r="M927" s="31" t="s">
        <v>1086</v>
      </c>
      <c r="N927" s="31" t="s">
        <v>58</v>
      </c>
      <c r="O927" s="31"/>
      <c r="P927" s="31" t="s">
        <v>80</v>
      </c>
      <c r="Q927" s="31" t="s">
        <v>100</v>
      </c>
      <c r="R927" s="23" t="s">
        <v>42</v>
      </c>
      <c r="S927" s="65" t="s">
        <v>44</v>
      </c>
    </row>
    <row r="928" spans="1:19" ht="16.5" customHeight="1" x14ac:dyDescent="0.25">
      <c r="A928" s="65">
        <v>917</v>
      </c>
      <c r="B928" s="226"/>
      <c r="C928" s="94" t="s">
        <v>1332</v>
      </c>
      <c r="D928" s="94">
        <v>43530</v>
      </c>
      <c r="E928" s="65" t="s">
        <v>56</v>
      </c>
      <c r="F928" s="75">
        <v>867717030431622</v>
      </c>
      <c r="G928" s="65"/>
      <c r="H928" s="65" t="s">
        <v>74</v>
      </c>
      <c r="I928" s="75" t="s">
        <v>1351</v>
      </c>
      <c r="J928" s="24" t="s">
        <v>1094</v>
      </c>
      <c r="K928" s="31" t="s">
        <v>134</v>
      </c>
      <c r="L928" s="31" t="s">
        <v>1102</v>
      </c>
      <c r="M928" s="31" t="s">
        <v>1086</v>
      </c>
      <c r="N928" s="31" t="s">
        <v>58</v>
      </c>
      <c r="O928" s="31"/>
      <c r="P928" s="31" t="s">
        <v>80</v>
      </c>
      <c r="Q928" s="31" t="s">
        <v>100</v>
      </c>
      <c r="R928" s="23" t="s">
        <v>42</v>
      </c>
      <c r="S928" s="65" t="s">
        <v>44</v>
      </c>
    </row>
    <row r="929" spans="1:19" ht="16.5" customHeight="1" x14ac:dyDescent="0.25">
      <c r="A929" s="65">
        <v>918</v>
      </c>
      <c r="B929" s="224" t="s">
        <v>800</v>
      </c>
      <c r="C929" s="94" t="s">
        <v>1352</v>
      </c>
      <c r="D929" s="94">
        <v>43529</v>
      </c>
      <c r="E929" s="65" t="s">
        <v>23</v>
      </c>
      <c r="F929" s="75">
        <v>861694037976469</v>
      </c>
      <c r="G929" s="65" t="s">
        <v>287</v>
      </c>
      <c r="H929" s="65" t="s">
        <v>95</v>
      </c>
      <c r="I929" s="31"/>
      <c r="J929" s="24" t="s">
        <v>82</v>
      </c>
      <c r="K929" s="31"/>
      <c r="L929" s="31" t="s">
        <v>97</v>
      </c>
      <c r="M929" s="31" t="s">
        <v>98</v>
      </c>
      <c r="N929" s="31" t="s">
        <v>58</v>
      </c>
      <c r="O929" s="72"/>
      <c r="P929" s="31" t="s">
        <v>80</v>
      </c>
      <c r="Q929" s="31" t="s">
        <v>92</v>
      </c>
      <c r="R929" s="23" t="s">
        <v>42</v>
      </c>
      <c r="S929" s="65" t="s">
        <v>44</v>
      </c>
    </row>
    <row r="930" spans="1:19" ht="16.5" customHeight="1" x14ac:dyDescent="0.25">
      <c r="A930" s="65">
        <v>919</v>
      </c>
      <c r="B930" s="225"/>
      <c r="C930" s="94" t="s">
        <v>1352</v>
      </c>
      <c r="D930" s="94">
        <v>43529</v>
      </c>
      <c r="E930" s="65" t="s">
        <v>23</v>
      </c>
      <c r="F930" s="75">
        <v>862631034728963</v>
      </c>
      <c r="G930" s="65" t="s">
        <v>287</v>
      </c>
      <c r="H930" s="65" t="s">
        <v>95</v>
      </c>
      <c r="I930" s="75"/>
      <c r="J930" s="24" t="s">
        <v>82</v>
      </c>
      <c r="K930" s="31"/>
      <c r="L930" s="31" t="s">
        <v>396</v>
      </c>
      <c r="M930" s="31" t="s">
        <v>98</v>
      </c>
      <c r="N930" s="31" t="s">
        <v>58</v>
      </c>
      <c r="O930" s="31"/>
      <c r="P930" s="31" t="s">
        <v>80</v>
      </c>
      <c r="Q930" s="31" t="s">
        <v>92</v>
      </c>
      <c r="R930" s="23" t="s">
        <v>42</v>
      </c>
      <c r="S930" s="65" t="s">
        <v>44</v>
      </c>
    </row>
    <row r="931" spans="1:19" ht="16.5" customHeight="1" x14ac:dyDescent="0.25">
      <c r="A931" s="65">
        <v>920</v>
      </c>
      <c r="B931" s="225"/>
      <c r="C931" s="94" t="s">
        <v>1332</v>
      </c>
      <c r="D931" s="94">
        <v>43471</v>
      </c>
      <c r="E931" s="65" t="s">
        <v>23</v>
      </c>
      <c r="F931" s="75">
        <v>864811037144479</v>
      </c>
      <c r="G931" s="65"/>
      <c r="H931" s="65" t="s">
        <v>95</v>
      </c>
      <c r="I931" s="75" t="s">
        <v>1353</v>
      </c>
      <c r="J931" s="24" t="s">
        <v>82</v>
      </c>
      <c r="K931" s="31" t="s">
        <v>1354</v>
      </c>
      <c r="L931" s="31" t="s">
        <v>428</v>
      </c>
      <c r="M931" s="31" t="s">
        <v>98</v>
      </c>
      <c r="N931" s="31" t="s">
        <v>1355</v>
      </c>
      <c r="O931" s="72">
        <v>220000</v>
      </c>
      <c r="P931" s="31" t="s">
        <v>80</v>
      </c>
      <c r="Q931" s="31" t="s">
        <v>92</v>
      </c>
      <c r="R931" s="23" t="s">
        <v>37</v>
      </c>
      <c r="S931" s="65" t="s">
        <v>59</v>
      </c>
    </row>
    <row r="932" spans="1:19" ht="16.5" customHeight="1" x14ac:dyDescent="0.25">
      <c r="A932" s="65">
        <v>921</v>
      </c>
      <c r="B932" s="225"/>
      <c r="C932" s="94" t="s">
        <v>1332</v>
      </c>
      <c r="D932" s="94">
        <v>43471</v>
      </c>
      <c r="E932" s="65" t="s">
        <v>56</v>
      </c>
      <c r="F932" s="95">
        <v>868183033819736</v>
      </c>
      <c r="G932" s="65"/>
      <c r="H932" s="65" t="s">
        <v>74</v>
      </c>
      <c r="I932" s="31"/>
      <c r="J932" s="24" t="s">
        <v>76</v>
      </c>
      <c r="K932" s="31" t="s">
        <v>1144</v>
      </c>
      <c r="L932" s="31" t="s">
        <v>1086</v>
      </c>
      <c r="M932" s="31"/>
      <c r="N932" s="31" t="s">
        <v>106</v>
      </c>
      <c r="O932" s="72"/>
      <c r="P932" s="31" t="s">
        <v>80</v>
      </c>
      <c r="Q932" s="31" t="s">
        <v>92</v>
      </c>
      <c r="R932" s="26" t="s">
        <v>42</v>
      </c>
      <c r="S932" s="26" t="s">
        <v>44</v>
      </c>
    </row>
    <row r="933" spans="1:19" ht="16.5" customHeight="1" x14ac:dyDescent="0.25">
      <c r="A933" s="65">
        <v>922</v>
      </c>
      <c r="B933" s="226"/>
      <c r="C933" s="94" t="s">
        <v>1332</v>
      </c>
      <c r="D933" s="94">
        <v>43471</v>
      </c>
      <c r="E933" s="65" t="s">
        <v>56</v>
      </c>
      <c r="F933" s="95">
        <v>868183033814869</v>
      </c>
      <c r="G933" s="65"/>
      <c r="H933" s="65" t="s">
        <v>74</v>
      </c>
      <c r="I933" s="75"/>
      <c r="J933" s="24" t="s">
        <v>76</v>
      </c>
      <c r="K933" s="31" t="s">
        <v>1144</v>
      </c>
      <c r="L933" s="31" t="s">
        <v>1086</v>
      </c>
      <c r="M933" s="31"/>
      <c r="N933" s="31" t="s">
        <v>106</v>
      </c>
      <c r="O933" s="31"/>
      <c r="P933" s="31" t="s">
        <v>80</v>
      </c>
      <c r="Q933" s="31" t="s">
        <v>92</v>
      </c>
      <c r="R933" s="26" t="s">
        <v>42</v>
      </c>
      <c r="S933" s="26" t="s">
        <v>44</v>
      </c>
    </row>
    <row r="934" spans="1:19" ht="16.5" customHeight="1" x14ac:dyDescent="0.25">
      <c r="A934" s="65">
        <v>923</v>
      </c>
      <c r="B934" s="26" t="s">
        <v>1358</v>
      </c>
      <c r="C934" s="26" t="s">
        <v>1327</v>
      </c>
      <c r="D934" s="26" t="s">
        <v>1356</v>
      </c>
      <c r="E934" s="26" t="s">
        <v>23</v>
      </c>
      <c r="F934" s="150">
        <v>868345035589985</v>
      </c>
      <c r="G934" s="26"/>
      <c r="H934" s="26" t="s">
        <v>74</v>
      </c>
      <c r="I934" s="26"/>
      <c r="J934" s="192">
        <v>125212203114.16299</v>
      </c>
      <c r="K934" s="26" t="s">
        <v>1357</v>
      </c>
      <c r="L934" s="26" t="s">
        <v>98</v>
      </c>
      <c r="M934" s="26"/>
      <c r="N934" s="26" t="s">
        <v>360</v>
      </c>
      <c r="O934" s="26"/>
      <c r="P934" s="26" t="s">
        <v>80</v>
      </c>
      <c r="Q934" s="26" t="s">
        <v>92</v>
      </c>
      <c r="R934" s="26" t="s">
        <v>37</v>
      </c>
      <c r="S934" s="26" t="s">
        <v>39</v>
      </c>
    </row>
    <row r="935" spans="1:19" ht="16.5" customHeight="1" x14ac:dyDescent="0.25">
      <c r="A935" s="65">
        <v>924</v>
      </c>
      <c r="B935" s="224" t="s">
        <v>1364</v>
      </c>
      <c r="C935" s="94">
        <v>43501</v>
      </c>
      <c r="D935" s="94">
        <v>43529</v>
      </c>
      <c r="E935" s="65" t="s">
        <v>23</v>
      </c>
      <c r="F935" s="75">
        <v>869627031813447</v>
      </c>
      <c r="G935" s="65"/>
      <c r="H935" s="65" t="s">
        <v>95</v>
      </c>
      <c r="I935" s="31"/>
      <c r="J935" s="24"/>
      <c r="K935" s="31" t="s">
        <v>52</v>
      </c>
      <c r="L935" s="31" t="s">
        <v>396</v>
      </c>
      <c r="M935" s="31" t="s">
        <v>98</v>
      </c>
      <c r="N935" s="31" t="s">
        <v>58</v>
      </c>
      <c r="O935" s="72"/>
      <c r="P935" s="31" t="s">
        <v>80</v>
      </c>
      <c r="Q935" s="31" t="s">
        <v>92</v>
      </c>
      <c r="R935" s="26" t="s">
        <v>42</v>
      </c>
      <c r="S935" s="26" t="s">
        <v>43</v>
      </c>
    </row>
    <row r="936" spans="1:19" ht="16.5" customHeight="1" x14ac:dyDescent="0.25">
      <c r="A936" s="65">
        <v>925</v>
      </c>
      <c r="B936" s="225"/>
      <c r="C936" s="94">
        <v>43501</v>
      </c>
      <c r="D936" s="94">
        <v>43529</v>
      </c>
      <c r="E936" s="65" t="s">
        <v>18</v>
      </c>
      <c r="F936" s="75">
        <v>866762025212422</v>
      </c>
      <c r="G936" s="65" t="s">
        <v>113</v>
      </c>
      <c r="H936" s="65" t="s">
        <v>95</v>
      </c>
      <c r="I936" s="31" t="s">
        <v>1359</v>
      </c>
      <c r="J936" s="24" t="s">
        <v>1360</v>
      </c>
      <c r="K936" s="31" t="s">
        <v>1361</v>
      </c>
      <c r="L936" s="31" t="s">
        <v>142</v>
      </c>
      <c r="M936" s="31" t="s">
        <v>110</v>
      </c>
      <c r="N936" s="31" t="s">
        <v>1362</v>
      </c>
      <c r="O936" s="72">
        <v>260000</v>
      </c>
      <c r="P936" s="31" t="s">
        <v>80</v>
      </c>
      <c r="Q936" s="31" t="s">
        <v>92</v>
      </c>
      <c r="R936" s="26" t="s">
        <v>37</v>
      </c>
      <c r="S936" s="26" t="s">
        <v>40</v>
      </c>
    </row>
    <row r="937" spans="1:19" ht="16.5" customHeight="1" x14ac:dyDescent="0.25">
      <c r="A937" s="65">
        <v>926</v>
      </c>
      <c r="B937" s="226"/>
      <c r="C937" s="94">
        <v>43501</v>
      </c>
      <c r="D937" s="94">
        <v>43529</v>
      </c>
      <c r="E937" s="65" t="s">
        <v>18</v>
      </c>
      <c r="F937" s="75">
        <v>867330028879529</v>
      </c>
      <c r="G937" s="65"/>
      <c r="H937" s="65" t="s">
        <v>95</v>
      </c>
      <c r="I937" s="75" t="s">
        <v>1363</v>
      </c>
      <c r="J937" s="24" t="s">
        <v>1360</v>
      </c>
      <c r="K937" s="31" t="s">
        <v>245</v>
      </c>
      <c r="L937" s="31" t="s">
        <v>142</v>
      </c>
      <c r="M937" s="31" t="s">
        <v>110</v>
      </c>
      <c r="N937" s="31" t="s">
        <v>940</v>
      </c>
      <c r="O937" s="72">
        <v>10000</v>
      </c>
      <c r="P937" s="31" t="s">
        <v>80</v>
      </c>
      <c r="Q937" s="31" t="s">
        <v>92</v>
      </c>
      <c r="R937" s="23" t="s">
        <v>37</v>
      </c>
      <c r="S937" s="65" t="s">
        <v>40</v>
      </c>
    </row>
    <row r="938" spans="1:19" ht="16.5" customHeight="1" x14ac:dyDescent="0.25">
      <c r="A938" s="65">
        <v>927</v>
      </c>
      <c r="B938" s="224" t="s">
        <v>1119</v>
      </c>
      <c r="C938" s="94" t="s">
        <v>1365</v>
      </c>
      <c r="D938" s="94" t="s">
        <v>1332</v>
      </c>
      <c r="E938" s="65" t="s">
        <v>56</v>
      </c>
      <c r="F938" s="95">
        <v>867857039894949</v>
      </c>
      <c r="G938" s="171"/>
      <c r="H938" s="65" t="s">
        <v>74</v>
      </c>
      <c r="I938" s="65"/>
      <c r="J938" s="24" t="s">
        <v>76</v>
      </c>
      <c r="K938" s="31" t="s">
        <v>666</v>
      </c>
      <c r="L938" s="31" t="s">
        <v>219</v>
      </c>
      <c r="M938" s="31" t="s">
        <v>1086</v>
      </c>
      <c r="N938" s="31" t="s">
        <v>1366</v>
      </c>
      <c r="O938" s="72"/>
      <c r="P938" s="31" t="s">
        <v>80</v>
      </c>
      <c r="Q938" s="31" t="s">
        <v>92</v>
      </c>
      <c r="R938" s="26" t="s">
        <v>37</v>
      </c>
      <c r="S938" s="26" t="s">
        <v>41</v>
      </c>
    </row>
    <row r="939" spans="1:19" ht="16.5" customHeight="1" x14ac:dyDescent="0.25">
      <c r="A939" s="65">
        <v>928</v>
      </c>
      <c r="B939" s="225"/>
      <c r="C939" s="94" t="s">
        <v>1365</v>
      </c>
      <c r="D939" s="94" t="s">
        <v>1332</v>
      </c>
      <c r="E939" s="65" t="s">
        <v>56</v>
      </c>
      <c r="F939" s="75">
        <v>867717030609763</v>
      </c>
      <c r="G939" s="171"/>
      <c r="H939" s="65" t="s">
        <v>74</v>
      </c>
      <c r="I939" s="75"/>
      <c r="J939" s="24" t="s">
        <v>82</v>
      </c>
      <c r="K939" s="31" t="s">
        <v>1367</v>
      </c>
      <c r="L939" s="31" t="s">
        <v>219</v>
      </c>
      <c r="M939" s="31" t="s">
        <v>1086</v>
      </c>
      <c r="N939" s="31" t="s">
        <v>58</v>
      </c>
      <c r="O939" s="31"/>
      <c r="P939" s="31" t="s">
        <v>80</v>
      </c>
      <c r="Q939" s="31" t="s">
        <v>92</v>
      </c>
      <c r="R939" s="23" t="s">
        <v>42</v>
      </c>
      <c r="S939" s="65" t="s">
        <v>44</v>
      </c>
    </row>
    <row r="940" spans="1:19" ht="16.5" customHeight="1" x14ac:dyDescent="0.25">
      <c r="A940" s="65">
        <v>929</v>
      </c>
      <c r="B940" s="225"/>
      <c r="C940" s="94" t="s">
        <v>1365</v>
      </c>
      <c r="D940" s="94" t="s">
        <v>1332</v>
      </c>
      <c r="E940" s="31" t="s">
        <v>23</v>
      </c>
      <c r="F940" s="80">
        <v>862631034789189</v>
      </c>
      <c r="G940" s="31"/>
      <c r="H940" s="31" t="s">
        <v>95</v>
      </c>
      <c r="I940" s="31" t="s">
        <v>204</v>
      </c>
      <c r="J940" s="24" t="s">
        <v>395</v>
      </c>
      <c r="K940" s="31"/>
      <c r="L940" s="31" t="s">
        <v>450</v>
      </c>
      <c r="M940" s="31" t="s">
        <v>98</v>
      </c>
      <c r="N940" s="31" t="s">
        <v>58</v>
      </c>
      <c r="O940" s="72"/>
      <c r="P940" s="31" t="s">
        <v>80</v>
      </c>
      <c r="Q940" s="31" t="s">
        <v>92</v>
      </c>
      <c r="R940" s="31" t="s">
        <v>42</v>
      </c>
      <c r="S940" s="31" t="s">
        <v>44</v>
      </c>
    </row>
    <row r="941" spans="1:19" ht="16.5" customHeight="1" x14ac:dyDescent="0.25">
      <c r="A941" s="65">
        <v>930</v>
      </c>
      <c r="B941" s="225"/>
      <c r="C941" s="94" t="s">
        <v>1365</v>
      </c>
      <c r="D941" s="94" t="s">
        <v>1332</v>
      </c>
      <c r="E941" s="65" t="s">
        <v>30</v>
      </c>
      <c r="F941" s="75">
        <v>864811037166480</v>
      </c>
      <c r="G941" s="171"/>
      <c r="H941" s="65" t="s">
        <v>95</v>
      </c>
      <c r="I941" s="65"/>
      <c r="J941" s="24" t="s">
        <v>82</v>
      </c>
      <c r="K941" s="31"/>
      <c r="L941" s="31" t="s">
        <v>84</v>
      </c>
      <c r="M941" s="31"/>
      <c r="N941" s="31" t="s">
        <v>213</v>
      </c>
      <c r="O941" s="72"/>
      <c r="P941" s="31" t="s">
        <v>80</v>
      </c>
      <c r="Q941" s="31" t="s">
        <v>92</v>
      </c>
      <c r="R941" s="26" t="s">
        <v>42</v>
      </c>
      <c r="S941" s="26" t="s">
        <v>44</v>
      </c>
    </row>
    <row r="942" spans="1:19" ht="16.5" customHeight="1" x14ac:dyDescent="0.25">
      <c r="A942" s="65">
        <v>931</v>
      </c>
      <c r="B942" s="225"/>
      <c r="C942" s="94" t="s">
        <v>1365</v>
      </c>
      <c r="D942" s="94" t="s">
        <v>1332</v>
      </c>
      <c r="E942" s="65" t="s">
        <v>30</v>
      </c>
      <c r="F942" s="95">
        <v>866192037786801</v>
      </c>
      <c r="G942" s="171"/>
      <c r="H942" s="65" t="s">
        <v>74</v>
      </c>
      <c r="I942" s="75"/>
      <c r="J942" s="24" t="s">
        <v>82</v>
      </c>
      <c r="K942" s="31"/>
      <c r="L942" s="31" t="s">
        <v>83</v>
      </c>
      <c r="M942" s="31" t="s">
        <v>84</v>
      </c>
      <c r="N942" s="31" t="s">
        <v>586</v>
      </c>
      <c r="O942" s="31"/>
      <c r="P942" s="31" t="s">
        <v>80</v>
      </c>
      <c r="Q942" s="31" t="s">
        <v>92</v>
      </c>
      <c r="R942" s="26" t="s">
        <v>42</v>
      </c>
      <c r="S942" s="26" t="s">
        <v>44</v>
      </c>
    </row>
    <row r="943" spans="1:19" ht="16.5" customHeight="1" x14ac:dyDescent="0.25">
      <c r="A943" s="65">
        <v>932</v>
      </c>
      <c r="B943" s="226"/>
      <c r="C943" s="94" t="s">
        <v>1365</v>
      </c>
      <c r="D943" s="94" t="s">
        <v>1332</v>
      </c>
      <c r="E943" s="65" t="s">
        <v>30</v>
      </c>
      <c r="F943" s="95">
        <v>866192037795000</v>
      </c>
      <c r="G943" s="171"/>
      <c r="H943" s="65" t="s">
        <v>74</v>
      </c>
      <c r="I943" s="75"/>
      <c r="J943" s="24" t="s">
        <v>82</v>
      </c>
      <c r="K943" s="31"/>
      <c r="L943" s="31" t="s">
        <v>120</v>
      </c>
      <c r="M943" s="31" t="s">
        <v>84</v>
      </c>
      <c r="N943" s="31" t="s">
        <v>586</v>
      </c>
      <c r="O943" s="31"/>
      <c r="P943" s="31" t="s">
        <v>80</v>
      </c>
      <c r="Q943" s="31" t="s">
        <v>92</v>
      </c>
      <c r="R943" s="26" t="s">
        <v>42</v>
      </c>
      <c r="S943" s="26" t="s">
        <v>44</v>
      </c>
    </row>
    <row r="944" spans="1:19" ht="16.5" customHeight="1" x14ac:dyDescent="0.25">
      <c r="A944" s="65">
        <v>933</v>
      </c>
      <c r="B944" s="224" t="s">
        <v>1373</v>
      </c>
      <c r="C944" s="94">
        <v>43560</v>
      </c>
      <c r="D944" s="94">
        <v>43651</v>
      </c>
      <c r="E944" s="65" t="s">
        <v>30</v>
      </c>
      <c r="F944" s="75">
        <v>866192037824693</v>
      </c>
      <c r="G944" s="65"/>
      <c r="H944" s="65" t="s">
        <v>74</v>
      </c>
      <c r="I944" s="31"/>
      <c r="J944" s="24"/>
      <c r="K944" s="31" t="s">
        <v>1368</v>
      </c>
      <c r="L944" s="31"/>
      <c r="M944" s="31"/>
      <c r="N944" s="31" t="s">
        <v>270</v>
      </c>
      <c r="O944" s="72"/>
      <c r="P944" s="31" t="s">
        <v>144</v>
      </c>
      <c r="Q944" s="31" t="s">
        <v>92</v>
      </c>
      <c r="R944" s="26" t="s">
        <v>37</v>
      </c>
      <c r="S944" s="26" t="s">
        <v>40</v>
      </c>
    </row>
    <row r="945" spans="1:19" ht="16.5" customHeight="1" x14ac:dyDescent="0.25">
      <c r="A945" s="65">
        <v>934</v>
      </c>
      <c r="B945" s="225"/>
      <c r="C945" s="94">
        <v>43560</v>
      </c>
      <c r="D945" s="94">
        <v>43651</v>
      </c>
      <c r="E945" s="65" t="s">
        <v>56</v>
      </c>
      <c r="F945" s="75">
        <v>868183034748991</v>
      </c>
      <c r="G945" s="65"/>
      <c r="H945" s="65" t="s">
        <v>74</v>
      </c>
      <c r="I945" s="31"/>
      <c r="J945" s="24" t="s">
        <v>76</v>
      </c>
      <c r="K945" s="31" t="s">
        <v>1049</v>
      </c>
      <c r="L945" s="31"/>
      <c r="M945" s="31" t="s">
        <v>1086</v>
      </c>
      <c r="N945" s="31" t="s">
        <v>1369</v>
      </c>
      <c r="O945" s="72"/>
      <c r="P945" s="31" t="s">
        <v>80</v>
      </c>
      <c r="Q945" s="31" t="s">
        <v>92</v>
      </c>
      <c r="R945" s="26" t="s">
        <v>37</v>
      </c>
      <c r="S945" s="26" t="s">
        <v>41</v>
      </c>
    </row>
    <row r="946" spans="1:19" ht="16.5" customHeight="1" x14ac:dyDescent="0.25">
      <c r="A946" s="65">
        <v>935</v>
      </c>
      <c r="B946" s="225"/>
      <c r="C946" s="94">
        <v>43560</v>
      </c>
      <c r="D946" s="94">
        <v>43651</v>
      </c>
      <c r="E946" s="65" t="s">
        <v>56</v>
      </c>
      <c r="F946" s="75">
        <v>868183034814280</v>
      </c>
      <c r="G946" s="65"/>
      <c r="H946" s="65" t="s">
        <v>74</v>
      </c>
      <c r="I946" s="75"/>
      <c r="J946" s="24" t="s">
        <v>164</v>
      </c>
      <c r="K946" s="31" t="s">
        <v>298</v>
      </c>
      <c r="L946" s="31" t="s">
        <v>333</v>
      </c>
      <c r="M946" s="31" t="s">
        <v>1086</v>
      </c>
      <c r="N946" s="31" t="s">
        <v>1370</v>
      </c>
      <c r="O946" s="31"/>
      <c r="P946" s="31" t="s">
        <v>80</v>
      </c>
      <c r="Q946" s="31" t="s">
        <v>92</v>
      </c>
      <c r="R946" s="23" t="s">
        <v>37</v>
      </c>
      <c r="S946" s="65" t="s">
        <v>40</v>
      </c>
    </row>
    <row r="947" spans="1:19" ht="16.5" customHeight="1" x14ac:dyDescent="0.25">
      <c r="A947" s="65">
        <v>936</v>
      </c>
      <c r="B947" s="225"/>
      <c r="C947" s="94">
        <v>43560</v>
      </c>
      <c r="D947" s="94">
        <v>43651</v>
      </c>
      <c r="E947" s="65" t="s">
        <v>56</v>
      </c>
      <c r="F947" s="75">
        <v>867717030625926</v>
      </c>
      <c r="G947" s="65" t="s">
        <v>517</v>
      </c>
      <c r="H947" s="65" t="s">
        <v>74</v>
      </c>
      <c r="I947" s="75"/>
      <c r="J947" s="24" t="s">
        <v>164</v>
      </c>
      <c r="K947" s="31" t="s">
        <v>245</v>
      </c>
      <c r="L947" s="31" t="s">
        <v>78</v>
      </c>
      <c r="M947" s="31" t="s">
        <v>1086</v>
      </c>
      <c r="N947" s="31" t="s">
        <v>940</v>
      </c>
      <c r="O947" s="31"/>
      <c r="P947" s="31" t="s">
        <v>80</v>
      </c>
      <c r="Q947" s="31" t="s">
        <v>92</v>
      </c>
      <c r="R947" s="23" t="s">
        <v>37</v>
      </c>
      <c r="S947" s="65" t="s">
        <v>40</v>
      </c>
    </row>
    <row r="948" spans="1:19" ht="16.5" customHeight="1" x14ac:dyDescent="0.25">
      <c r="A948" s="65">
        <v>937</v>
      </c>
      <c r="B948" s="226"/>
      <c r="C948" s="94">
        <v>43560</v>
      </c>
      <c r="D948" s="94"/>
      <c r="E948" s="65" t="s">
        <v>1371</v>
      </c>
      <c r="F948" s="75" t="s">
        <v>1122</v>
      </c>
      <c r="G948" s="65"/>
      <c r="H948" s="65" t="s">
        <v>74</v>
      </c>
      <c r="I948" s="31"/>
      <c r="J948" s="24"/>
      <c r="K948" s="31" t="s">
        <v>1372</v>
      </c>
      <c r="L948" s="31"/>
      <c r="M948" s="31"/>
      <c r="N948" s="31" t="s">
        <v>165</v>
      </c>
      <c r="O948" s="72"/>
      <c r="P948" s="31"/>
      <c r="Q948" s="31"/>
      <c r="R948" s="26" t="s">
        <v>37</v>
      </c>
      <c r="S948" s="26" t="s">
        <v>41</v>
      </c>
    </row>
    <row r="949" spans="1:19" ht="16.5" customHeight="1" x14ac:dyDescent="0.25">
      <c r="A949" s="65">
        <v>938</v>
      </c>
      <c r="B949" s="224" t="s">
        <v>1125</v>
      </c>
      <c r="C949" s="94" t="s">
        <v>1365</v>
      </c>
      <c r="D949" s="94" t="s">
        <v>1374</v>
      </c>
      <c r="E949" s="65" t="s">
        <v>23</v>
      </c>
      <c r="F949" s="95">
        <v>862631039272934</v>
      </c>
      <c r="G949" s="65"/>
      <c r="H949" s="65" t="s">
        <v>95</v>
      </c>
      <c r="I949" s="65"/>
      <c r="J949" s="31" t="s">
        <v>203</v>
      </c>
      <c r="K949" s="31" t="s">
        <v>572</v>
      </c>
      <c r="L949" s="31" t="s">
        <v>98</v>
      </c>
      <c r="M949" s="31"/>
      <c r="N949" s="31" t="s">
        <v>237</v>
      </c>
      <c r="O949" s="72"/>
      <c r="P949" s="31" t="s">
        <v>80</v>
      </c>
      <c r="Q949" s="31" t="s">
        <v>100</v>
      </c>
      <c r="R949" s="26" t="s">
        <v>37</v>
      </c>
      <c r="S949" s="26" t="s">
        <v>41</v>
      </c>
    </row>
    <row r="950" spans="1:19" ht="16.5" customHeight="1" x14ac:dyDescent="0.25">
      <c r="A950" s="65">
        <v>939</v>
      </c>
      <c r="B950" s="225"/>
      <c r="C950" s="94" t="s">
        <v>1375</v>
      </c>
      <c r="D950" s="94" t="s">
        <v>1376</v>
      </c>
      <c r="E950" s="65" t="s">
        <v>56</v>
      </c>
      <c r="F950" s="75">
        <v>867717030432083</v>
      </c>
      <c r="G950" s="65"/>
      <c r="H950" s="65" t="s">
        <v>74</v>
      </c>
      <c r="I950" s="65" t="s">
        <v>1377</v>
      </c>
      <c r="J950" s="24" t="s">
        <v>251</v>
      </c>
      <c r="K950" s="31" t="s">
        <v>862</v>
      </c>
      <c r="L950" s="31" t="s">
        <v>78</v>
      </c>
      <c r="M950" s="31" t="s">
        <v>1086</v>
      </c>
      <c r="N950" s="31" t="s">
        <v>1253</v>
      </c>
      <c r="O950" s="72"/>
      <c r="P950" s="31" t="s">
        <v>80</v>
      </c>
      <c r="Q950" s="31" t="s">
        <v>100</v>
      </c>
      <c r="R950" s="26" t="s">
        <v>37</v>
      </c>
      <c r="S950" s="26" t="s">
        <v>40</v>
      </c>
    </row>
    <row r="951" spans="1:19" ht="16.5" customHeight="1" x14ac:dyDescent="0.25">
      <c r="A951" s="65">
        <v>940</v>
      </c>
      <c r="B951" s="226"/>
      <c r="C951" s="94" t="s">
        <v>1375</v>
      </c>
      <c r="D951" s="94" t="s">
        <v>1376</v>
      </c>
      <c r="E951" s="65" t="s">
        <v>30</v>
      </c>
      <c r="F951" s="75">
        <v>866192037838735</v>
      </c>
      <c r="G951" s="65"/>
      <c r="H951" s="65" t="s">
        <v>74</v>
      </c>
      <c r="I951" s="75"/>
      <c r="J951" s="31" t="s">
        <v>805</v>
      </c>
      <c r="K951" s="31" t="s">
        <v>1378</v>
      </c>
      <c r="L951" s="31" t="s">
        <v>84</v>
      </c>
      <c r="M951" s="31"/>
      <c r="N951" s="31" t="s">
        <v>1379</v>
      </c>
      <c r="O951" s="31"/>
      <c r="P951" s="31" t="s">
        <v>80</v>
      </c>
      <c r="Q951" s="31" t="s">
        <v>100</v>
      </c>
      <c r="R951" s="23" t="s">
        <v>37</v>
      </c>
      <c r="S951" s="65" t="s">
        <v>40</v>
      </c>
    </row>
    <row r="952" spans="1:19" ht="16.5" customHeight="1" x14ac:dyDescent="0.25">
      <c r="A952" s="65">
        <v>941</v>
      </c>
      <c r="B952" s="224" t="s">
        <v>1389</v>
      </c>
      <c r="C952" s="94" t="s">
        <v>1356</v>
      </c>
      <c r="D952" s="94" t="s">
        <v>728</v>
      </c>
      <c r="E952" s="65" t="s">
        <v>57</v>
      </c>
      <c r="F952" s="75">
        <v>861359036883559</v>
      </c>
      <c r="G952" s="65"/>
      <c r="H952" s="65" t="s">
        <v>74</v>
      </c>
      <c r="I952" s="65"/>
      <c r="J952" s="24" t="s">
        <v>247</v>
      </c>
      <c r="K952" s="31" t="s">
        <v>1380</v>
      </c>
      <c r="L952" s="31" t="s">
        <v>555</v>
      </c>
      <c r="M952" s="31" t="s">
        <v>729</v>
      </c>
      <c r="N952" s="31" t="s">
        <v>1381</v>
      </c>
      <c r="O952" s="72"/>
      <c r="P952" s="31" t="s">
        <v>80</v>
      </c>
      <c r="Q952" s="31" t="s">
        <v>100</v>
      </c>
      <c r="R952" s="26" t="s">
        <v>37</v>
      </c>
      <c r="S952" s="26" t="s">
        <v>40</v>
      </c>
    </row>
    <row r="953" spans="1:19" ht="15.75" customHeight="1" x14ac:dyDescent="0.25">
      <c r="A953" s="65">
        <v>942</v>
      </c>
      <c r="B953" s="225"/>
      <c r="C953" s="94" t="s">
        <v>1356</v>
      </c>
      <c r="D953" s="94" t="s">
        <v>728</v>
      </c>
      <c r="E953" s="65" t="s">
        <v>56</v>
      </c>
      <c r="F953" s="75">
        <v>867717030435128</v>
      </c>
      <c r="G953" s="65"/>
      <c r="H953" s="65" t="s">
        <v>74</v>
      </c>
      <c r="I953" s="65" t="s">
        <v>1382</v>
      </c>
      <c r="J953" s="24" t="s">
        <v>1094</v>
      </c>
      <c r="K953" s="31" t="s">
        <v>1383</v>
      </c>
      <c r="L953" s="31" t="s">
        <v>206</v>
      </c>
      <c r="M953" s="31" t="s">
        <v>1086</v>
      </c>
      <c r="N953" s="31" t="s">
        <v>1384</v>
      </c>
      <c r="O953" s="72"/>
      <c r="P953" s="31" t="s">
        <v>80</v>
      </c>
      <c r="Q953" s="31" t="s">
        <v>100</v>
      </c>
      <c r="R953" s="26" t="s">
        <v>42</v>
      </c>
      <c r="S953" s="26" t="s">
        <v>44</v>
      </c>
    </row>
    <row r="954" spans="1:19" ht="16.5" customHeight="1" x14ac:dyDescent="0.25">
      <c r="A954" s="65">
        <v>943</v>
      </c>
      <c r="B954" s="225"/>
      <c r="C954" s="94" t="s">
        <v>1356</v>
      </c>
      <c r="D954" s="94" t="s">
        <v>728</v>
      </c>
      <c r="E954" s="65" t="s">
        <v>30</v>
      </c>
      <c r="F954" s="75">
        <v>868926033982049</v>
      </c>
      <c r="G954" s="65"/>
      <c r="H954" s="65" t="s">
        <v>74</v>
      </c>
      <c r="I954" s="75" t="s">
        <v>850</v>
      </c>
      <c r="J954" s="31" t="s">
        <v>1094</v>
      </c>
      <c r="K954" s="31" t="s">
        <v>1385</v>
      </c>
      <c r="L954" s="31" t="s">
        <v>243</v>
      </c>
      <c r="M954" s="31" t="s">
        <v>155</v>
      </c>
      <c r="N954" s="31" t="s">
        <v>1386</v>
      </c>
      <c r="O954" s="82" t="s">
        <v>1387</v>
      </c>
      <c r="P954" s="31" t="s">
        <v>80</v>
      </c>
      <c r="Q954" s="31" t="s">
        <v>100</v>
      </c>
      <c r="R954" s="23" t="s">
        <v>37</v>
      </c>
      <c r="S954" s="65" t="s">
        <v>40</v>
      </c>
    </row>
    <row r="955" spans="1:19" ht="18" customHeight="1" x14ac:dyDescent="0.25">
      <c r="A955" s="65">
        <v>944</v>
      </c>
      <c r="B955" s="225"/>
      <c r="C955" s="94" t="s">
        <v>1356</v>
      </c>
      <c r="D955" s="94" t="s">
        <v>728</v>
      </c>
      <c r="E955" s="65" t="s">
        <v>30</v>
      </c>
      <c r="F955" s="75">
        <v>868926033922839</v>
      </c>
      <c r="G955" s="65"/>
      <c r="H955" s="65" t="s">
        <v>74</v>
      </c>
      <c r="I955" s="75" t="s">
        <v>850</v>
      </c>
      <c r="J955" s="31" t="s">
        <v>251</v>
      </c>
      <c r="K955" s="31" t="s">
        <v>225</v>
      </c>
      <c r="L955" s="31" t="s">
        <v>243</v>
      </c>
      <c r="M955" s="31" t="s">
        <v>155</v>
      </c>
      <c r="N955" s="31" t="s">
        <v>1388</v>
      </c>
      <c r="O955" s="82" t="s">
        <v>122</v>
      </c>
      <c r="P955" s="31" t="s">
        <v>80</v>
      </c>
      <c r="Q955" s="31" t="s">
        <v>100</v>
      </c>
      <c r="R955" s="23" t="s">
        <v>37</v>
      </c>
      <c r="S955" s="65" t="s">
        <v>59</v>
      </c>
    </row>
    <row r="956" spans="1:19" ht="16.5" customHeight="1" x14ac:dyDescent="0.25">
      <c r="A956" s="65">
        <v>945</v>
      </c>
      <c r="B956" s="226"/>
      <c r="C956" s="94" t="s">
        <v>1356</v>
      </c>
      <c r="D956" s="94" t="s">
        <v>728</v>
      </c>
      <c r="E956" s="65" t="s">
        <v>30</v>
      </c>
      <c r="F956" s="75">
        <v>868926033922698</v>
      </c>
      <c r="G956" s="65"/>
      <c r="H956" s="65" t="s">
        <v>74</v>
      </c>
      <c r="I956" s="75" t="s">
        <v>850</v>
      </c>
      <c r="J956" s="31" t="s">
        <v>1094</v>
      </c>
      <c r="K956" s="31" t="s">
        <v>1385</v>
      </c>
      <c r="L956" s="31" t="s">
        <v>243</v>
      </c>
      <c r="M956" s="31" t="s">
        <v>155</v>
      </c>
      <c r="N956" s="31" t="s">
        <v>1386</v>
      </c>
      <c r="O956" s="82" t="s">
        <v>1387</v>
      </c>
      <c r="P956" s="31" t="s">
        <v>80</v>
      </c>
      <c r="Q956" s="31" t="s">
        <v>100</v>
      </c>
      <c r="R956" s="23" t="s">
        <v>37</v>
      </c>
      <c r="S956" s="65" t="s">
        <v>40</v>
      </c>
    </row>
    <row r="957" spans="1:19" ht="18" customHeight="1" x14ac:dyDescent="0.25">
      <c r="A957" s="65">
        <v>946</v>
      </c>
      <c r="B957" s="224" t="s">
        <v>609</v>
      </c>
      <c r="C957" s="94" t="s">
        <v>1390</v>
      </c>
      <c r="D957" s="94" t="s">
        <v>1332</v>
      </c>
      <c r="E957" s="65" t="s">
        <v>18</v>
      </c>
      <c r="F957" s="95" t="s">
        <v>1391</v>
      </c>
      <c r="G957" s="171"/>
      <c r="H957" s="65" t="s">
        <v>95</v>
      </c>
      <c r="I957" s="65"/>
      <c r="J957" s="24" t="s">
        <v>596</v>
      </c>
      <c r="K957" s="31" t="s">
        <v>1392</v>
      </c>
      <c r="L957" s="31" t="s">
        <v>110</v>
      </c>
      <c r="M957" s="31"/>
      <c r="N957" s="31" t="s">
        <v>1393</v>
      </c>
      <c r="O957" s="72">
        <v>100000</v>
      </c>
      <c r="P957" s="31" t="s">
        <v>80</v>
      </c>
      <c r="Q957" s="31" t="s">
        <v>92</v>
      </c>
      <c r="R957" s="26" t="s">
        <v>37</v>
      </c>
      <c r="S957" s="26" t="s">
        <v>39</v>
      </c>
    </row>
    <row r="958" spans="1:19" ht="16.5" customHeight="1" x14ac:dyDescent="0.25">
      <c r="A958" s="65">
        <v>947</v>
      </c>
      <c r="B958" s="225"/>
      <c r="C958" s="94" t="s">
        <v>1390</v>
      </c>
      <c r="D958" s="94" t="s">
        <v>1332</v>
      </c>
      <c r="E958" s="65" t="s">
        <v>18</v>
      </c>
      <c r="F958" s="75">
        <v>866762025801026</v>
      </c>
      <c r="G958" s="171"/>
      <c r="H958" s="65" t="s">
        <v>95</v>
      </c>
      <c r="I958" s="75"/>
      <c r="J958" s="24" t="s">
        <v>596</v>
      </c>
      <c r="K958" s="31" t="s">
        <v>682</v>
      </c>
      <c r="L958" s="31" t="s">
        <v>1394</v>
      </c>
      <c r="M958" s="31" t="s">
        <v>110</v>
      </c>
      <c r="N958" s="31" t="s">
        <v>947</v>
      </c>
      <c r="O958" s="72">
        <v>310000</v>
      </c>
      <c r="P958" s="31" t="s">
        <v>80</v>
      </c>
      <c r="Q958" s="31" t="s">
        <v>92</v>
      </c>
      <c r="R958" s="26" t="s">
        <v>37</v>
      </c>
      <c r="S958" s="26" t="s">
        <v>39</v>
      </c>
    </row>
    <row r="959" spans="1:19" ht="16.5" customHeight="1" x14ac:dyDescent="0.25">
      <c r="A959" s="65">
        <v>948</v>
      </c>
      <c r="B959" s="225"/>
      <c r="C959" s="94" t="s">
        <v>1390</v>
      </c>
      <c r="D959" s="94" t="s">
        <v>1332</v>
      </c>
      <c r="E959" s="65" t="s">
        <v>18</v>
      </c>
      <c r="F959" s="75">
        <v>865904027289427</v>
      </c>
      <c r="G959" s="65" t="s">
        <v>113</v>
      </c>
      <c r="H959" s="65" t="s">
        <v>95</v>
      </c>
      <c r="I959" s="75"/>
      <c r="J959" s="24" t="s">
        <v>596</v>
      </c>
      <c r="K959" s="31" t="s">
        <v>1395</v>
      </c>
      <c r="L959" s="31" t="s">
        <v>110</v>
      </c>
      <c r="M959" s="31"/>
      <c r="N959" s="31" t="s">
        <v>1396</v>
      </c>
      <c r="O959" s="72">
        <v>110000</v>
      </c>
      <c r="P959" s="31" t="s">
        <v>80</v>
      </c>
      <c r="Q959" s="31" t="s">
        <v>92</v>
      </c>
      <c r="R959" s="26" t="s">
        <v>37</v>
      </c>
      <c r="S959" s="26" t="s">
        <v>41</v>
      </c>
    </row>
    <row r="960" spans="1:19" ht="16.5" customHeight="1" x14ac:dyDescent="0.25">
      <c r="A960" s="65">
        <v>949</v>
      </c>
      <c r="B960" s="225"/>
      <c r="C960" s="94" t="s">
        <v>1390</v>
      </c>
      <c r="D960" s="94" t="s">
        <v>1332</v>
      </c>
      <c r="E960" s="65" t="s">
        <v>18</v>
      </c>
      <c r="F960" s="95" t="s">
        <v>1397</v>
      </c>
      <c r="G960" s="171"/>
      <c r="H960" s="65" t="s">
        <v>95</v>
      </c>
      <c r="I960" s="24"/>
      <c r="J960" s="24" t="s">
        <v>596</v>
      </c>
      <c r="K960" s="31" t="s">
        <v>1392</v>
      </c>
      <c r="L960" s="31" t="s">
        <v>105</v>
      </c>
      <c r="M960" s="31" t="s">
        <v>110</v>
      </c>
      <c r="N960" s="31" t="s">
        <v>1393</v>
      </c>
      <c r="O960" s="72">
        <v>100000</v>
      </c>
      <c r="P960" s="31" t="s">
        <v>80</v>
      </c>
      <c r="Q960" s="31" t="s">
        <v>92</v>
      </c>
      <c r="R960" s="26" t="s">
        <v>37</v>
      </c>
      <c r="S960" s="26" t="s">
        <v>39</v>
      </c>
    </row>
    <row r="961" spans="1:19" ht="16.5" customHeight="1" x14ac:dyDescent="0.25">
      <c r="A961" s="65">
        <v>950</v>
      </c>
      <c r="B961" s="226"/>
      <c r="C961" s="94" t="s">
        <v>1390</v>
      </c>
      <c r="D961" s="94" t="s">
        <v>1332</v>
      </c>
      <c r="E961" s="65" t="s">
        <v>18</v>
      </c>
      <c r="F961" s="95" t="s">
        <v>1398</v>
      </c>
      <c r="G961" s="65"/>
      <c r="H961" s="65" t="s">
        <v>95</v>
      </c>
      <c r="I961" s="24"/>
      <c r="J961" s="24" t="s">
        <v>596</v>
      </c>
      <c r="K961" s="31" t="s">
        <v>1392</v>
      </c>
      <c r="L961" s="31" t="s">
        <v>110</v>
      </c>
      <c r="M961" s="31"/>
      <c r="N961" s="31" t="s">
        <v>1393</v>
      </c>
      <c r="O961" s="72">
        <v>100000</v>
      </c>
      <c r="P961" s="31" t="s">
        <v>80</v>
      </c>
      <c r="Q961" s="31" t="s">
        <v>92</v>
      </c>
      <c r="R961" s="26" t="s">
        <v>37</v>
      </c>
      <c r="S961" s="26" t="s">
        <v>39</v>
      </c>
    </row>
    <row r="962" spans="1:19" ht="16.5" customHeight="1" x14ac:dyDescent="0.25">
      <c r="A962" s="65">
        <v>951</v>
      </c>
      <c r="B962" s="224" t="s">
        <v>1415</v>
      </c>
      <c r="C962" s="94">
        <v>43651</v>
      </c>
      <c r="D962" s="94">
        <v>43682</v>
      </c>
      <c r="E962" s="65" t="s">
        <v>22</v>
      </c>
      <c r="F962" s="95">
        <v>865191012559713</v>
      </c>
      <c r="G962" s="65" t="s">
        <v>1399</v>
      </c>
      <c r="H962" s="65" t="s">
        <v>95</v>
      </c>
      <c r="I962" s="31" t="s">
        <v>1400</v>
      </c>
      <c r="J962" s="24" t="s">
        <v>1401</v>
      </c>
      <c r="K962" s="31" t="s">
        <v>1402</v>
      </c>
      <c r="L962" s="31" t="s">
        <v>109</v>
      </c>
      <c r="M962" s="31" t="s">
        <v>551</v>
      </c>
      <c r="N962" s="31" t="s">
        <v>1403</v>
      </c>
      <c r="O962" s="72">
        <v>170000</v>
      </c>
      <c r="P962" s="31" t="s">
        <v>80</v>
      </c>
      <c r="Q962" s="31" t="s">
        <v>92</v>
      </c>
      <c r="R962" s="26" t="s">
        <v>37</v>
      </c>
      <c r="S962" s="26" t="s">
        <v>40</v>
      </c>
    </row>
    <row r="963" spans="1:19" ht="16.5" customHeight="1" x14ac:dyDescent="0.25">
      <c r="A963" s="65">
        <v>952</v>
      </c>
      <c r="B963" s="225"/>
      <c r="C963" s="94" t="s">
        <v>1404</v>
      </c>
      <c r="D963" s="94" t="s">
        <v>1405</v>
      </c>
      <c r="E963" s="65" t="s">
        <v>22</v>
      </c>
      <c r="F963" s="80">
        <v>865191012555588</v>
      </c>
      <c r="G963" s="65" t="s">
        <v>1399</v>
      </c>
      <c r="H963" s="65" t="s">
        <v>95</v>
      </c>
      <c r="I963" s="75" t="s">
        <v>1406</v>
      </c>
      <c r="J963" s="24" t="s">
        <v>1401</v>
      </c>
      <c r="K963" s="31" t="s">
        <v>1407</v>
      </c>
      <c r="L963" s="31" t="s">
        <v>1408</v>
      </c>
      <c r="M963" s="31" t="s">
        <v>551</v>
      </c>
      <c r="N963" s="31" t="s">
        <v>947</v>
      </c>
      <c r="O963" s="72">
        <v>100000</v>
      </c>
      <c r="P963" s="31" t="s">
        <v>80</v>
      </c>
      <c r="Q963" s="31" t="s">
        <v>92</v>
      </c>
      <c r="R963" s="23" t="s">
        <v>37</v>
      </c>
      <c r="S963" s="65" t="s">
        <v>39</v>
      </c>
    </row>
    <row r="964" spans="1:19" ht="16.5" customHeight="1" x14ac:dyDescent="0.25">
      <c r="A964" s="65">
        <v>953</v>
      </c>
      <c r="B964" s="225"/>
      <c r="C964" s="94" t="s">
        <v>1352</v>
      </c>
      <c r="D964" s="94">
        <v>43651</v>
      </c>
      <c r="E964" s="65" t="s">
        <v>18</v>
      </c>
      <c r="F964" s="95" t="s">
        <v>1409</v>
      </c>
      <c r="G964" s="65"/>
      <c r="H964" s="65" t="s">
        <v>95</v>
      </c>
      <c r="I964" s="31" t="s">
        <v>1410</v>
      </c>
      <c r="J964" s="24"/>
      <c r="K964" s="31" t="s">
        <v>1411</v>
      </c>
      <c r="L964" s="31"/>
      <c r="M964" s="31"/>
      <c r="N964" s="31" t="s">
        <v>270</v>
      </c>
      <c r="O964" s="72"/>
      <c r="P964" s="31" t="s">
        <v>144</v>
      </c>
      <c r="Q964" s="31" t="s">
        <v>92</v>
      </c>
      <c r="R964" s="26" t="s">
        <v>37</v>
      </c>
      <c r="S964" s="26" t="s">
        <v>41</v>
      </c>
    </row>
    <row r="965" spans="1:19" ht="16.5" customHeight="1" x14ac:dyDescent="0.25">
      <c r="A965" s="65">
        <v>954</v>
      </c>
      <c r="B965" s="225"/>
      <c r="C965" s="94" t="s">
        <v>1352</v>
      </c>
      <c r="D965" s="94">
        <v>43651</v>
      </c>
      <c r="E965" s="65" t="s">
        <v>18</v>
      </c>
      <c r="F965" s="188" t="s">
        <v>1412</v>
      </c>
      <c r="G965" s="65" t="s">
        <v>113</v>
      </c>
      <c r="H965" s="65" t="s">
        <v>95</v>
      </c>
      <c r="I965" s="31" t="s">
        <v>1410</v>
      </c>
      <c r="J965" s="24" t="s">
        <v>203</v>
      </c>
      <c r="K965" s="31" t="s">
        <v>1083</v>
      </c>
      <c r="L965" s="31" t="s">
        <v>142</v>
      </c>
      <c r="M965" s="31" t="s">
        <v>110</v>
      </c>
      <c r="N965" s="31" t="s">
        <v>360</v>
      </c>
      <c r="O965" s="31"/>
      <c r="P965" s="31" t="s">
        <v>80</v>
      </c>
      <c r="Q965" s="31" t="s">
        <v>92</v>
      </c>
      <c r="R965" s="23" t="s">
        <v>37</v>
      </c>
      <c r="S965" s="65" t="s">
        <v>39</v>
      </c>
    </row>
    <row r="966" spans="1:19" ht="16.5" customHeight="1" x14ac:dyDescent="0.25">
      <c r="A966" s="65">
        <v>955</v>
      </c>
      <c r="B966" s="225"/>
      <c r="C966" s="94" t="s">
        <v>1352</v>
      </c>
      <c r="D966" s="94">
        <v>43651</v>
      </c>
      <c r="E966" s="65" t="s">
        <v>18</v>
      </c>
      <c r="F966" s="75">
        <v>865904020094956</v>
      </c>
      <c r="G966" s="65" t="s">
        <v>113</v>
      </c>
      <c r="H966" s="65" t="s">
        <v>95</v>
      </c>
      <c r="I966" s="31" t="s">
        <v>1410</v>
      </c>
      <c r="J966" s="24" t="s">
        <v>1085</v>
      </c>
      <c r="K966" s="31" t="s">
        <v>1083</v>
      </c>
      <c r="L966" s="31" t="s">
        <v>110</v>
      </c>
      <c r="M966" s="31"/>
      <c r="N966" s="31" t="s">
        <v>360</v>
      </c>
      <c r="O966" s="31"/>
      <c r="P966" s="31" t="s">
        <v>80</v>
      </c>
      <c r="Q966" s="31" t="s">
        <v>92</v>
      </c>
      <c r="R966" s="23" t="s">
        <v>37</v>
      </c>
      <c r="S966" s="65" t="s">
        <v>39</v>
      </c>
    </row>
    <row r="967" spans="1:19" ht="16.5" customHeight="1" x14ac:dyDescent="0.25">
      <c r="A967" s="65">
        <v>956</v>
      </c>
      <c r="B967" s="225"/>
      <c r="C967" s="94" t="s">
        <v>1352</v>
      </c>
      <c r="D967" s="94">
        <v>43651</v>
      </c>
      <c r="E967" s="65" t="s">
        <v>18</v>
      </c>
      <c r="F967" s="95" t="s">
        <v>1413</v>
      </c>
      <c r="G967" s="65" t="s">
        <v>113</v>
      </c>
      <c r="H967" s="65" t="s">
        <v>95</v>
      </c>
      <c r="I967" s="31" t="s">
        <v>1410</v>
      </c>
      <c r="J967" s="24" t="s">
        <v>203</v>
      </c>
      <c r="K967" s="31" t="s">
        <v>1083</v>
      </c>
      <c r="L967" s="31" t="s">
        <v>110</v>
      </c>
      <c r="M967" s="31"/>
      <c r="N967" s="31" t="s">
        <v>360</v>
      </c>
      <c r="O967" s="31"/>
      <c r="P967" s="31" t="s">
        <v>80</v>
      </c>
      <c r="Q967" s="31" t="s">
        <v>92</v>
      </c>
      <c r="R967" s="23" t="s">
        <v>37</v>
      </c>
      <c r="S967" s="65" t="s">
        <v>39</v>
      </c>
    </row>
    <row r="968" spans="1:19" ht="16.5" customHeight="1" x14ac:dyDescent="0.25">
      <c r="A968" s="65">
        <v>957</v>
      </c>
      <c r="B968" s="225"/>
      <c r="C968" s="94" t="s">
        <v>1352</v>
      </c>
      <c r="D968" s="94">
        <v>43651</v>
      </c>
      <c r="E968" s="65" t="s">
        <v>18</v>
      </c>
      <c r="F968" s="75">
        <v>863306020460892</v>
      </c>
      <c r="G968" s="65"/>
      <c r="H968" s="65" t="s">
        <v>95</v>
      </c>
      <c r="I968" s="31" t="s">
        <v>1410</v>
      </c>
      <c r="J968" s="24" t="s">
        <v>203</v>
      </c>
      <c r="K968" s="31" t="s">
        <v>245</v>
      </c>
      <c r="L968" s="31" t="s">
        <v>105</v>
      </c>
      <c r="M968" s="31" t="s">
        <v>110</v>
      </c>
      <c r="N968" s="31" t="s">
        <v>940</v>
      </c>
      <c r="O968" s="31"/>
      <c r="P968" s="31" t="s">
        <v>80</v>
      </c>
      <c r="Q968" s="31" t="s">
        <v>92</v>
      </c>
      <c r="R968" s="26" t="s">
        <v>37</v>
      </c>
      <c r="S968" s="65" t="s">
        <v>40</v>
      </c>
    </row>
    <row r="969" spans="1:19" ht="16.5" customHeight="1" x14ac:dyDescent="0.25">
      <c r="A969" s="65">
        <v>958</v>
      </c>
      <c r="B969" s="226"/>
      <c r="C969" s="94" t="s">
        <v>1414</v>
      </c>
      <c r="D969" s="94">
        <v>43471</v>
      </c>
      <c r="E969" s="65" t="s">
        <v>18</v>
      </c>
      <c r="F969" s="75">
        <v>864161029424509</v>
      </c>
      <c r="G969" s="65" t="s">
        <v>107</v>
      </c>
      <c r="H969" s="65" t="s">
        <v>95</v>
      </c>
      <c r="I969" s="31" t="s">
        <v>782</v>
      </c>
      <c r="J969" s="31" t="s">
        <v>82</v>
      </c>
      <c r="K969" s="31" t="s">
        <v>481</v>
      </c>
      <c r="L969" s="31" t="s">
        <v>110</v>
      </c>
      <c r="M969" s="31"/>
      <c r="N969" s="31" t="s">
        <v>237</v>
      </c>
      <c r="O969" s="31"/>
      <c r="P969" s="31" t="s">
        <v>80</v>
      </c>
      <c r="Q969" s="31" t="s">
        <v>92</v>
      </c>
      <c r="R969" s="26" t="s">
        <v>37</v>
      </c>
      <c r="S969" s="26" t="s">
        <v>41</v>
      </c>
    </row>
    <row r="970" spans="1:19" ht="16.5" customHeight="1" x14ac:dyDescent="0.25">
      <c r="A970" s="65">
        <v>959</v>
      </c>
      <c r="B970" s="224" t="s">
        <v>1439</v>
      </c>
      <c r="C970" s="94" t="s">
        <v>1365</v>
      </c>
      <c r="D970" s="94" t="s">
        <v>1416</v>
      </c>
      <c r="E970" s="65" t="s">
        <v>18</v>
      </c>
      <c r="F970" s="80">
        <v>865904028278973</v>
      </c>
      <c r="G970" s="65" t="s">
        <v>113</v>
      </c>
      <c r="H970" s="65" t="s">
        <v>95</v>
      </c>
      <c r="I970" s="24" t="s">
        <v>1417</v>
      </c>
      <c r="J970" s="24" t="s">
        <v>813</v>
      </c>
      <c r="K970" s="31"/>
      <c r="L970" s="31" t="s">
        <v>105</v>
      </c>
      <c r="M970" s="31" t="s">
        <v>110</v>
      </c>
      <c r="N970" s="31" t="s">
        <v>58</v>
      </c>
      <c r="O970" s="72"/>
      <c r="P970" s="31" t="s">
        <v>80</v>
      </c>
      <c r="Q970" s="31" t="s">
        <v>92</v>
      </c>
      <c r="R970" s="26" t="s">
        <v>42</v>
      </c>
      <c r="S970" s="26" t="s">
        <v>44</v>
      </c>
    </row>
    <row r="971" spans="1:19" ht="16.5" customHeight="1" x14ac:dyDescent="0.25">
      <c r="A971" s="65">
        <v>960</v>
      </c>
      <c r="B971" s="225"/>
      <c r="C971" s="94" t="s">
        <v>1365</v>
      </c>
      <c r="D971" s="94" t="s">
        <v>1416</v>
      </c>
      <c r="E971" s="65" t="s">
        <v>18</v>
      </c>
      <c r="F971" s="80">
        <v>867330022283983</v>
      </c>
      <c r="G971" s="65" t="s">
        <v>113</v>
      </c>
      <c r="H971" s="65" t="s">
        <v>95</v>
      </c>
      <c r="I971" s="75"/>
      <c r="J971" s="24" t="s">
        <v>813</v>
      </c>
      <c r="K971" s="31"/>
      <c r="L971" s="31" t="s">
        <v>110</v>
      </c>
      <c r="M971" s="31"/>
      <c r="N971" s="31" t="s">
        <v>58</v>
      </c>
      <c r="O971" s="31"/>
      <c r="P971" s="31" t="s">
        <v>80</v>
      </c>
      <c r="Q971" s="31" t="s">
        <v>92</v>
      </c>
      <c r="R971" s="26" t="s">
        <v>42</v>
      </c>
      <c r="S971" s="26" t="s">
        <v>44</v>
      </c>
    </row>
    <row r="972" spans="1:19" ht="16.5" customHeight="1" x14ac:dyDescent="0.25">
      <c r="A972" s="65">
        <v>961</v>
      </c>
      <c r="B972" s="225"/>
      <c r="C972" s="94" t="s">
        <v>1365</v>
      </c>
      <c r="D972" s="94" t="s">
        <v>1416</v>
      </c>
      <c r="E972" s="65" t="s">
        <v>18</v>
      </c>
      <c r="F972" s="80">
        <v>862118020970502</v>
      </c>
      <c r="G972" s="65" t="s">
        <v>113</v>
      </c>
      <c r="H972" s="65" t="s">
        <v>95</v>
      </c>
      <c r="I972" s="75"/>
      <c r="J972" s="24" t="s">
        <v>810</v>
      </c>
      <c r="K972" s="31" t="s">
        <v>1418</v>
      </c>
      <c r="L972" s="31" t="s">
        <v>110</v>
      </c>
      <c r="M972" s="31"/>
      <c r="N972" s="31" t="s">
        <v>281</v>
      </c>
      <c r="O972" s="72">
        <v>100000</v>
      </c>
      <c r="P972" s="31" t="s">
        <v>80</v>
      </c>
      <c r="Q972" s="31" t="s">
        <v>92</v>
      </c>
      <c r="R972" s="23" t="s">
        <v>37</v>
      </c>
      <c r="S972" s="26" t="s">
        <v>39</v>
      </c>
    </row>
    <row r="973" spans="1:19" ht="16.5" customHeight="1" x14ac:dyDescent="0.25">
      <c r="A973" s="65">
        <v>962</v>
      </c>
      <c r="B973" s="225"/>
      <c r="C973" s="94" t="s">
        <v>1365</v>
      </c>
      <c r="D973" s="94" t="s">
        <v>1416</v>
      </c>
      <c r="E973" s="65" t="s">
        <v>18</v>
      </c>
      <c r="F973" s="188" t="s">
        <v>1419</v>
      </c>
      <c r="G973" s="65"/>
      <c r="H973" s="65" t="s">
        <v>95</v>
      </c>
      <c r="I973" s="24" t="s">
        <v>1420</v>
      </c>
      <c r="J973" s="24" t="s">
        <v>302</v>
      </c>
      <c r="K973" s="31"/>
      <c r="L973" s="31" t="s">
        <v>816</v>
      </c>
      <c r="M973" s="31" t="s">
        <v>110</v>
      </c>
      <c r="N973" s="31" t="s">
        <v>58</v>
      </c>
      <c r="O973" s="31"/>
      <c r="P973" s="31" t="s">
        <v>80</v>
      </c>
      <c r="Q973" s="31" t="s">
        <v>92</v>
      </c>
      <c r="R973" s="26" t="s">
        <v>42</v>
      </c>
      <c r="S973" s="26" t="s">
        <v>44</v>
      </c>
    </row>
    <row r="974" spans="1:19" ht="16.5" customHeight="1" x14ac:dyDescent="0.25">
      <c r="A974" s="65">
        <v>963</v>
      </c>
      <c r="B974" s="225"/>
      <c r="C974" s="94" t="s">
        <v>1365</v>
      </c>
      <c r="D974" s="94" t="s">
        <v>1416</v>
      </c>
      <c r="E974" s="65" t="s">
        <v>18</v>
      </c>
      <c r="F974" s="188" t="s">
        <v>814</v>
      </c>
      <c r="G974" s="65"/>
      <c r="H974" s="65" t="s">
        <v>95</v>
      </c>
      <c r="I974" s="24"/>
      <c r="J974" s="24" t="s">
        <v>302</v>
      </c>
      <c r="K974" s="31" t="s">
        <v>1407</v>
      </c>
      <c r="L974" s="31" t="s">
        <v>110</v>
      </c>
      <c r="M974" s="31"/>
      <c r="N974" s="31" t="s">
        <v>143</v>
      </c>
      <c r="O974" s="31"/>
      <c r="P974" s="31" t="s">
        <v>144</v>
      </c>
      <c r="Q974" s="31" t="s">
        <v>92</v>
      </c>
      <c r="R974" s="26" t="s">
        <v>37</v>
      </c>
      <c r="S974" s="26" t="s">
        <v>39</v>
      </c>
    </row>
    <row r="975" spans="1:19" ht="16.5" customHeight="1" x14ac:dyDescent="0.25">
      <c r="A975" s="65">
        <v>964</v>
      </c>
      <c r="B975" s="225"/>
      <c r="C975" s="94" t="s">
        <v>1365</v>
      </c>
      <c r="D975" s="94" t="s">
        <v>1416</v>
      </c>
      <c r="E975" s="65" t="s">
        <v>18</v>
      </c>
      <c r="F975" s="80">
        <v>866762025276336</v>
      </c>
      <c r="G975" s="65" t="s">
        <v>113</v>
      </c>
      <c r="H975" s="65" t="s">
        <v>95</v>
      </c>
      <c r="I975" s="31"/>
      <c r="J975" s="31" t="s">
        <v>813</v>
      </c>
      <c r="K975" s="31" t="s">
        <v>1421</v>
      </c>
      <c r="L975" s="31" t="s">
        <v>110</v>
      </c>
      <c r="M975" s="31"/>
      <c r="N975" s="31" t="s">
        <v>143</v>
      </c>
      <c r="O975" s="31"/>
      <c r="P975" s="31" t="s">
        <v>144</v>
      </c>
      <c r="Q975" s="31" t="s">
        <v>92</v>
      </c>
      <c r="R975" s="26" t="s">
        <v>37</v>
      </c>
      <c r="S975" s="26" t="s">
        <v>39</v>
      </c>
    </row>
    <row r="976" spans="1:19" ht="16.5" customHeight="1" x14ac:dyDescent="0.25">
      <c r="A976" s="65">
        <v>965</v>
      </c>
      <c r="B976" s="225"/>
      <c r="C976" s="94" t="s">
        <v>1365</v>
      </c>
      <c r="D976" s="94" t="s">
        <v>1416</v>
      </c>
      <c r="E976" s="65" t="s">
        <v>18</v>
      </c>
      <c r="F976" s="80">
        <v>866762025198142</v>
      </c>
      <c r="G976" s="65" t="s">
        <v>113</v>
      </c>
      <c r="H976" s="65" t="s">
        <v>95</v>
      </c>
      <c r="I976" s="31"/>
      <c r="J976" s="31" t="s">
        <v>813</v>
      </c>
      <c r="K976" s="31"/>
      <c r="L976" s="31" t="s">
        <v>110</v>
      </c>
      <c r="M976" s="31"/>
      <c r="N976" s="31" t="s">
        <v>58</v>
      </c>
      <c r="O976" s="31"/>
      <c r="P976" s="31" t="s">
        <v>80</v>
      </c>
      <c r="Q976" s="31" t="s">
        <v>92</v>
      </c>
      <c r="R976" s="26" t="s">
        <v>42</v>
      </c>
      <c r="S976" s="26" t="s">
        <v>44</v>
      </c>
    </row>
    <row r="977" spans="1:22" ht="16.5" customHeight="1" x14ac:dyDescent="0.25">
      <c r="A977" s="65">
        <v>966</v>
      </c>
      <c r="B977" s="225"/>
      <c r="C977" s="94" t="s">
        <v>1365</v>
      </c>
      <c r="D977" s="94" t="s">
        <v>1416</v>
      </c>
      <c r="E977" s="65" t="s">
        <v>18</v>
      </c>
      <c r="F977" s="188" t="s">
        <v>1422</v>
      </c>
      <c r="G977" s="65"/>
      <c r="H977" s="65" t="s">
        <v>95</v>
      </c>
      <c r="I977" s="96"/>
      <c r="J977" s="96" t="s">
        <v>813</v>
      </c>
      <c r="K977" s="31" t="s">
        <v>1407</v>
      </c>
      <c r="L977" s="96" t="s">
        <v>105</v>
      </c>
      <c r="M977" s="31" t="s">
        <v>110</v>
      </c>
      <c r="N977" s="31" t="s">
        <v>143</v>
      </c>
      <c r="O977" s="96"/>
      <c r="P977" s="31" t="s">
        <v>144</v>
      </c>
      <c r="Q977" s="31" t="s">
        <v>92</v>
      </c>
      <c r="R977" s="26" t="s">
        <v>37</v>
      </c>
      <c r="S977" s="65" t="s">
        <v>39</v>
      </c>
    </row>
    <row r="978" spans="1:22" ht="16.5" customHeight="1" x14ac:dyDescent="0.25">
      <c r="A978" s="65">
        <v>967</v>
      </c>
      <c r="B978" s="225"/>
      <c r="C978" s="94" t="s">
        <v>1365</v>
      </c>
      <c r="D978" s="94" t="s">
        <v>1416</v>
      </c>
      <c r="E978" s="65" t="s">
        <v>18</v>
      </c>
      <c r="F978" s="188" t="s">
        <v>1423</v>
      </c>
      <c r="G978" s="65" t="s">
        <v>113</v>
      </c>
      <c r="H978" s="65" t="s">
        <v>95</v>
      </c>
      <c r="I978" s="178"/>
      <c r="J978" s="31" t="s">
        <v>302</v>
      </c>
      <c r="K978" s="31" t="s">
        <v>1407</v>
      </c>
      <c r="L978" s="31" t="s">
        <v>105</v>
      </c>
      <c r="M978" s="31" t="s">
        <v>110</v>
      </c>
      <c r="N978" s="31" t="s">
        <v>143</v>
      </c>
      <c r="O978" s="178"/>
      <c r="P978" s="31" t="s">
        <v>80</v>
      </c>
      <c r="Q978" s="31" t="s">
        <v>92</v>
      </c>
      <c r="R978" s="26" t="s">
        <v>42</v>
      </c>
      <c r="S978" s="26" t="s">
        <v>44</v>
      </c>
    </row>
    <row r="979" spans="1:22" ht="16.5" customHeight="1" x14ac:dyDescent="0.25">
      <c r="A979" s="65">
        <v>968</v>
      </c>
      <c r="B979" s="225"/>
      <c r="C979" s="94" t="s">
        <v>1365</v>
      </c>
      <c r="D979" s="94" t="s">
        <v>1416</v>
      </c>
      <c r="E979" s="65" t="s">
        <v>18</v>
      </c>
      <c r="F979" s="188" t="s">
        <v>1424</v>
      </c>
      <c r="G979" s="65" t="s">
        <v>113</v>
      </c>
      <c r="H979" s="65" t="s">
        <v>95</v>
      </c>
      <c r="I979" s="31"/>
      <c r="J979" s="96" t="s">
        <v>813</v>
      </c>
      <c r="K979" s="31" t="s">
        <v>1407</v>
      </c>
      <c r="L979" s="31" t="s">
        <v>110</v>
      </c>
      <c r="M979" s="31"/>
      <c r="N979" s="31" t="s">
        <v>143</v>
      </c>
      <c r="O979" s="31"/>
      <c r="P979" s="31" t="s">
        <v>144</v>
      </c>
      <c r="Q979" s="31" t="s">
        <v>92</v>
      </c>
      <c r="R979" s="26" t="s">
        <v>37</v>
      </c>
      <c r="S979" s="65" t="s">
        <v>39</v>
      </c>
    </row>
    <row r="980" spans="1:22" ht="16.5" customHeight="1" x14ac:dyDescent="0.25">
      <c r="A980" s="65">
        <v>969</v>
      </c>
      <c r="B980" s="225"/>
      <c r="C980" s="94" t="s">
        <v>1365</v>
      </c>
      <c r="D980" s="94" t="s">
        <v>1416</v>
      </c>
      <c r="E980" s="65" t="s">
        <v>18</v>
      </c>
      <c r="F980" s="80">
        <v>862118022978511</v>
      </c>
      <c r="G980" s="65"/>
      <c r="H980" s="65" t="s">
        <v>95</v>
      </c>
      <c r="I980" s="31"/>
      <c r="J980" s="31" t="s">
        <v>810</v>
      </c>
      <c r="K980" s="31"/>
      <c r="L980" s="31" t="s">
        <v>110</v>
      </c>
      <c r="M980" s="31"/>
      <c r="N980" s="31" t="s">
        <v>58</v>
      </c>
      <c r="O980" s="31"/>
      <c r="P980" s="31" t="s">
        <v>80</v>
      </c>
      <c r="Q980" s="31" t="s">
        <v>92</v>
      </c>
      <c r="R980" s="26" t="s">
        <v>42</v>
      </c>
      <c r="S980" s="26" t="s">
        <v>44</v>
      </c>
      <c r="V980" s="116"/>
    </row>
    <row r="981" spans="1:22" s="7" customFormat="1" ht="16.5" customHeight="1" x14ac:dyDescent="0.25">
      <c r="A981" s="65">
        <v>970</v>
      </c>
      <c r="B981" s="225"/>
      <c r="C981" s="94" t="s">
        <v>1365</v>
      </c>
      <c r="D981" s="94" t="s">
        <v>1416</v>
      </c>
      <c r="E981" s="65" t="s">
        <v>18</v>
      </c>
      <c r="F981" s="80">
        <v>862118020964265</v>
      </c>
      <c r="G981" s="65" t="s">
        <v>113</v>
      </c>
      <c r="H981" s="65" t="s">
        <v>95</v>
      </c>
      <c r="I981" s="24" t="s">
        <v>1425</v>
      </c>
      <c r="J981" s="31" t="s">
        <v>302</v>
      </c>
      <c r="K981" s="31" t="s">
        <v>303</v>
      </c>
      <c r="L981" s="31" t="s">
        <v>109</v>
      </c>
      <c r="M981" s="31" t="s">
        <v>110</v>
      </c>
      <c r="N981" s="31" t="s">
        <v>139</v>
      </c>
      <c r="O981" s="72">
        <v>30000</v>
      </c>
      <c r="P981" s="31" t="s">
        <v>80</v>
      </c>
      <c r="Q981" s="31" t="s">
        <v>92</v>
      </c>
      <c r="R981" s="26" t="s">
        <v>37</v>
      </c>
      <c r="S981" s="65" t="s">
        <v>41</v>
      </c>
      <c r="T981" s="17"/>
      <c r="U981" s="17"/>
      <c r="V981" s="116"/>
    </row>
    <row r="982" spans="1:22" ht="16.5" customHeight="1" x14ac:dyDescent="0.25">
      <c r="A982" s="65">
        <v>971</v>
      </c>
      <c r="B982" s="225"/>
      <c r="C982" s="94" t="s">
        <v>1365</v>
      </c>
      <c r="D982" s="94" t="s">
        <v>1416</v>
      </c>
      <c r="E982" s="65" t="s">
        <v>18</v>
      </c>
      <c r="F982" s="95" t="s">
        <v>1426</v>
      </c>
      <c r="G982" s="65" t="s">
        <v>113</v>
      </c>
      <c r="H982" s="65" t="s">
        <v>95</v>
      </c>
      <c r="I982" s="31"/>
      <c r="J982" s="31" t="s">
        <v>810</v>
      </c>
      <c r="K982" s="31" t="s">
        <v>1407</v>
      </c>
      <c r="L982" s="31" t="s">
        <v>307</v>
      </c>
      <c r="M982" s="31" t="s">
        <v>110</v>
      </c>
      <c r="N982" s="31" t="s">
        <v>143</v>
      </c>
      <c r="O982" s="31"/>
      <c r="P982" s="31" t="s">
        <v>144</v>
      </c>
      <c r="Q982" s="31" t="s">
        <v>92</v>
      </c>
      <c r="R982" s="26" t="s">
        <v>37</v>
      </c>
      <c r="S982" s="65" t="s">
        <v>39</v>
      </c>
      <c r="T982" s="100"/>
      <c r="U982" s="100"/>
      <c r="V982" s="116"/>
    </row>
    <row r="983" spans="1:22" ht="16.5" customHeight="1" x14ac:dyDescent="0.25">
      <c r="A983" s="65">
        <v>972</v>
      </c>
      <c r="B983" s="225"/>
      <c r="C983" s="94" t="s">
        <v>1365</v>
      </c>
      <c r="D983" s="94" t="s">
        <v>1416</v>
      </c>
      <c r="E983" s="65" t="s">
        <v>18</v>
      </c>
      <c r="F983" s="95" t="s">
        <v>1427</v>
      </c>
      <c r="G983" s="65"/>
      <c r="H983" s="65" t="s">
        <v>95</v>
      </c>
      <c r="I983" s="31"/>
      <c r="J983" s="31" t="s">
        <v>813</v>
      </c>
      <c r="K983" s="31" t="s">
        <v>1407</v>
      </c>
      <c r="L983" s="96" t="s">
        <v>142</v>
      </c>
      <c r="M983" s="31" t="s">
        <v>110</v>
      </c>
      <c r="N983" s="31" t="s">
        <v>143</v>
      </c>
      <c r="O983" s="31"/>
      <c r="P983" s="31" t="s">
        <v>144</v>
      </c>
      <c r="Q983" s="31" t="s">
        <v>92</v>
      </c>
      <c r="R983" s="26" t="s">
        <v>37</v>
      </c>
      <c r="S983" s="65" t="s">
        <v>39</v>
      </c>
      <c r="T983" s="100"/>
      <c r="U983" s="100"/>
    </row>
    <row r="984" spans="1:22" ht="16.5" customHeight="1" x14ac:dyDescent="0.25">
      <c r="A984" s="65">
        <v>973</v>
      </c>
      <c r="B984" s="225"/>
      <c r="C984" s="94" t="s">
        <v>1365</v>
      </c>
      <c r="D984" s="94" t="s">
        <v>1416</v>
      </c>
      <c r="E984" s="65" t="s">
        <v>18</v>
      </c>
      <c r="F984" s="95" t="s">
        <v>817</v>
      </c>
      <c r="G984" s="65"/>
      <c r="H984" s="65" t="s">
        <v>95</v>
      </c>
      <c r="I984" s="31"/>
      <c r="J984" s="31" t="s">
        <v>302</v>
      </c>
      <c r="K984" s="31" t="s">
        <v>1407</v>
      </c>
      <c r="L984" s="31" t="s">
        <v>110</v>
      </c>
      <c r="M984" s="31"/>
      <c r="N984" s="31" t="s">
        <v>143</v>
      </c>
      <c r="O984" s="31"/>
      <c r="P984" s="31" t="s">
        <v>144</v>
      </c>
      <c r="Q984" s="31" t="s">
        <v>92</v>
      </c>
      <c r="R984" s="26" t="s">
        <v>37</v>
      </c>
      <c r="S984" s="65" t="s">
        <v>39</v>
      </c>
      <c r="T984" s="100"/>
      <c r="U984" s="100"/>
    </row>
    <row r="985" spans="1:22" ht="16.5" customHeight="1" x14ac:dyDescent="0.25">
      <c r="A985" s="65">
        <v>974</v>
      </c>
      <c r="B985" s="225"/>
      <c r="C985" s="94" t="s">
        <v>1365</v>
      </c>
      <c r="D985" s="94" t="s">
        <v>1416</v>
      </c>
      <c r="E985" s="65" t="s">
        <v>18</v>
      </c>
      <c r="F985" s="95" t="s">
        <v>1428</v>
      </c>
      <c r="G985" s="65" t="s">
        <v>113</v>
      </c>
      <c r="H985" s="65" t="s">
        <v>95</v>
      </c>
      <c r="I985" s="31"/>
      <c r="J985" s="31" t="s">
        <v>828</v>
      </c>
      <c r="K985" s="31" t="s">
        <v>1407</v>
      </c>
      <c r="L985" s="96" t="s">
        <v>142</v>
      </c>
      <c r="M985" s="31" t="s">
        <v>110</v>
      </c>
      <c r="N985" s="31" t="s">
        <v>143</v>
      </c>
      <c r="O985" s="31"/>
      <c r="P985" s="31" t="s">
        <v>144</v>
      </c>
      <c r="Q985" s="31" t="s">
        <v>92</v>
      </c>
      <c r="R985" s="26" t="s">
        <v>37</v>
      </c>
      <c r="S985" s="65" t="s">
        <v>39</v>
      </c>
    </row>
    <row r="986" spans="1:22" ht="16.5" customHeight="1" x14ac:dyDescent="0.25">
      <c r="A986" s="65">
        <v>975</v>
      </c>
      <c r="B986" s="225"/>
      <c r="C986" s="94">
        <v>43621</v>
      </c>
      <c r="D986" s="94">
        <v>43743</v>
      </c>
      <c r="E986" s="65" t="s">
        <v>23</v>
      </c>
      <c r="F986" s="75">
        <v>861694031740168</v>
      </c>
      <c r="G986" s="65"/>
      <c r="H986" s="65" t="s">
        <v>95</v>
      </c>
      <c r="I986" s="31"/>
      <c r="J986" s="24" t="s">
        <v>813</v>
      </c>
      <c r="K986" s="31"/>
      <c r="L986" s="31" t="s">
        <v>98</v>
      </c>
      <c r="M986" s="31"/>
      <c r="N986" s="31" t="s">
        <v>221</v>
      </c>
      <c r="O986" s="72"/>
      <c r="P986" s="31" t="s">
        <v>80</v>
      </c>
      <c r="Q986" s="31" t="s">
        <v>92</v>
      </c>
      <c r="R986" s="26" t="s">
        <v>42</v>
      </c>
      <c r="S986" s="26" t="s">
        <v>44</v>
      </c>
    </row>
    <row r="987" spans="1:22" ht="16.5" customHeight="1" x14ac:dyDescent="0.25">
      <c r="A987" s="65">
        <v>976</v>
      </c>
      <c r="B987" s="225"/>
      <c r="C987" s="94">
        <v>43621</v>
      </c>
      <c r="D987" s="94">
        <v>43743</v>
      </c>
      <c r="E987" s="65" t="s">
        <v>23</v>
      </c>
      <c r="F987" s="75">
        <v>861694031114414</v>
      </c>
      <c r="G987" s="65"/>
      <c r="H987" s="65" t="s">
        <v>95</v>
      </c>
      <c r="I987" s="75"/>
      <c r="J987" s="24" t="s">
        <v>810</v>
      </c>
      <c r="K987" s="31" t="s">
        <v>1207</v>
      </c>
      <c r="L987" s="31"/>
      <c r="M987" s="31" t="s">
        <v>98</v>
      </c>
      <c r="N987" s="31" t="s">
        <v>106</v>
      </c>
      <c r="O987" s="31"/>
      <c r="P987" s="31" t="s">
        <v>80</v>
      </c>
      <c r="Q987" s="31" t="s">
        <v>92</v>
      </c>
      <c r="R987" s="23" t="s">
        <v>42</v>
      </c>
      <c r="S987" s="65" t="s">
        <v>44</v>
      </c>
    </row>
    <row r="988" spans="1:22" ht="16.5" customHeight="1" x14ac:dyDescent="0.25">
      <c r="A988" s="65">
        <v>977</v>
      </c>
      <c r="B988" s="225"/>
      <c r="C988" s="94">
        <v>43621</v>
      </c>
      <c r="D988" s="94">
        <v>43743</v>
      </c>
      <c r="E988" s="65" t="s">
        <v>23</v>
      </c>
      <c r="F988" s="75">
        <v>862631034744382</v>
      </c>
      <c r="G988" s="65"/>
      <c r="H988" s="65" t="s">
        <v>95</v>
      </c>
      <c r="I988" s="75"/>
      <c r="J988" s="24"/>
      <c r="K988" s="31" t="s">
        <v>1429</v>
      </c>
      <c r="L988" s="31"/>
      <c r="M988" s="31"/>
      <c r="N988" s="31" t="s">
        <v>1430</v>
      </c>
      <c r="O988" s="31"/>
      <c r="P988" s="31" t="s">
        <v>144</v>
      </c>
      <c r="Q988" s="31" t="s">
        <v>92</v>
      </c>
      <c r="R988" s="23" t="s">
        <v>37</v>
      </c>
      <c r="S988" s="65" t="s">
        <v>41</v>
      </c>
    </row>
    <row r="989" spans="1:22" ht="16.5" customHeight="1" x14ac:dyDescent="0.25">
      <c r="A989" s="65">
        <v>978</v>
      </c>
      <c r="B989" s="225"/>
      <c r="C989" s="94">
        <v>43621</v>
      </c>
      <c r="D989" s="94">
        <v>43743</v>
      </c>
      <c r="E989" s="65" t="s">
        <v>23</v>
      </c>
      <c r="F989" s="75">
        <v>869627031845076</v>
      </c>
      <c r="G989" s="65"/>
      <c r="H989" s="65" t="s">
        <v>95</v>
      </c>
      <c r="I989" s="24"/>
      <c r="J989" s="24" t="s">
        <v>813</v>
      </c>
      <c r="K989" s="31"/>
      <c r="L989" s="31" t="s">
        <v>98</v>
      </c>
      <c r="M989" s="31"/>
      <c r="N989" s="31" t="s">
        <v>106</v>
      </c>
      <c r="O989" s="31"/>
      <c r="P989" s="31" t="s">
        <v>80</v>
      </c>
      <c r="Q989" s="31" t="s">
        <v>92</v>
      </c>
      <c r="R989" s="26" t="s">
        <v>42</v>
      </c>
      <c r="S989" s="26" t="s">
        <v>44</v>
      </c>
    </row>
    <row r="990" spans="1:22" ht="16.5" customHeight="1" x14ac:dyDescent="0.25">
      <c r="A990" s="65">
        <v>979</v>
      </c>
      <c r="B990" s="225"/>
      <c r="C990" s="94" t="s">
        <v>1365</v>
      </c>
      <c r="D990" s="94" t="s">
        <v>1416</v>
      </c>
      <c r="E990" s="65" t="s">
        <v>23</v>
      </c>
      <c r="F990" s="75">
        <v>861694031097833</v>
      </c>
      <c r="G990" s="171"/>
      <c r="H990" s="65" t="s">
        <v>95</v>
      </c>
      <c r="I990" s="24"/>
      <c r="J990" s="31" t="s">
        <v>810</v>
      </c>
      <c r="K990" s="31" t="s">
        <v>1431</v>
      </c>
      <c r="L990" s="31" t="s">
        <v>98</v>
      </c>
      <c r="M990" s="31"/>
      <c r="N990" s="31" t="s">
        <v>143</v>
      </c>
      <c r="O990" s="31"/>
      <c r="P990" s="31" t="s">
        <v>144</v>
      </c>
      <c r="Q990" s="31" t="s">
        <v>92</v>
      </c>
      <c r="R990" s="26" t="s">
        <v>37</v>
      </c>
      <c r="S990" s="65" t="s">
        <v>41</v>
      </c>
    </row>
    <row r="991" spans="1:22" ht="16.5" customHeight="1" x14ac:dyDescent="0.25">
      <c r="A991" s="65">
        <v>980</v>
      </c>
      <c r="B991" s="225"/>
      <c r="C991" s="94" t="s">
        <v>1365</v>
      </c>
      <c r="D991" s="94" t="s">
        <v>1416</v>
      </c>
      <c r="E991" s="65" t="s">
        <v>23</v>
      </c>
      <c r="F991" s="75">
        <v>863586032783098</v>
      </c>
      <c r="G991" s="171"/>
      <c r="H991" s="65" t="s">
        <v>95</v>
      </c>
      <c r="I991" s="31"/>
      <c r="J991" s="31" t="s">
        <v>810</v>
      </c>
      <c r="K991" s="31" t="s">
        <v>245</v>
      </c>
      <c r="L991" s="31" t="s">
        <v>98</v>
      </c>
      <c r="M991" s="31"/>
      <c r="N991" s="31" t="s">
        <v>583</v>
      </c>
      <c r="O991" s="72">
        <v>10000</v>
      </c>
      <c r="P991" s="31" t="s">
        <v>80</v>
      </c>
      <c r="Q991" s="31" t="s">
        <v>92</v>
      </c>
      <c r="R991" s="26" t="s">
        <v>37</v>
      </c>
      <c r="S991" s="65" t="s">
        <v>40</v>
      </c>
    </row>
    <row r="992" spans="1:22" ht="16.5" customHeight="1" x14ac:dyDescent="0.25">
      <c r="A992" s="65">
        <v>981</v>
      </c>
      <c r="B992" s="225"/>
      <c r="C992" s="94" t="s">
        <v>1365</v>
      </c>
      <c r="D992" s="94" t="s">
        <v>1416</v>
      </c>
      <c r="E992" s="65" t="s">
        <v>23</v>
      </c>
      <c r="F992" s="75">
        <v>863586034528400</v>
      </c>
      <c r="G992" s="171"/>
      <c r="H992" s="65" t="s">
        <v>95</v>
      </c>
      <c r="I992" s="31"/>
      <c r="J992" s="31" t="s">
        <v>810</v>
      </c>
      <c r="K992" s="31" t="s">
        <v>1432</v>
      </c>
      <c r="L992" s="31" t="s">
        <v>98</v>
      </c>
      <c r="M992" s="31"/>
      <c r="N992" s="31" t="s">
        <v>1433</v>
      </c>
      <c r="O992" s="72">
        <v>50000</v>
      </c>
      <c r="P992" s="31" t="s">
        <v>80</v>
      </c>
      <c r="Q992" s="31" t="s">
        <v>92</v>
      </c>
      <c r="R992" s="26" t="s">
        <v>37</v>
      </c>
      <c r="S992" s="65" t="s">
        <v>40</v>
      </c>
    </row>
    <row r="993" spans="1:19" ht="16.5" customHeight="1" x14ac:dyDescent="0.25">
      <c r="A993" s="65">
        <v>982</v>
      </c>
      <c r="B993" s="225"/>
      <c r="C993" s="94" t="s">
        <v>1365</v>
      </c>
      <c r="D993" s="94" t="s">
        <v>1416</v>
      </c>
      <c r="E993" s="65" t="s">
        <v>23</v>
      </c>
      <c r="F993" s="75">
        <v>869627031772239</v>
      </c>
      <c r="G993" s="171"/>
      <c r="H993" s="65" t="s">
        <v>95</v>
      </c>
      <c r="I993" s="96"/>
      <c r="J993" s="31" t="s">
        <v>810</v>
      </c>
      <c r="K993" s="96"/>
      <c r="L993" s="96"/>
      <c r="M993" s="31" t="s">
        <v>98</v>
      </c>
      <c r="N993" s="31" t="s">
        <v>106</v>
      </c>
      <c r="O993" s="96"/>
      <c r="P993" s="31" t="s">
        <v>80</v>
      </c>
      <c r="Q993" s="31" t="s">
        <v>92</v>
      </c>
      <c r="R993" s="26" t="s">
        <v>42</v>
      </c>
      <c r="S993" s="65" t="s">
        <v>44</v>
      </c>
    </row>
    <row r="994" spans="1:19" ht="16.5" customHeight="1" x14ac:dyDescent="0.25">
      <c r="A994" s="65">
        <v>983</v>
      </c>
      <c r="B994" s="225"/>
      <c r="C994" s="94" t="s">
        <v>1365</v>
      </c>
      <c r="D994" s="94" t="s">
        <v>1416</v>
      </c>
      <c r="E994" s="65" t="s">
        <v>23</v>
      </c>
      <c r="F994" s="75">
        <v>862631034726629</v>
      </c>
      <c r="G994" s="171"/>
      <c r="H994" s="65" t="s">
        <v>95</v>
      </c>
      <c r="I994" s="178"/>
      <c r="J994" s="31" t="s">
        <v>813</v>
      </c>
      <c r="K994" s="31" t="s">
        <v>603</v>
      </c>
      <c r="L994" s="31" t="s">
        <v>396</v>
      </c>
      <c r="M994" s="31" t="s">
        <v>98</v>
      </c>
      <c r="N994" s="31" t="s">
        <v>605</v>
      </c>
      <c r="O994" s="178"/>
      <c r="P994" s="31" t="s">
        <v>80</v>
      </c>
      <c r="Q994" s="31" t="s">
        <v>92</v>
      </c>
      <c r="R994" s="26" t="s">
        <v>37</v>
      </c>
      <c r="S994" s="65" t="s">
        <v>41</v>
      </c>
    </row>
    <row r="995" spans="1:19" ht="16.5" customHeight="1" x14ac:dyDescent="0.25">
      <c r="A995" s="65">
        <v>984</v>
      </c>
      <c r="B995" s="225"/>
      <c r="C995" s="94" t="s">
        <v>1365</v>
      </c>
      <c r="D995" s="94" t="s">
        <v>1416</v>
      </c>
      <c r="E995" s="65" t="s">
        <v>23</v>
      </c>
      <c r="F995" s="75">
        <v>861694031100389</v>
      </c>
      <c r="G995" s="171"/>
      <c r="H995" s="65" t="s">
        <v>95</v>
      </c>
      <c r="I995" s="31"/>
      <c r="J995" s="72" t="s">
        <v>813</v>
      </c>
      <c r="K995" s="31" t="s">
        <v>581</v>
      </c>
      <c r="L995" s="31" t="s">
        <v>421</v>
      </c>
      <c r="M995" s="31"/>
      <c r="N995" s="31" t="s">
        <v>586</v>
      </c>
      <c r="O995" s="72">
        <v>35000</v>
      </c>
      <c r="P995" s="31" t="s">
        <v>80</v>
      </c>
      <c r="Q995" s="31" t="s">
        <v>92</v>
      </c>
      <c r="R995" s="26" t="s">
        <v>37</v>
      </c>
      <c r="S995" s="65" t="s">
        <v>41</v>
      </c>
    </row>
    <row r="996" spans="1:19" ht="16.5" customHeight="1" x14ac:dyDescent="0.25">
      <c r="A996" s="65">
        <v>985</v>
      </c>
      <c r="B996" s="225"/>
      <c r="C996" s="94" t="s">
        <v>1365</v>
      </c>
      <c r="D996" s="94" t="s">
        <v>1416</v>
      </c>
      <c r="E996" s="65" t="s">
        <v>23</v>
      </c>
      <c r="F996" s="75">
        <v>861694031119835</v>
      </c>
      <c r="G996" s="65"/>
      <c r="H996" s="65" t="s">
        <v>95</v>
      </c>
      <c r="I996" s="31"/>
      <c r="J996" s="31" t="s">
        <v>1434</v>
      </c>
      <c r="K996" s="31" t="s">
        <v>1435</v>
      </c>
      <c r="L996" s="31" t="s">
        <v>450</v>
      </c>
      <c r="M996" s="31" t="s">
        <v>98</v>
      </c>
      <c r="N996" s="31" t="s">
        <v>143</v>
      </c>
      <c r="O996" s="31"/>
      <c r="P996" s="31" t="s">
        <v>144</v>
      </c>
      <c r="Q996" s="31" t="s">
        <v>92</v>
      </c>
      <c r="R996" s="26" t="s">
        <v>37</v>
      </c>
      <c r="S996" s="26" t="s">
        <v>41</v>
      </c>
    </row>
    <row r="997" spans="1:19" ht="16.5" customHeight="1" x14ac:dyDescent="0.25">
      <c r="A997" s="65">
        <v>986</v>
      </c>
      <c r="B997" s="225"/>
      <c r="C997" s="94" t="s">
        <v>1365</v>
      </c>
      <c r="D997" s="94" t="s">
        <v>1416</v>
      </c>
      <c r="E997" s="65" t="s">
        <v>23</v>
      </c>
      <c r="F997" s="75">
        <v>861694030888869</v>
      </c>
      <c r="G997" s="171"/>
      <c r="H997" s="65" t="s">
        <v>95</v>
      </c>
      <c r="I997" s="31"/>
      <c r="J997" s="31" t="s">
        <v>810</v>
      </c>
      <c r="K997" s="31" t="s">
        <v>1436</v>
      </c>
      <c r="L997" s="31" t="s">
        <v>450</v>
      </c>
      <c r="M997" s="31" t="s">
        <v>98</v>
      </c>
      <c r="N997" s="31" t="s">
        <v>58</v>
      </c>
      <c r="O997" s="31"/>
      <c r="P997" s="31" t="s">
        <v>80</v>
      </c>
      <c r="Q997" s="31" t="s">
        <v>92</v>
      </c>
      <c r="R997" s="26" t="s">
        <v>42</v>
      </c>
      <c r="S997" s="65" t="s">
        <v>44</v>
      </c>
    </row>
    <row r="998" spans="1:19" ht="16.5" customHeight="1" x14ac:dyDescent="0.25">
      <c r="A998" s="65">
        <v>987</v>
      </c>
      <c r="B998" s="225"/>
      <c r="C998" s="94" t="s">
        <v>1365</v>
      </c>
      <c r="D998" s="94" t="s">
        <v>1416</v>
      </c>
      <c r="E998" s="65" t="s">
        <v>23</v>
      </c>
      <c r="F998" s="75">
        <v>863586034542203</v>
      </c>
      <c r="G998" s="171"/>
      <c r="H998" s="65" t="s">
        <v>95</v>
      </c>
      <c r="I998" s="31"/>
      <c r="J998" s="31" t="s">
        <v>810</v>
      </c>
      <c r="K998" s="31"/>
      <c r="L998" s="31" t="s">
        <v>98</v>
      </c>
      <c r="M998" s="31"/>
      <c r="N998" s="31" t="s">
        <v>106</v>
      </c>
      <c r="O998" s="31"/>
      <c r="P998" s="31" t="s">
        <v>80</v>
      </c>
      <c r="Q998" s="31" t="s">
        <v>92</v>
      </c>
      <c r="R998" s="26" t="s">
        <v>42</v>
      </c>
      <c r="S998" s="65" t="s">
        <v>44</v>
      </c>
    </row>
    <row r="999" spans="1:19" ht="16.5" customHeight="1" x14ac:dyDescent="0.25">
      <c r="A999" s="65">
        <v>988</v>
      </c>
      <c r="B999" s="225"/>
      <c r="C999" s="94">
        <v>43621</v>
      </c>
      <c r="D999" s="94">
        <v>43743</v>
      </c>
      <c r="E999" s="65" t="s">
        <v>30</v>
      </c>
      <c r="F999" s="75">
        <v>866192037750559</v>
      </c>
      <c r="G999" s="65"/>
      <c r="H999" s="65" t="s">
        <v>74</v>
      </c>
      <c r="I999" s="31"/>
      <c r="J999" s="24" t="s">
        <v>624</v>
      </c>
      <c r="K999" s="31"/>
      <c r="L999" s="31" t="s">
        <v>84</v>
      </c>
      <c r="M999" s="31"/>
      <c r="N999" s="31" t="s">
        <v>1437</v>
      </c>
      <c r="O999" s="72"/>
      <c r="P999" s="31" t="s">
        <v>80</v>
      </c>
      <c r="Q999" s="31" t="s">
        <v>92</v>
      </c>
      <c r="R999" s="26" t="s">
        <v>42</v>
      </c>
      <c r="S999" s="26" t="s">
        <v>44</v>
      </c>
    </row>
    <row r="1000" spans="1:19" ht="16.5" customHeight="1" x14ac:dyDescent="0.25">
      <c r="A1000" s="65">
        <v>989</v>
      </c>
      <c r="B1000" s="225"/>
      <c r="C1000" s="94" t="s">
        <v>1365</v>
      </c>
      <c r="D1000" s="94" t="s">
        <v>1416</v>
      </c>
      <c r="E1000" s="65" t="s">
        <v>30</v>
      </c>
      <c r="F1000" s="75">
        <v>864811036951957</v>
      </c>
      <c r="G1000" s="171"/>
      <c r="H1000" s="65" t="s">
        <v>95</v>
      </c>
      <c r="I1000" s="75"/>
      <c r="J1000" s="24" t="s">
        <v>813</v>
      </c>
      <c r="K1000" s="31" t="s">
        <v>198</v>
      </c>
      <c r="L1000" s="31" t="s">
        <v>243</v>
      </c>
      <c r="M1000" s="31" t="s">
        <v>276</v>
      </c>
      <c r="N1000" s="31" t="s">
        <v>586</v>
      </c>
      <c r="O1000" s="31"/>
      <c r="P1000" s="31" t="s">
        <v>80</v>
      </c>
      <c r="Q1000" s="31" t="s">
        <v>92</v>
      </c>
      <c r="R1000" s="23" t="s">
        <v>37</v>
      </c>
      <c r="S1000" s="65" t="s">
        <v>41</v>
      </c>
    </row>
    <row r="1001" spans="1:19" ht="16.5" customHeight="1" x14ac:dyDescent="0.25">
      <c r="A1001" s="65">
        <v>990</v>
      </c>
      <c r="B1001" s="225"/>
      <c r="C1001" s="94">
        <v>43621</v>
      </c>
      <c r="D1001" s="94" t="s">
        <v>1438</v>
      </c>
      <c r="E1001" s="65" t="s">
        <v>56</v>
      </c>
      <c r="F1001" s="75">
        <v>867717030486659</v>
      </c>
      <c r="G1001" s="65"/>
      <c r="H1001" s="65" t="s">
        <v>74</v>
      </c>
      <c r="I1001" s="31"/>
      <c r="J1001" s="24" t="s">
        <v>813</v>
      </c>
      <c r="K1001" s="31" t="s">
        <v>210</v>
      </c>
      <c r="L1001" s="31" t="s">
        <v>78</v>
      </c>
      <c r="M1001" s="31" t="s">
        <v>1086</v>
      </c>
      <c r="N1001" s="31" t="s">
        <v>58</v>
      </c>
      <c r="O1001" s="72"/>
      <c r="P1001" s="31" t="s">
        <v>80</v>
      </c>
      <c r="Q1001" s="31" t="s">
        <v>92</v>
      </c>
      <c r="R1001" s="26" t="s">
        <v>42</v>
      </c>
      <c r="S1001" s="26" t="s">
        <v>44</v>
      </c>
    </row>
    <row r="1002" spans="1:19" ht="16.5" customHeight="1" x14ac:dyDescent="0.25">
      <c r="A1002" s="65">
        <v>991</v>
      </c>
      <c r="B1002" s="226"/>
      <c r="C1002" s="174">
        <v>43621</v>
      </c>
      <c r="D1002" s="174">
        <v>43743</v>
      </c>
      <c r="E1002" s="26" t="s">
        <v>31</v>
      </c>
      <c r="F1002" s="150">
        <v>865209034302217</v>
      </c>
      <c r="G1002" s="26"/>
      <c r="H1002" s="26" t="s">
        <v>95</v>
      </c>
      <c r="I1002" s="26"/>
      <c r="J1002" s="50" t="s">
        <v>810</v>
      </c>
      <c r="K1002" s="26" t="s">
        <v>791</v>
      </c>
      <c r="L1002" s="26"/>
      <c r="M1002" s="26" t="s">
        <v>316</v>
      </c>
      <c r="N1002" s="26" t="s">
        <v>106</v>
      </c>
      <c r="O1002" s="23"/>
      <c r="P1002" s="26" t="s">
        <v>80</v>
      </c>
      <c r="Q1002" s="26" t="s">
        <v>92</v>
      </c>
      <c r="R1002" s="26" t="s">
        <v>42</v>
      </c>
      <c r="S1002" s="26" t="s">
        <v>44</v>
      </c>
    </row>
    <row r="1003" spans="1:19" ht="16.5" customHeight="1" x14ac:dyDescent="0.25">
      <c r="A1003" s="65">
        <v>992</v>
      </c>
      <c r="B1003" s="224" t="s">
        <v>1441</v>
      </c>
      <c r="C1003" s="94">
        <v>43651</v>
      </c>
      <c r="D1003" s="94">
        <v>43682</v>
      </c>
      <c r="E1003" s="65" t="s">
        <v>22</v>
      </c>
      <c r="F1003" s="95">
        <v>865191012559713</v>
      </c>
      <c r="G1003" s="65" t="s">
        <v>1399</v>
      </c>
      <c r="H1003" s="65" t="s">
        <v>95</v>
      </c>
      <c r="I1003" s="31" t="s">
        <v>1400</v>
      </c>
      <c r="J1003" s="24" t="s">
        <v>1401</v>
      </c>
      <c r="K1003" s="31" t="s">
        <v>1402</v>
      </c>
      <c r="L1003" s="31" t="s">
        <v>109</v>
      </c>
      <c r="M1003" s="31" t="s">
        <v>551</v>
      </c>
      <c r="N1003" s="31" t="s">
        <v>1403</v>
      </c>
      <c r="O1003" s="72">
        <v>170000</v>
      </c>
      <c r="P1003" s="31" t="s">
        <v>80</v>
      </c>
      <c r="Q1003" s="31" t="s">
        <v>92</v>
      </c>
      <c r="R1003" s="26" t="s">
        <v>37</v>
      </c>
      <c r="S1003" s="26" t="s">
        <v>40</v>
      </c>
    </row>
    <row r="1004" spans="1:19" ht="16.5" customHeight="1" x14ac:dyDescent="0.25">
      <c r="A1004" s="65">
        <v>993</v>
      </c>
      <c r="B1004" s="225"/>
      <c r="C1004" s="94" t="s">
        <v>1404</v>
      </c>
      <c r="D1004" s="94" t="s">
        <v>1375</v>
      </c>
      <c r="E1004" s="65" t="s">
        <v>30</v>
      </c>
      <c r="F1004" s="75">
        <v>864811036956410</v>
      </c>
      <c r="G1004" s="65"/>
      <c r="H1004" s="65" t="s">
        <v>74</v>
      </c>
      <c r="I1004" s="31" t="s">
        <v>204</v>
      </c>
      <c r="J1004" s="24" t="s">
        <v>426</v>
      </c>
      <c r="K1004" s="31" t="s">
        <v>1440</v>
      </c>
      <c r="L1004" s="31" t="s">
        <v>798</v>
      </c>
      <c r="M1004" s="31"/>
      <c r="N1004" s="31" t="s">
        <v>360</v>
      </c>
      <c r="O1004" s="72"/>
      <c r="P1004" s="31" t="s">
        <v>80</v>
      </c>
      <c r="Q1004" s="31" t="s">
        <v>92</v>
      </c>
      <c r="R1004" s="26" t="s">
        <v>37</v>
      </c>
      <c r="S1004" s="26" t="s">
        <v>39</v>
      </c>
    </row>
    <row r="1005" spans="1:19" ht="16.5" customHeight="1" x14ac:dyDescent="0.25">
      <c r="A1005" s="65">
        <v>994</v>
      </c>
      <c r="B1005" s="225"/>
      <c r="C1005" s="94" t="s">
        <v>1352</v>
      </c>
      <c r="D1005" s="94">
        <v>43651</v>
      </c>
      <c r="E1005" s="65" t="s">
        <v>18</v>
      </c>
      <c r="F1005" s="95" t="s">
        <v>1409</v>
      </c>
      <c r="G1005" s="65"/>
      <c r="H1005" s="65" t="s">
        <v>95</v>
      </c>
      <c r="I1005" s="31" t="s">
        <v>1410</v>
      </c>
      <c r="J1005" s="24"/>
      <c r="K1005" s="31" t="s">
        <v>1411</v>
      </c>
      <c r="L1005" s="31"/>
      <c r="M1005" s="31"/>
      <c r="N1005" s="31" t="s">
        <v>270</v>
      </c>
      <c r="O1005" s="72"/>
      <c r="P1005" s="31" t="s">
        <v>144</v>
      </c>
      <c r="Q1005" s="31" t="s">
        <v>92</v>
      </c>
      <c r="R1005" s="26" t="s">
        <v>37</v>
      </c>
      <c r="S1005" s="26" t="s">
        <v>41</v>
      </c>
    </row>
    <row r="1006" spans="1:19" ht="16.5" customHeight="1" x14ac:dyDescent="0.25">
      <c r="A1006" s="65">
        <v>995</v>
      </c>
      <c r="B1006" s="225"/>
      <c r="C1006" s="94" t="s">
        <v>1352</v>
      </c>
      <c r="D1006" s="94">
        <v>43651</v>
      </c>
      <c r="E1006" s="65" t="s">
        <v>18</v>
      </c>
      <c r="F1006" s="188" t="s">
        <v>1412</v>
      </c>
      <c r="G1006" s="65" t="s">
        <v>113</v>
      </c>
      <c r="H1006" s="65" t="s">
        <v>95</v>
      </c>
      <c r="I1006" s="31" t="s">
        <v>1410</v>
      </c>
      <c r="J1006" s="24" t="s">
        <v>203</v>
      </c>
      <c r="K1006" s="31" t="s">
        <v>1083</v>
      </c>
      <c r="L1006" s="31" t="s">
        <v>142</v>
      </c>
      <c r="M1006" s="31" t="s">
        <v>110</v>
      </c>
      <c r="N1006" s="31" t="s">
        <v>360</v>
      </c>
      <c r="O1006" s="31"/>
      <c r="P1006" s="31" t="s">
        <v>80</v>
      </c>
      <c r="Q1006" s="31" t="s">
        <v>92</v>
      </c>
      <c r="R1006" s="23" t="s">
        <v>37</v>
      </c>
      <c r="S1006" s="65" t="s">
        <v>39</v>
      </c>
    </row>
    <row r="1007" spans="1:19" ht="16.5" customHeight="1" x14ac:dyDescent="0.25">
      <c r="A1007" s="65">
        <v>996</v>
      </c>
      <c r="B1007" s="225"/>
      <c r="C1007" s="94" t="s">
        <v>1352</v>
      </c>
      <c r="D1007" s="94">
        <v>43651</v>
      </c>
      <c r="E1007" s="65" t="s">
        <v>18</v>
      </c>
      <c r="F1007" s="75">
        <v>865904020094956</v>
      </c>
      <c r="G1007" s="65" t="s">
        <v>113</v>
      </c>
      <c r="H1007" s="65" t="s">
        <v>95</v>
      </c>
      <c r="I1007" s="31" t="s">
        <v>1410</v>
      </c>
      <c r="J1007" s="24" t="s">
        <v>1085</v>
      </c>
      <c r="K1007" s="31" t="s">
        <v>1083</v>
      </c>
      <c r="L1007" s="31" t="s">
        <v>110</v>
      </c>
      <c r="M1007" s="31"/>
      <c r="N1007" s="31" t="s">
        <v>360</v>
      </c>
      <c r="O1007" s="31"/>
      <c r="P1007" s="31" t="s">
        <v>80</v>
      </c>
      <c r="Q1007" s="31" t="s">
        <v>92</v>
      </c>
      <c r="R1007" s="23" t="s">
        <v>37</v>
      </c>
      <c r="S1007" s="65" t="s">
        <v>39</v>
      </c>
    </row>
    <row r="1008" spans="1:19" ht="16.5" customHeight="1" x14ac:dyDescent="0.25">
      <c r="A1008" s="65">
        <v>997</v>
      </c>
      <c r="B1008" s="225"/>
      <c r="C1008" s="94" t="s">
        <v>1352</v>
      </c>
      <c r="D1008" s="94">
        <v>43651</v>
      </c>
      <c r="E1008" s="65" t="s">
        <v>18</v>
      </c>
      <c r="F1008" s="95" t="s">
        <v>1413</v>
      </c>
      <c r="G1008" s="65" t="s">
        <v>113</v>
      </c>
      <c r="H1008" s="65" t="s">
        <v>95</v>
      </c>
      <c r="I1008" s="31" t="s">
        <v>1410</v>
      </c>
      <c r="J1008" s="24" t="s">
        <v>203</v>
      </c>
      <c r="K1008" s="31" t="s">
        <v>1083</v>
      </c>
      <c r="L1008" s="31" t="s">
        <v>110</v>
      </c>
      <c r="M1008" s="31"/>
      <c r="N1008" s="31" t="s">
        <v>360</v>
      </c>
      <c r="O1008" s="31"/>
      <c r="P1008" s="31" t="s">
        <v>80</v>
      </c>
      <c r="Q1008" s="31" t="s">
        <v>92</v>
      </c>
      <c r="R1008" s="23" t="s">
        <v>37</v>
      </c>
      <c r="S1008" s="65" t="s">
        <v>39</v>
      </c>
    </row>
    <row r="1009" spans="1:19" ht="16.5" customHeight="1" x14ac:dyDescent="0.25">
      <c r="A1009" s="65">
        <v>998</v>
      </c>
      <c r="B1009" s="226"/>
      <c r="C1009" s="94" t="s">
        <v>1352</v>
      </c>
      <c r="D1009" s="94">
        <v>43651</v>
      </c>
      <c r="E1009" s="65" t="s">
        <v>18</v>
      </c>
      <c r="F1009" s="75">
        <v>863306020460892</v>
      </c>
      <c r="G1009" s="65"/>
      <c r="H1009" s="65" t="s">
        <v>95</v>
      </c>
      <c r="I1009" s="31" t="s">
        <v>1410</v>
      </c>
      <c r="J1009" s="24" t="s">
        <v>203</v>
      </c>
      <c r="K1009" s="31" t="s">
        <v>245</v>
      </c>
      <c r="L1009" s="31" t="s">
        <v>105</v>
      </c>
      <c r="M1009" s="31" t="s">
        <v>110</v>
      </c>
      <c r="N1009" s="31" t="s">
        <v>940</v>
      </c>
      <c r="O1009" s="31"/>
      <c r="P1009" s="31" t="s">
        <v>80</v>
      </c>
      <c r="Q1009" s="31" t="s">
        <v>92</v>
      </c>
      <c r="R1009" s="26" t="s">
        <v>37</v>
      </c>
      <c r="S1009" s="65" t="s">
        <v>40</v>
      </c>
    </row>
    <row r="1010" spans="1:19" ht="16.5" customHeight="1" x14ac:dyDescent="0.25">
      <c r="A1010" s="65">
        <v>999</v>
      </c>
      <c r="B1010" s="224" t="s">
        <v>860</v>
      </c>
      <c r="C1010" s="94" t="s">
        <v>1442</v>
      </c>
      <c r="D1010" s="94" t="s">
        <v>1405</v>
      </c>
      <c r="E1010" s="65" t="s">
        <v>23</v>
      </c>
      <c r="F1010" s="75">
        <v>863586032866620</v>
      </c>
      <c r="G1010" s="65" t="s">
        <v>1443</v>
      </c>
      <c r="H1010" s="65" t="s">
        <v>95</v>
      </c>
      <c r="I1010" s="31"/>
      <c r="J1010" s="83" t="s">
        <v>1444</v>
      </c>
      <c r="K1010" s="31" t="s">
        <v>1445</v>
      </c>
      <c r="L1010" s="31"/>
      <c r="M1010" s="31" t="s">
        <v>98</v>
      </c>
      <c r="N1010" s="31" t="s">
        <v>1446</v>
      </c>
      <c r="O1010" s="72">
        <v>10000</v>
      </c>
      <c r="P1010" s="31" t="s">
        <v>80</v>
      </c>
      <c r="Q1010" s="31" t="s">
        <v>451</v>
      </c>
      <c r="R1010" s="26" t="s">
        <v>37</v>
      </c>
      <c r="S1010" s="26" t="s">
        <v>40</v>
      </c>
    </row>
    <row r="1011" spans="1:19" ht="16.5" customHeight="1" x14ac:dyDescent="0.25">
      <c r="A1011" s="65">
        <v>1000</v>
      </c>
      <c r="B1011" s="225"/>
      <c r="C1011" s="94" t="s">
        <v>1442</v>
      </c>
      <c r="D1011" s="94" t="s">
        <v>1405</v>
      </c>
      <c r="E1011" s="65" t="s">
        <v>23</v>
      </c>
      <c r="F1011" s="179">
        <v>866104028884743</v>
      </c>
      <c r="G1011" s="65" t="s">
        <v>1443</v>
      </c>
      <c r="H1011" s="65" t="s">
        <v>95</v>
      </c>
      <c r="I1011" s="75"/>
      <c r="J1011" s="83" t="s">
        <v>1447</v>
      </c>
      <c r="K1011" s="31" t="s">
        <v>119</v>
      </c>
      <c r="L1011" s="31" t="s">
        <v>670</v>
      </c>
      <c r="M1011" s="31" t="s">
        <v>98</v>
      </c>
      <c r="N1011" s="31" t="s">
        <v>1448</v>
      </c>
      <c r="O1011" s="72">
        <v>10000</v>
      </c>
      <c r="P1011" s="31" t="s">
        <v>80</v>
      </c>
      <c r="Q1011" s="31" t="s">
        <v>451</v>
      </c>
      <c r="R1011" s="23" t="s">
        <v>37</v>
      </c>
      <c r="S1011" s="65" t="s">
        <v>40</v>
      </c>
    </row>
    <row r="1012" spans="1:19" ht="16.5" customHeight="1" x14ac:dyDescent="0.25">
      <c r="A1012" s="65">
        <v>1001</v>
      </c>
      <c r="B1012" s="225"/>
      <c r="C1012" s="94" t="s">
        <v>1404</v>
      </c>
      <c r="D1012" s="94" t="s">
        <v>1405</v>
      </c>
      <c r="E1012" s="65" t="s">
        <v>23</v>
      </c>
      <c r="F1012" s="75">
        <v>861694031743147</v>
      </c>
      <c r="G1012" s="65"/>
      <c r="H1012" s="65" t="s">
        <v>95</v>
      </c>
      <c r="I1012" s="75" t="s">
        <v>1449</v>
      </c>
      <c r="J1012" s="83" t="s">
        <v>805</v>
      </c>
      <c r="K1012" s="31" t="s">
        <v>791</v>
      </c>
      <c r="L1012" s="31" t="s">
        <v>98</v>
      </c>
      <c r="M1012" s="31"/>
      <c r="N1012" s="31" t="s">
        <v>237</v>
      </c>
      <c r="O1012" s="72"/>
      <c r="P1012" s="31" t="s">
        <v>80</v>
      </c>
      <c r="Q1012" s="31" t="s">
        <v>100</v>
      </c>
      <c r="R1012" s="23" t="s">
        <v>37</v>
      </c>
      <c r="S1012" s="65" t="s">
        <v>41</v>
      </c>
    </row>
    <row r="1013" spans="1:19" ht="16.5" customHeight="1" x14ac:dyDescent="0.25">
      <c r="A1013" s="65">
        <v>1002</v>
      </c>
      <c r="B1013" s="225"/>
      <c r="C1013" s="94" t="s">
        <v>1327</v>
      </c>
      <c r="D1013" s="94" t="s">
        <v>1450</v>
      </c>
      <c r="E1013" s="65" t="s">
        <v>23</v>
      </c>
      <c r="F1013" s="75">
        <v>862631039277941</v>
      </c>
      <c r="G1013" s="65"/>
      <c r="H1013" s="65" t="s">
        <v>95</v>
      </c>
      <c r="I1013" s="24"/>
      <c r="J1013" s="83" t="s">
        <v>1451</v>
      </c>
      <c r="K1013" s="31" t="s">
        <v>1452</v>
      </c>
      <c r="L1013" s="31" t="s">
        <v>97</v>
      </c>
      <c r="M1013" s="31" t="s">
        <v>98</v>
      </c>
      <c r="N1013" s="31" t="s">
        <v>143</v>
      </c>
      <c r="O1013" s="72"/>
      <c r="P1013" s="31" t="s">
        <v>144</v>
      </c>
      <c r="Q1013" s="31" t="s">
        <v>92</v>
      </c>
      <c r="R1013" s="26" t="s">
        <v>37</v>
      </c>
      <c r="S1013" s="26" t="s">
        <v>59</v>
      </c>
    </row>
    <row r="1014" spans="1:19" ht="16.5" customHeight="1" x14ac:dyDescent="0.25">
      <c r="A1014" s="65">
        <v>1003</v>
      </c>
      <c r="B1014" s="225"/>
      <c r="C1014" s="94" t="s">
        <v>1327</v>
      </c>
      <c r="D1014" s="94" t="s">
        <v>1450</v>
      </c>
      <c r="E1014" s="65" t="s">
        <v>23</v>
      </c>
      <c r="F1014" s="75">
        <v>861694030931479</v>
      </c>
      <c r="G1014" s="65" t="s">
        <v>88</v>
      </c>
      <c r="H1014" s="65" t="s">
        <v>95</v>
      </c>
      <c r="I1014" s="24"/>
      <c r="J1014" s="83" t="s">
        <v>164</v>
      </c>
      <c r="K1014" s="31" t="s">
        <v>1453</v>
      </c>
      <c r="L1014" s="31" t="s">
        <v>98</v>
      </c>
      <c r="M1014" s="31"/>
      <c r="N1014" s="31" t="s">
        <v>1454</v>
      </c>
      <c r="O1014" s="72">
        <v>75000</v>
      </c>
      <c r="P1014" s="31" t="s">
        <v>80</v>
      </c>
      <c r="Q1014" s="31" t="s">
        <v>92</v>
      </c>
      <c r="R1014" s="26" t="s">
        <v>37</v>
      </c>
      <c r="S1014" s="65" t="s">
        <v>41</v>
      </c>
    </row>
    <row r="1015" spans="1:19" ht="16.5" customHeight="1" x14ac:dyDescent="0.25">
      <c r="A1015" s="65">
        <v>1004</v>
      </c>
      <c r="B1015" s="225"/>
      <c r="C1015" s="94">
        <v>43529</v>
      </c>
      <c r="D1015" s="94">
        <v>43621</v>
      </c>
      <c r="E1015" s="65" t="s">
        <v>56</v>
      </c>
      <c r="F1015" s="95">
        <v>868183033844247</v>
      </c>
      <c r="G1015" s="65"/>
      <c r="H1015" s="65" t="s">
        <v>74</v>
      </c>
      <c r="I1015" s="31"/>
      <c r="J1015" s="24" t="s">
        <v>805</v>
      </c>
      <c r="K1015" s="31" t="s">
        <v>50</v>
      </c>
      <c r="L1015" s="31" t="s">
        <v>78</v>
      </c>
      <c r="M1015" s="31" t="s">
        <v>1086</v>
      </c>
      <c r="N1015" s="31" t="s">
        <v>1258</v>
      </c>
      <c r="O1015" s="72"/>
      <c r="P1015" s="31" t="s">
        <v>80</v>
      </c>
      <c r="Q1015" s="31" t="s">
        <v>100</v>
      </c>
      <c r="R1015" s="26" t="s">
        <v>37</v>
      </c>
      <c r="S1015" s="26" t="s">
        <v>40</v>
      </c>
    </row>
    <row r="1016" spans="1:19" ht="16.5" customHeight="1" x14ac:dyDescent="0.25">
      <c r="A1016" s="65">
        <v>1005</v>
      </c>
      <c r="B1016" s="226"/>
      <c r="C1016" s="94" t="s">
        <v>1414</v>
      </c>
      <c r="D1016" s="94" t="s">
        <v>1414</v>
      </c>
      <c r="E1016" s="65" t="s">
        <v>56</v>
      </c>
      <c r="F1016" s="95">
        <v>868183034568068</v>
      </c>
      <c r="G1016" s="65"/>
      <c r="H1016" s="65" t="s">
        <v>74</v>
      </c>
      <c r="I1016" s="75"/>
      <c r="J1016" s="24" t="s">
        <v>164</v>
      </c>
      <c r="K1016" s="31" t="s">
        <v>1455</v>
      </c>
      <c r="L1016" s="31" t="s">
        <v>1086</v>
      </c>
      <c r="M1016" s="31"/>
      <c r="N1016" s="31" t="s">
        <v>165</v>
      </c>
      <c r="O1016" s="31"/>
      <c r="P1016" s="31" t="s">
        <v>80</v>
      </c>
      <c r="Q1016" s="31" t="s">
        <v>92</v>
      </c>
      <c r="R1016" s="23" t="s">
        <v>42</v>
      </c>
      <c r="S1016" s="65" t="s">
        <v>44</v>
      </c>
    </row>
    <row r="1017" spans="1:19" ht="16.5" customHeight="1" x14ac:dyDescent="0.25">
      <c r="A1017" s="65">
        <v>1006</v>
      </c>
      <c r="B1017" s="224" t="s">
        <v>868</v>
      </c>
      <c r="C1017" s="94">
        <v>43501</v>
      </c>
      <c r="D1017" s="94">
        <v>43529</v>
      </c>
      <c r="E1017" s="65" t="s">
        <v>57</v>
      </c>
      <c r="F1017" s="75">
        <v>861359030608135</v>
      </c>
      <c r="G1017" s="65"/>
      <c r="H1017" s="65" t="s">
        <v>95</v>
      </c>
      <c r="I1017" s="31" t="s">
        <v>236</v>
      </c>
      <c r="J1017" s="24" t="s">
        <v>615</v>
      </c>
      <c r="K1017" s="31" t="s">
        <v>167</v>
      </c>
      <c r="L1017" s="31" t="s">
        <v>729</v>
      </c>
      <c r="M1017" s="31"/>
      <c r="N1017" s="31" t="s">
        <v>237</v>
      </c>
      <c r="O1017" s="72"/>
      <c r="P1017" s="31" t="s">
        <v>80</v>
      </c>
      <c r="Q1017" s="31" t="s">
        <v>100</v>
      </c>
      <c r="R1017" s="26" t="s">
        <v>37</v>
      </c>
      <c r="S1017" s="26" t="s">
        <v>39</v>
      </c>
    </row>
    <row r="1018" spans="1:19" ht="16.5" customHeight="1" x14ac:dyDescent="0.25">
      <c r="A1018" s="65">
        <v>1007</v>
      </c>
      <c r="B1018" s="225"/>
      <c r="C1018" s="94">
        <v>43501</v>
      </c>
      <c r="D1018" s="94">
        <v>43529</v>
      </c>
      <c r="E1018" s="65" t="s">
        <v>56</v>
      </c>
      <c r="F1018" s="75">
        <v>867857039934620</v>
      </c>
      <c r="G1018" s="65" t="s">
        <v>262</v>
      </c>
      <c r="H1018" s="65" t="s">
        <v>74</v>
      </c>
      <c r="I1018" s="65"/>
      <c r="J1018" s="31" t="s">
        <v>854</v>
      </c>
      <c r="K1018" s="31" t="s">
        <v>50</v>
      </c>
      <c r="L1018" s="167" t="s">
        <v>219</v>
      </c>
      <c r="M1018" s="31" t="s">
        <v>1086</v>
      </c>
      <c r="N1018" s="31" t="s">
        <v>1258</v>
      </c>
      <c r="O1018" s="31"/>
      <c r="P1018" s="31" t="s">
        <v>80</v>
      </c>
      <c r="Q1018" s="31" t="s">
        <v>100</v>
      </c>
      <c r="R1018" s="23" t="s">
        <v>37</v>
      </c>
      <c r="S1018" s="65" t="s">
        <v>40</v>
      </c>
    </row>
    <row r="1019" spans="1:19" ht="16.5" customHeight="1" x14ac:dyDescent="0.25">
      <c r="A1019" s="65">
        <v>1008</v>
      </c>
      <c r="B1019" s="226"/>
      <c r="C1019" s="94">
        <v>43501</v>
      </c>
      <c r="D1019" s="94">
        <v>43529</v>
      </c>
      <c r="E1019" s="65" t="s">
        <v>23</v>
      </c>
      <c r="F1019" s="75">
        <v>861694030875254</v>
      </c>
      <c r="G1019" s="65"/>
      <c r="H1019" s="65" t="s">
        <v>95</v>
      </c>
      <c r="I1019" s="31" t="s">
        <v>236</v>
      </c>
      <c r="J1019" s="31"/>
      <c r="K1019" s="31" t="s">
        <v>1456</v>
      </c>
      <c r="L1019" s="31"/>
      <c r="M1019" s="167" t="s">
        <v>98</v>
      </c>
      <c r="N1019" s="31" t="s">
        <v>1457</v>
      </c>
      <c r="O1019" s="72">
        <v>35000</v>
      </c>
      <c r="P1019" s="31" t="s">
        <v>80</v>
      </c>
      <c r="Q1019" s="31" t="s">
        <v>100</v>
      </c>
      <c r="R1019" s="23" t="s">
        <v>37</v>
      </c>
      <c r="S1019" s="26" t="s">
        <v>41</v>
      </c>
    </row>
    <row r="1020" spans="1:19" ht="16.5" customHeight="1" x14ac:dyDescent="0.25">
      <c r="A1020" s="65">
        <v>1009</v>
      </c>
      <c r="B1020" s="224" t="s">
        <v>1458</v>
      </c>
      <c r="C1020" s="94" t="s">
        <v>1327</v>
      </c>
      <c r="D1020" s="94" t="s">
        <v>1450</v>
      </c>
      <c r="E1020" s="65" t="s">
        <v>57</v>
      </c>
      <c r="F1020" s="75">
        <v>861359036827408</v>
      </c>
      <c r="G1020" s="65" t="s">
        <v>262</v>
      </c>
      <c r="H1020" s="65" t="s">
        <v>74</v>
      </c>
      <c r="I1020" s="75" t="s">
        <v>401</v>
      </c>
      <c r="J1020" s="31" t="s">
        <v>876</v>
      </c>
      <c r="K1020" s="31" t="s">
        <v>134</v>
      </c>
      <c r="L1020" s="31" t="s">
        <v>875</v>
      </c>
      <c r="M1020" s="31" t="s">
        <v>729</v>
      </c>
      <c r="N1020" s="31" t="s">
        <v>58</v>
      </c>
      <c r="O1020" s="31"/>
      <c r="P1020" s="31" t="s">
        <v>80</v>
      </c>
      <c r="Q1020" s="31" t="s">
        <v>100</v>
      </c>
      <c r="R1020" s="23" t="s">
        <v>37</v>
      </c>
      <c r="S1020" s="65" t="s">
        <v>41</v>
      </c>
    </row>
    <row r="1021" spans="1:19" ht="16.5" customHeight="1" x14ac:dyDescent="0.25">
      <c r="A1021" s="65">
        <v>1010</v>
      </c>
      <c r="B1021" s="225"/>
      <c r="C1021" s="94" t="s">
        <v>1327</v>
      </c>
      <c r="D1021" s="94" t="s">
        <v>1450</v>
      </c>
      <c r="E1021" s="65" t="s">
        <v>57</v>
      </c>
      <c r="F1021" s="75">
        <v>861359036911095</v>
      </c>
      <c r="G1021" s="65" t="s">
        <v>262</v>
      </c>
      <c r="H1021" s="65" t="s">
        <v>74</v>
      </c>
      <c r="I1021" s="31"/>
      <c r="J1021" s="31" t="s">
        <v>876</v>
      </c>
      <c r="K1021" s="31" t="s">
        <v>427</v>
      </c>
      <c r="L1021" s="31" t="s">
        <v>875</v>
      </c>
      <c r="M1021" s="31"/>
      <c r="N1021" s="31" t="s">
        <v>496</v>
      </c>
      <c r="O1021" s="31"/>
      <c r="P1021" s="31" t="s">
        <v>80</v>
      </c>
      <c r="Q1021" s="31" t="s">
        <v>100</v>
      </c>
      <c r="R1021" s="23" t="s">
        <v>37</v>
      </c>
      <c r="S1021" s="65" t="s">
        <v>41</v>
      </c>
    </row>
    <row r="1022" spans="1:19" ht="16.5" customHeight="1" x14ac:dyDescent="0.25">
      <c r="A1022" s="65">
        <v>1011</v>
      </c>
      <c r="B1022" s="226"/>
      <c r="C1022" s="94" t="s">
        <v>1327</v>
      </c>
      <c r="D1022" s="94" t="s">
        <v>1450</v>
      </c>
      <c r="E1022" s="65" t="s">
        <v>57</v>
      </c>
      <c r="F1022" s="75">
        <v>861359036779252</v>
      </c>
      <c r="G1022" s="65"/>
      <c r="H1022" s="65" t="s">
        <v>74</v>
      </c>
      <c r="I1022" s="24"/>
      <c r="J1022" s="24" t="s">
        <v>615</v>
      </c>
      <c r="K1022" s="31" t="s">
        <v>572</v>
      </c>
      <c r="L1022" s="31" t="s">
        <v>555</v>
      </c>
      <c r="M1022" s="31" t="s">
        <v>729</v>
      </c>
      <c r="N1022" s="31" t="s">
        <v>469</v>
      </c>
      <c r="O1022" s="31"/>
      <c r="P1022" s="31" t="s">
        <v>80</v>
      </c>
      <c r="Q1022" s="31" t="s">
        <v>100</v>
      </c>
      <c r="R1022" s="23" t="s">
        <v>37</v>
      </c>
      <c r="S1022" s="65" t="s">
        <v>41</v>
      </c>
    </row>
    <row r="1023" spans="1:19" ht="16.5" customHeight="1" x14ac:dyDescent="0.25">
      <c r="A1023" s="65">
        <v>1012</v>
      </c>
      <c r="B1023" s="26" t="s">
        <v>1460</v>
      </c>
      <c r="C1023" s="26" t="s">
        <v>1375</v>
      </c>
      <c r="D1023" s="26" t="s">
        <v>1356</v>
      </c>
      <c r="E1023" s="26" t="s">
        <v>18</v>
      </c>
      <c r="F1023" s="150">
        <v>13226003596158</v>
      </c>
      <c r="G1023" s="26" t="s">
        <v>132</v>
      </c>
      <c r="H1023" s="26" t="s">
        <v>95</v>
      </c>
      <c r="I1023" s="26">
        <v>8010000030</v>
      </c>
      <c r="J1023" s="192">
        <v>125212203114.147</v>
      </c>
      <c r="K1023" s="26" t="s">
        <v>1407</v>
      </c>
      <c r="L1023" s="26" t="s">
        <v>109</v>
      </c>
      <c r="M1023" s="26" t="s">
        <v>110</v>
      </c>
      <c r="N1023" s="26" t="s">
        <v>360</v>
      </c>
      <c r="O1023" s="23">
        <v>100000</v>
      </c>
      <c r="P1023" s="26" t="s">
        <v>1459</v>
      </c>
      <c r="Q1023" s="26" t="s">
        <v>92</v>
      </c>
      <c r="R1023" s="26" t="s">
        <v>37</v>
      </c>
      <c r="S1023" s="26" t="s">
        <v>39</v>
      </c>
    </row>
    <row r="1024" spans="1:19" ht="16.5" customHeight="1" x14ac:dyDescent="0.25">
      <c r="A1024" s="65">
        <v>1013</v>
      </c>
      <c r="B1024" s="26" t="s">
        <v>872</v>
      </c>
      <c r="C1024" s="94">
        <v>43621</v>
      </c>
      <c r="D1024" s="94">
        <v>43621</v>
      </c>
      <c r="E1024" s="65" t="s">
        <v>23</v>
      </c>
      <c r="F1024" s="75">
        <v>861694031116328</v>
      </c>
      <c r="G1024" s="65"/>
      <c r="H1024" s="65" t="s">
        <v>95</v>
      </c>
      <c r="I1024" s="31"/>
      <c r="J1024" s="24" t="s">
        <v>1461</v>
      </c>
      <c r="K1024" s="31" t="s">
        <v>1462</v>
      </c>
      <c r="L1024" s="31" t="s">
        <v>98</v>
      </c>
      <c r="M1024" s="31"/>
      <c r="N1024" s="31" t="s">
        <v>134</v>
      </c>
      <c r="O1024" s="72"/>
      <c r="P1024" s="31" t="s">
        <v>80</v>
      </c>
      <c r="Q1024" s="31" t="s">
        <v>92</v>
      </c>
      <c r="R1024" s="26" t="s">
        <v>42</v>
      </c>
      <c r="S1024" s="26" t="s">
        <v>45</v>
      </c>
    </row>
    <row r="1025" spans="1:19" ht="16.5" customHeight="1" x14ac:dyDescent="0.25">
      <c r="A1025" s="65">
        <v>1014</v>
      </c>
      <c r="B1025" s="224" t="s">
        <v>877</v>
      </c>
      <c r="C1025" s="94" t="s">
        <v>1405</v>
      </c>
      <c r="D1025" s="94" t="s">
        <v>1375</v>
      </c>
      <c r="E1025" s="65" t="s">
        <v>30</v>
      </c>
      <c r="F1025" s="95">
        <v>868926033994309</v>
      </c>
      <c r="G1025" s="65" t="s">
        <v>88</v>
      </c>
      <c r="H1025" s="65" t="s">
        <v>74</v>
      </c>
      <c r="I1025" s="65"/>
      <c r="J1025" s="24" t="s">
        <v>1085</v>
      </c>
      <c r="K1025" s="31" t="s">
        <v>1463</v>
      </c>
      <c r="L1025" s="31" t="s">
        <v>472</v>
      </c>
      <c r="M1025" s="31" t="s">
        <v>155</v>
      </c>
      <c r="N1025" s="31" t="s">
        <v>1464</v>
      </c>
      <c r="O1025" s="85" t="s">
        <v>122</v>
      </c>
      <c r="P1025" s="31" t="s">
        <v>80</v>
      </c>
      <c r="Q1025" s="31" t="s">
        <v>92</v>
      </c>
      <c r="R1025" s="26" t="s">
        <v>37</v>
      </c>
      <c r="S1025" s="26" t="s">
        <v>41</v>
      </c>
    </row>
    <row r="1026" spans="1:19" ht="16.5" customHeight="1" x14ac:dyDescent="0.25">
      <c r="A1026" s="65">
        <v>1015</v>
      </c>
      <c r="B1026" s="225"/>
      <c r="C1026" s="94">
        <v>43682</v>
      </c>
      <c r="D1026" s="94">
        <v>43713</v>
      </c>
      <c r="E1026" s="65" t="s">
        <v>23</v>
      </c>
      <c r="F1026" s="75">
        <v>864811037279218</v>
      </c>
      <c r="G1026" s="65"/>
      <c r="H1026" s="65" t="s">
        <v>95</v>
      </c>
      <c r="I1026" s="75" t="s">
        <v>1465</v>
      </c>
      <c r="J1026" s="24" t="s">
        <v>96</v>
      </c>
      <c r="K1026" s="31" t="s">
        <v>225</v>
      </c>
      <c r="L1026" s="31" t="s">
        <v>98</v>
      </c>
      <c r="M1026" s="31"/>
      <c r="N1026" s="31" t="s">
        <v>745</v>
      </c>
      <c r="O1026" s="72">
        <v>220000</v>
      </c>
      <c r="P1026" s="31" t="s">
        <v>80</v>
      </c>
      <c r="Q1026" s="31" t="s">
        <v>100</v>
      </c>
      <c r="R1026" s="26" t="s">
        <v>37</v>
      </c>
      <c r="S1026" s="26" t="s">
        <v>59</v>
      </c>
    </row>
    <row r="1027" spans="1:19" ht="16.5" customHeight="1" x14ac:dyDescent="0.25">
      <c r="A1027" s="65">
        <v>1016</v>
      </c>
      <c r="B1027" s="225"/>
      <c r="C1027" s="94" t="s">
        <v>1414</v>
      </c>
      <c r="D1027" s="94">
        <v>43530</v>
      </c>
      <c r="E1027" s="65" t="s">
        <v>23</v>
      </c>
      <c r="F1027" s="75">
        <v>862631039258545</v>
      </c>
      <c r="G1027" s="65" t="s">
        <v>262</v>
      </c>
      <c r="H1027" s="65" t="s">
        <v>95</v>
      </c>
      <c r="I1027" s="75"/>
      <c r="J1027" s="24" t="s">
        <v>1466</v>
      </c>
      <c r="K1027" s="31" t="s">
        <v>1467</v>
      </c>
      <c r="L1027" s="31" t="s">
        <v>98</v>
      </c>
      <c r="M1027" s="31"/>
      <c r="N1027" s="31" t="s">
        <v>1203</v>
      </c>
      <c r="O1027" s="31"/>
      <c r="P1027" s="31" t="s">
        <v>80</v>
      </c>
      <c r="Q1027" s="31" t="s">
        <v>100</v>
      </c>
      <c r="R1027" s="23" t="s">
        <v>42</v>
      </c>
      <c r="S1027" s="65" t="s">
        <v>43</v>
      </c>
    </row>
    <row r="1028" spans="1:19" ht="16.5" customHeight="1" x14ac:dyDescent="0.25">
      <c r="A1028" s="65">
        <v>1017</v>
      </c>
      <c r="B1028" s="225"/>
      <c r="C1028" s="94" t="s">
        <v>1414</v>
      </c>
      <c r="D1028" s="94">
        <v>43530</v>
      </c>
      <c r="E1028" s="65" t="s">
        <v>23</v>
      </c>
      <c r="F1028" s="75">
        <v>866104026966021</v>
      </c>
      <c r="G1028" s="65" t="s">
        <v>262</v>
      </c>
      <c r="H1028" s="65" t="s">
        <v>95</v>
      </c>
      <c r="I1028" s="75"/>
      <c r="J1028" s="24" t="s">
        <v>1468</v>
      </c>
      <c r="K1028" s="31" t="s">
        <v>1469</v>
      </c>
      <c r="L1028" s="31" t="s">
        <v>396</v>
      </c>
      <c r="M1028" s="31" t="s">
        <v>98</v>
      </c>
      <c r="N1028" s="31" t="s">
        <v>58</v>
      </c>
      <c r="O1028" s="31"/>
      <c r="P1028" s="31" t="s">
        <v>80</v>
      </c>
      <c r="Q1028" s="31" t="s">
        <v>100</v>
      </c>
      <c r="R1028" s="23" t="s">
        <v>42</v>
      </c>
      <c r="S1028" s="65" t="s">
        <v>44</v>
      </c>
    </row>
    <row r="1029" spans="1:19" ht="16.5" customHeight="1" x14ac:dyDescent="0.25">
      <c r="A1029" s="65">
        <v>1018</v>
      </c>
      <c r="B1029" s="226"/>
      <c r="C1029" s="94">
        <v>43682</v>
      </c>
      <c r="D1029" s="94">
        <v>43713</v>
      </c>
      <c r="E1029" s="65" t="s">
        <v>56</v>
      </c>
      <c r="F1029" s="75">
        <v>868183033787123</v>
      </c>
      <c r="G1029" s="65" t="s">
        <v>262</v>
      </c>
      <c r="H1029" s="65" t="s">
        <v>74</v>
      </c>
      <c r="I1029" s="75" t="s">
        <v>1470</v>
      </c>
      <c r="J1029" s="31" t="s">
        <v>164</v>
      </c>
      <c r="K1029" s="31" t="s">
        <v>1471</v>
      </c>
      <c r="L1029" s="31" t="s">
        <v>78</v>
      </c>
      <c r="M1029" s="31" t="s">
        <v>1086</v>
      </c>
      <c r="N1029" s="31" t="s">
        <v>546</v>
      </c>
      <c r="O1029" s="31"/>
      <c r="P1029" s="31" t="s">
        <v>80</v>
      </c>
      <c r="Q1029" s="31" t="s">
        <v>100</v>
      </c>
      <c r="R1029" s="23" t="s">
        <v>37</v>
      </c>
      <c r="S1029" s="65" t="s">
        <v>59</v>
      </c>
    </row>
    <row r="1030" spans="1:19" ht="16.5" customHeight="1" x14ac:dyDescent="0.25">
      <c r="A1030" s="65">
        <v>1019</v>
      </c>
      <c r="B1030" s="224" t="s">
        <v>556</v>
      </c>
      <c r="C1030" s="94" t="s">
        <v>1376</v>
      </c>
      <c r="D1030" s="94" t="s">
        <v>1450</v>
      </c>
      <c r="E1030" s="65" t="s">
        <v>56</v>
      </c>
      <c r="F1030" s="75">
        <v>868183033844999</v>
      </c>
      <c r="G1030" s="65"/>
      <c r="H1030" s="65" t="s">
        <v>74</v>
      </c>
      <c r="I1030" s="65"/>
      <c r="J1030" s="24" t="s">
        <v>251</v>
      </c>
      <c r="K1030" s="31" t="s">
        <v>134</v>
      </c>
      <c r="L1030" s="31" t="s">
        <v>78</v>
      </c>
      <c r="M1030" s="31"/>
      <c r="N1030" s="31" t="s">
        <v>1472</v>
      </c>
      <c r="O1030" s="72"/>
      <c r="P1030" s="31" t="s">
        <v>80</v>
      </c>
      <c r="Q1030" s="31" t="s">
        <v>100</v>
      </c>
      <c r="R1030" s="26" t="s">
        <v>42</v>
      </c>
      <c r="S1030" s="26" t="s">
        <v>44</v>
      </c>
    </row>
    <row r="1031" spans="1:19" ht="16.5" customHeight="1" x14ac:dyDescent="0.25">
      <c r="A1031" s="65">
        <v>1020</v>
      </c>
      <c r="B1031" s="225"/>
      <c r="C1031" s="94" t="s">
        <v>1414</v>
      </c>
      <c r="D1031" s="94" t="s">
        <v>1414</v>
      </c>
      <c r="E1031" s="65" t="s">
        <v>56</v>
      </c>
      <c r="F1031" s="95">
        <v>868183034568068</v>
      </c>
      <c r="G1031" s="65"/>
      <c r="H1031" s="65" t="s">
        <v>74</v>
      </c>
      <c r="I1031" s="75" t="s">
        <v>1473</v>
      </c>
      <c r="J1031" s="24"/>
      <c r="K1031" s="31" t="s">
        <v>1474</v>
      </c>
      <c r="L1031" s="31"/>
      <c r="M1031" s="31" t="s">
        <v>1086</v>
      </c>
      <c r="N1031" s="31" t="s">
        <v>614</v>
      </c>
      <c r="O1031" s="31"/>
      <c r="P1031" s="31" t="s">
        <v>80</v>
      </c>
      <c r="Q1031" s="31" t="s">
        <v>92</v>
      </c>
      <c r="R1031" s="23" t="s">
        <v>37</v>
      </c>
      <c r="S1031" s="65" t="s">
        <v>41</v>
      </c>
    </row>
    <row r="1032" spans="1:19" ht="16.5" customHeight="1" x14ac:dyDescent="0.25">
      <c r="A1032" s="65">
        <v>1021</v>
      </c>
      <c r="B1032" s="225"/>
      <c r="C1032" s="94" t="s">
        <v>1327</v>
      </c>
      <c r="D1032" s="94"/>
      <c r="E1032" s="31" t="s">
        <v>23</v>
      </c>
      <c r="F1032" s="80">
        <v>861694031132291</v>
      </c>
      <c r="G1032" s="31" t="s">
        <v>262</v>
      </c>
      <c r="H1032" s="31" t="s">
        <v>95</v>
      </c>
      <c r="I1032" s="31" t="s">
        <v>1475</v>
      </c>
      <c r="J1032" s="24"/>
      <c r="K1032" s="31" t="s">
        <v>1476</v>
      </c>
      <c r="L1032" s="31"/>
      <c r="M1032" s="31"/>
      <c r="N1032" s="31" t="s">
        <v>1477</v>
      </c>
      <c r="O1032" s="72"/>
      <c r="P1032" s="31"/>
      <c r="Q1032" s="31" t="s">
        <v>100</v>
      </c>
      <c r="R1032" s="31" t="s">
        <v>37</v>
      </c>
      <c r="S1032" s="31" t="s">
        <v>40</v>
      </c>
    </row>
    <row r="1033" spans="1:19" ht="16.5" customHeight="1" x14ac:dyDescent="0.25">
      <c r="A1033" s="65">
        <v>1022</v>
      </c>
      <c r="B1033" s="225"/>
      <c r="C1033" s="94" t="s">
        <v>1327</v>
      </c>
      <c r="D1033" s="94" t="s">
        <v>1327</v>
      </c>
      <c r="E1033" s="65" t="s">
        <v>26</v>
      </c>
      <c r="F1033" s="95" t="s">
        <v>619</v>
      </c>
      <c r="G1033" s="65"/>
      <c r="H1033" s="65" t="s">
        <v>95</v>
      </c>
      <c r="I1033" s="65" t="s">
        <v>1478</v>
      </c>
      <c r="J1033" s="24"/>
      <c r="K1033" s="31" t="s">
        <v>134</v>
      </c>
      <c r="L1033" s="31"/>
      <c r="M1033" s="31"/>
      <c r="N1033" s="31" t="s">
        <v>614</v>
      </c>
      <c r="O1033" s="72"/>
      <c r="P1033" s="31" t="s">
        <v>80</v>
      </c>
      <c r="Q1033" s="31" t="s">
        <v>100</v>
      </c>
      <c r="R1033" s="26" t="s">
        <v>42</v>
      </c>
      <c r="S1033" s="26" t="s">
        <v>45</v>
      </c>
    </row>
    <row r="1034" spans="1:19" ht="16.5" customHeight="1" x14ac:dyDescent="0.25">
      <c r="A1034" s="65">
        <v>1023</v>
      </c>
      <c r="B1034" s="225"/>
      <c r="C1034" s="94">
        <v>43651</v>
      </c>
      <c r="D1034" s="94">
        <v>43682</v>
      </c>
      <c r="E1034" s="65" t="s">
        <v>30</v>
      </c>
      <c r="F1034" s="95">
        <v>868926033911113</v>
      </c>
      <c r="G1034" s="65"/>
      <c r="H1034" s="65" t="s">
        <v>74</v>
      </c>
      <c r="I1034" s="65"/>
      <c r="J1034" s="24" t="s">
        <v>1479</v>
      </c>
      <c r="K1034" s="31" t="s">
        <v>1480</v>
      </c>
      <c r="L1034" s="31"/>
      <c r="M1034" s="31" t="s">
        <v>155</v>
      </c>
      <c r="N1034" s="31" t="s">
        <v>1044</v>
      </c>
      <c r="O1034" s="72"/>
      <c r="P1034" s="31" t="s">
        <v>80</v>
      </c>
      <c r="Q1034" s="31" t="s">
        <v>100</v>
      </c>
      <c r="R1034" s="26" t="s">
        <v>37</v>
      </c>
      <c r="S1034" s="26" t="s">
        <v>38</v>
      </c>
    </row>
    <row r="1035" spans="1:19" ht="16.5" customHeight="1" x14ac:dyDescent="0.25">
      <c r="A1035" s="65">
        <v>1024</v>
      </c>
      <c r="B1035" s="226"/>
      <c r="C1035" s="94">
        <v>43682</v>
      </c>
      <c r="D1035" s="94">
        <v>43713</v>
      </c>
      <c r="E1035" s="65" t="s">
        <v>30</v>
      </c>
      <c r="F1035" s="95">
        <v>864811037242497</v>
      </c>
      <c r="G1035" s="65"/>
      <c r="H1035" s="65" t="s">
        <v>74</v>
      </c>
      <c r="I1035" s="75" t="s">
        <v>1481</v>
      </c>
      <c r="J1035" s="24" t="s">
        <v>203</v>
      </c>
      <c r="K1035" s="31"/>
      <c r="L1035" s="31" t="s">
        <v>84</v>
      </c>
      <c r="M1035" s="31"/>
      <c r="N1035" s="31" t="s">
        <v>1482</v>
      </c>
      <c r="O1035" s="31"/>
      <c r="P1035" s="31" t="s">
        <v>80</v>
      </c>
      <c r="Q1035" s="31" t="s">
        <v>92</v>
      </c>
      <c r="R1035" s="23" t="s">
        <v>42</v>
      </c>
      <c r="S1035" s="65" t="s">
        <v>44</v>
      </c>
    </row>
    <row r="1036" spans="1:19" ht="16.5" customHeight="1" x14ac:dyDescent="0.25">
      <c r="A1036" s="65">
        <v>1025</v>
      </c>
      <c r="B1036" s="224" t="s">
        <v>893</v>
      </c>
      <c r="C1036" s="94" t="s">
        <v>1442</v>
      </c>
      <c r="D1036" s="94" t="s">
        <v>1404</v>
      </c>
      <c r="E1036" s="65" t="s">
        <v>30</v>
      </c>
      <c r="F1036" s="75">
        <v>868926033944106</v>
      </c>
      <c r="G1036" s="65"/>
      <c r="H1036" s="65" t="s">
        <v>74</v>
      </c>
      <c r="I1036" s="31"/>
      <c r="J1036" s="24" t="s">
        <v>164</v>
      </c>
      <c r="K1036" s="31" t="s">
        <v>1483</v>
      </c>
      <c r="L1036" s="31" t="s">
        <v>276</v>
      </c>
      <c r="M1036" s="31"/>
      <c r="N1036" s="31" t="s">
        <v>1484</v>
      </c>
      <c r="O1036" s="82" t="s">
        <v>86</v>
      </c>
      <c r="P1036" s="31" t="s">
        <v>80</v>
      </c>
      <c r="Q1036" s="31" t="s">
        <v>92</v>
      </c>
      <c r="R1036" s="26" t="s">
        <v>42</v>
      </c>
      <c r="S1036" s="26" t="s">
        <v>45</v>
      </c>
    </row>
    <row r="1037" spans="1:19" ht="16.5" customHeight="1" x14ac:dyDescent="0.25">
      <c r="A1037" s="65">
        <v>1026</v>
      </c>
      <c r="B1037" s="225"/>
      <c r="C1037" s="94" t="s">
        <v>1442</v>
      </c>
      <c r="D1037" s="94" t="s">
        <v>1404</v>
      </c>
      <c r="E1037" s="65" t="s">
        <v>30</v>
      </c>
      <c r="F1037" s="75">
        <v>866192037789516</v>
      </c>
      <c r="G1037" s="65"/>
      <c r="H1037" s="65" t="s">
        <v>74</v>
      </c>
      <c r="I1037" s="75"/>
      <c r="J1037" s="24" t="s">
        <v>82</v>
      </c>
      <c r="K1037" s="31" t="s">
        <v>170</v>
      </c>
      <c r="L1037" s="31"/>
      <c r="M1037" s="31" t="s">
        <v>276</v>
      </c>
      <c r="N1037" s="31" t="s">
        <v>585</v>
      </c>
      <c r="O1037" s="82" t="s">
        <v>86</v>
      </c>
      <c r="P1037" s="31" t="s">
        <v>80</v>
      </c>
      <c r="Q1037" s="31" t="s">
        <v>92</v>
      </c>
      <c r="R1037" s="23" t="s">
        <v>37</v>
      </c>
      <c r="S1037" s="65" t="s">
        <v>67</v>
      </c>
    </row>
    <row r="1038" spans="1:19" ht="16.5" customHeight="1" x14ac:dyDescent="0.25">
      <c r="A1038" s="65">
        <v>1027</v>
      </c>
      <c r="B1038" s="225"/>
      <c r="C1038" s="94" t="s">
        <v>1442</v>
      </c>
      <c r="D1038" s="94" t="s">
        <v>1404</v>
      </c>
      <c r="E1038" s="65" t="s">
        <v>30</v>
      </c>
      <c r="F1038" s="75">
        <v>866192037791447</v>
      </c>
      <c r="G1038" s="65"/>
      <c r="H1038" s="65" t="s">
        <v>74</v>
      </c>
      <c r="I1038" s="75"/>
      <c r="J1038" s="24" t="s">
        <v>82</v>
      </c>
      <c r="K1038" s="31" t="s">
        <v>1485</v>
      </c>
      <c r="L1038" s="31"/>
      <c r="M1038" s="31" t="s">
        <v>84</v>
      </c>
      <c r="N1038" s="31" t="s">
        <v>1486</v>
      </c>
      <c r="O1038" s="82" t="s">
        <v>86</v>
      </c>
      <c r="P1038" s="31" t="s">
        <v>80</v>
      </c>
      <c r="Q1038" s="31" t="s">
        <v>92</v>
      </c>
      <c r="R1038" s="23" t="s">
        <v>37</v>
      </c>
      <c r="S1038" s="65" t="s">
        <v>40</v>
      </c>
    </row>
    <row r="1039" spans="1:19" ht="16.5" customHeight="1" x14ac:dyDescent="0.25">
      <c r="A1039" s="65">
        <v>1028</v>
      </c>
      <c r="B1039" s="225"/>
      <c r="C1039" s="94" t="s">
        <v>1442</v>
      </c>
      <c r="D1039" s="94" t="s">
        <v>1404</v>
      </c>
      <c r="E1039" s="65" t="s">
        <v>30</v>
      </c>
      <c r="F1039" s="75">
        <v>866192037814215</v>
      </c>
      <c r="G1039" s="65"/>
      <c r="H1039" s="65" t="s">
        <v>74</v>
      </c>
      <c r="I1039" s="24"/>
      <c r="J1039" s="24" t="s">
        <v>82</v>
      </c>
      <c r="K1039" s="31" t="s">
        <v>1487</v>
      </c>
      <c r="L1039" s="31" t="s">
        <v>84</v>
      </c>
      <c r="M1039" s="31"/>
      <c r="N1039" s="31" t="s">
        <v>237</v>
      </c>
      <c r="O1039" s="82" t="s">
        <v>86</v>
      </c>
      <c r="P1039" s="31" t="s">
        <v>80</v>
      </c>
      <c r="Q1039" s="31" t="s">
        <v>92</v>
      </c>
      <c r="R1039" s="26" t="s">
        <v>37</v>
      </c>
      <c r="S1039" s="26" t="s">
        <v>41</v>
      </c>
    </row>
    <row r="1040" spans="1:19" ht="16.5" customHeight="1" x14ac:dyDescent="0.25">
      <c r="A1040" s="65">
        <v>1029</v>
      </c>
      <c r="B1040" s="225"/>
      <c r="C1040" s="94" t="s">
        <v>1376</v>
      </c>
      <c r="D1040" s="94" t="s">
        <v>1376</v>
      </c>
      <c r="E1040" s="65" t="s">
        <v>30</v>
      </c>
      <c r="F1040" s="75">
        <v>868926033936102</v>
      </c>
      <c r="G1040" s="65"/>
      <c r="H1040" s="65" t="s">
        <v>74</v>
      </c>
      <c r="I1040" s="24" t="s">
        <v>1488</v>
      </c>
      <c r="J1040" s="24" t="s">
        <v>251</v>
      </c>
      <c r="K1040" s="31" t="s">
        <v>1480</v>
      </c>
      <c r="L1040" s="31" t="s">
        <v>276</v>
      </c>
      <c r="M1040" s="31"/>
      <c r="N1040" s="31" t="s">
        <v>1489</v>
      </c>
      <c r="O1040" s="82" t="s">
        <v>86</v>
      </c>
      <c r="P1040" s="31" t="s">
        <v>80</v>
      </c>
      <c r="Q1040" s="31" t="s">
        <v>100</v>
      </c>
      <c r="R1040" s="26" t="s">
        <v>37</v>
      </c>
      <c r="S1040" s="26" t="s">
        <v>38</v>
      </c>
    </row>
    <row r="1041" spans="1:19" ht="16.5" customHeight="1" x14ac:dyDescent="0.25">
      <c r="A1041" s="65">
        <v>1030</v>
      </c>
      <c r="B1041" s="225"/>
      <c r="C1041" s="94" t="s">
        <v>1376</v>
      </c>
      <c r="D1041" s="94" t="s">
        <v>1376</v>
      </c>
      <c r="E1041" s="65" t="s">
        <v>30</v>
      </c>
      <c r="F1041" s="75">
        <v>869627031838170</v>
      </c>
      <c r="G1041" s="65"/>
      <c r="H1041" s="65" t="s">
        <v>74</v>
      </c>
      <c r="I1041" s="31"/>
      <c r="J1041" s="31" t="s">
        <v>1350</v>
      </c>
      <c r="K1041" s="31" t="s">
        <v>225</v>
      </c>
      <c r="L1041" s="31" t="s">
        <v>243</v>
      </c>
      <c r="M1041" s="31" t="s">
        <v>276</v>
      </c>
      <c r="N1041" s="31" t="s">
        <v>569</v>
      </c>
      <c r="O1041" s="82" t="s">
        <v>86</v>
      </c>
      <c r="P1041" s="31" t="s">
        <v>80</v>
      </c>
      <c r="Q1041" s="31" t="s">
        <v>100</v>
      </c>
      <c r="R1041" s="26" t="s">
        <v>37</v>
      </c>
      <c r="S1041" s="26" t="s">
        <v>59</v>
      </c>
    </row>
    <row r="1042" spans="1:19" ht="16.5" customHeight="1" x14ac:dyDescent="0.25">
      <c r="A1042" s="65">
        <v>1031</v>
      </c>
      <c r="B1042" s="225"/>
      <c r="C1042" s="94" t="s">
        <v>1414</v>
      </c>
      <c r="D1042" s="94">
        <v>43775</v>
      </c>
      <c r="E1042" s="31" t="s">
        <v>30</v>
      </c>
      <c r="F1042" s="80">
        <v>866192037847918</v>
      </c>
      <c r="G1042" s="31"/>
      <c r="H1042" s="31" t="s">
        <v>74</v>
      </c>
      <c r="I1042" s="31"/>
      <c r="J1042" s="31" t="s">
        <v>82</v>
      </c>
      <c r="K1042" s="31"/>
      <c r="L1042" s="31" t="s">
        <v>84</v>
      </c>
      <c r="M1042" s="31"/>
      <c r="N1042" s="31" t="s">
        <v>1490</v>
      </c>
      <c r="O1042" s="82" t="s">
        <v>86</v>
      </c>
      <c r="P1042" s="31" t="s">
        <v>80</v>
      </c>
      <c r="Q1042" s="31" t="s">
        <v>92</v>
      </c>
      <c r="R1042" s="26" t="s">
        <v>37</v>
      </c>
      <c r="S1042" s="65" t="s">
        <v>41</v>
      </c>
    </row>
    <row r="1043" spans="1:19" ht="16.5" customHeight="1" x14ac:dyDescent="0.25">
      <c r="A1043" s="65">
        <v>1032</v>
      </c>
      <c r="B1043" s="225"/>
      <c r="C1043" s="94" t="s">
        <v>1414</v>
      </c>
      <c r="D1043" s="94">
        <v>43775</v>
      </c>
      <c r="E1043" s="31" t="s">
        <v>30</v>
      </c>
      <c r="F1043" s="80">
        <v>868926033909430</v>
      </c>
      <c r="G1043" s="31"/>
      <c r="H1043" s="31" t="s">
        <v>74</v>
      </c>
      <c r="I1043" s="96" t="s">
        <v>1491</v>
      </c>
      <c r="J1043" s="96" t="s">
        <v>76</v>
      </c>
      <c r="K1043" s="31" t="s">
        <v>225</v>
      </c>
      <c r="L1043" s="96"/>
      <c r="M1043" s="31" t="s">
        <v>155</v>
      </c>
      <c r="N1043" s="31" t="s">
        <v>220</v>
      </c>
      <c r="O1043" s="82" t="s">
        <v>86</v>
      </c>
      <c r="P1043" s="31" t="s">
        <v>80</v>
      </c>
      <c r="Q1043" s="31" t="s">
        <v>92</v>
      </c>
      <c r="R1043" s="26" t="s">
        <v>37</v>
      </c>
      <c r="S1043" s="65" t="s">
        <v>59</v>
      </c>
    </row>
    <row r="1044" spans="1:19" ht="16.5" customHeight="1" x14ac:dyDescent="0.25">
      <c r="A1044" s="65">
        <v>1033</v>
      </c>
      <c r="B1044" s="225"/>
      <c r="C1044" s="94" t="s">
        <v>1352</v>
      </c>
      <c r="D1044" s="94">
        <v>43651</v>
      </c>
      <c r="E1044" s="65" t="s">
        <v>18</v>
      </c>
      <c r="F1044" s="95" t="s">
        <v>1409</v>
      </c>
      <c r="G1044" s="65"/>
      <c r="H1044" s="65" t="s">
        <v>95</v>
      </c>
      <c r="I1044" s="31" t="s">
        <v>1410</v>
      </c>
      <c r="J1044" s="24"/>
      <c r="K1044" s="31" t="s">
        <v>1411</v>
      </c>
      <c r="L1044" s="31"/>
      <c r="M1044" s="31"/>
      <c r="N1044" s="31" t="s">
        <v>270</v>
      </c>
      <c r="O1044" s="72"/>
      <c r="P1044" s="31" t="s">
        <v>144</v>
      </c>
      <c r="Q1044" s="31" t="s">
        <v>92</v>
      </c>
      <c r="R1044" s="26" t="s">
        <v>37</v>
      </c>
      <c r="S1044" s="26" t="s">
        <v>41</v>
      </c>
    </row>
    <row r="1045" spans="1:19" ht="16.5" customHeight="1" x14ac:dyDescent="0.25">
      <c r="A1045" s="65">
        <v>1034</v>
      </c>
      <c r="B1045" s="225"/>
      <c r="C1045" s="94" t="s">
        <v>1352</v>
      </c>
      <c r="D1045" s="94">
        <v>43651</v>
      </c>
      <c r="E1045" s="65" t="s">
        <v>18</v>
      </c>
      <c r="F1045" s="188" t="s">
        <v>1412</v>
      </c>
      <c r="G1045" s="65" t="s">
        <v>113</v>
      </c>
      <c r="H1045" s="65" t="s">
        <v>95</v>
      </c>
      <c r="I1045" s="31" t="s">
        <v>1410</v>
      </c>
      <c r="J1045" s="24" t="s">
        <v>203</v>
      </c>
      <c r="K1045" s="31" t="s">
        <v>1083</v>
      </c>
      <c r="L1045" s="31" t="s">
        <v>142</v>
      </c>
      <c r="M1045" s="31" t="s">
        <v>110</v>
      </c>
      <c r="N1045" s="31" t="s">
        <v>360</v>
      </c>
      <c r="O1045" s="31"/>
      <c r="P1045" s="31" t="s">
        <v>80</v>
      </c>
      <c r="Q1045" s="31" t="s">
        <v>92</v>
      </c>
      <c r="R1045" s="23" t="s">
        <v>37</v>
      </c>
      <c r="S1045" s="65" t="s">
        <v>39</v>
      </c>
    </row>
    <row r="1046" spans="1:19" ht="16.5" customHeight="1" x14ac:dyDescent="0.25">
      <c r="A1046" s="65">
        <v>1035</v>
      </c>
      <c r="B1046" s="225"/>
      <c r="C1046" s="94" t="s">
        <v>1352</v>
      </c>
      <c r="D1046" s="94">
        <v>43651</v>
      </c>
      <c r="E1046" s="65" t="s">
        <v>18</v>
      </c>
      <c r="F1046" s="75">
        <v>865904020094956</v>
      </c>
      <c r="G1046" s="65" t="s">
        <v>113</v>
      </c>
      <c r="H1046" s="65" t="s">
        <v>95</v>
      </c>
      <c r="I1046" s="31" t="s">
        <v>1410</v>
      </c>
      <c r="J1046" s="24" t="s">
        <v>1085</v>
      </c>
      <c r="K1046" s="31" t="s">
        <v>1083</v>
      </c>
      <c r="L1046" s="31" t="s">
        <v>110</v>
      </c>
      <c r="M1046" s="31"/>
      <c r="N1046" s="31" t="s">
        <v>360</v>
      </c>
      <c r="O1046" s="31"/>
      <c r="P1046" s="31" t="s">
        <v>80</v>
      </c>
      <c r="Q1046" s="31" t="s">
        <v>92</v>
      </c>
      <c r="R1046" s="23" t="s">
        <v>37</v>
      </c>
      <c r="S1046" s="65" t="s">
        <v>39</v>
      </c>
    </row>
    <row r="1047" spans="1:19" ht="16.5" customHeight="1" x14ac:dyDescent="0.25">
      <c r="A1047" s="65">
        <v>1036</v>
      </c>
      <c r="B1047" s="225"/>
      <c r="C1047" s="94" t="s">
        <v>1352</v>
      </c>
      <c r="D1047" s="94">
        <v>43651</v>
      </c>
      <c r="E1047" s="65" t="s">
        <v>18</v>
      </c>
      <c r="F1047" s="95" t="s">
        <v>1413</v>
      </c>
      <c r="G1047" s="65" t="s">
        <v>113</v>
      </c>
      <c r="H1047" s="65" t="s">
        <v>95</v>
      </c>
      <c r="I1047" s="31" t="s">
        <v>1410</v>
      </c>
      <c r="J1047" s="24" t="s">
        <v>203</v>
      </c>
      <c r="K1047" s="31" t="s">
        <v>1083</v>
      </c>
      <c r="L1047" s="31" t="s">
        <v>110</v>
      </c>
      <c r="M1047" s="31"/>
      <c r="N1047" s="31" t="s">
        <v>360</v>
      </c>
      <c r="O1047" s="31"/>
      <c r="P1047" s="31" t="s">
        <v>80</v>
      </c>
      <c r="Q1047" s="31" t="s">
        <v>92</v>
      </c>
      <c r="R1047" s="23" t="s">
        <v>37</v>
      </c>
      <c r="S1047" s="65" t="s">
        <v>39</v>
      </c>
    </row>
    <row r="1048" spans="1:19" ht="16.5" customHeight="1" x14ac:dyDescent="0.25">
      <c r="A1048" s="65">
        <v>1037</v>
      </c>
      <c r="B1048" s="225"/>
      <c r="C1048" s="94" t="s">
        <v>1352</v>
      </c>
      <c r="D1048" s="94">
        <v>43651</v>
      </c>
      <c r="E1048" s="65" t="s">
        <v>18</v>
      </c>
      <c r="F1048" s="75">
        <v>863306020460892</v>
      </c>
      <c r="G1048" s="65"/>
      <c r="H1048" s="65" t="s">
        <v>95</v>
      </c>
      <c r="I1048" s="31" t="s">
        <v>1410</v>
      </c>
      <c r="J1048" s="24" t="s">
        <v>203</v>
      </c>
      <c r="K1048" s="31" t="s">
        <v>245</v>
      </c>
      <c r="L1048" s="31" t="s">
        <v>105</v>
      </c>
      <c r="M1048" s="31" t="s">
        <v>110</v>
      </c>
      <c r="N1048" s="31" t="s">
        <v>940</v>
      </c>
      <c r="O1048" s="31"/>
      <c r="P1048" s="31" t="s">
        <v>80</v>
      </c>
      <c r="Q1048" s="31" t="s">
        <v>92</v>
      </c>
      <c r="R1048" s="26" t="s">
        <v>37</v>
      </c>
      <c r="S1048" s="65" t="s">
        <v>40</v>
      </c>
    </row>
    <row r="1049" spans="1:19" ht="16.5" customHeight="1" x14ac:dyDescent="0.25">
      <c r="A1049" s="65">
        <v>1038</v>
      </c>
      <c r="B1049" s="225"/>
      <c r="C1049" s="94" t="s">
        <v>1365</v>
      </c>
      <c r="D1049" s="94">
        <v>43502</v>
      </c>
      <c r="E1049" s="65" t="s">
        <v>18</v>
      </c>
      <c r="F1049" s="95">
        <v>863306024485994</v>
      </c>
      <c r="G1049" s="65" t="s">
        <v>107</v>
      </c>
      <c r="H1049" s="65" t="s">
        <v>95</v>
      </c>
      <c r="I1049" s="24" t="s">
        <v>1492</v>
      </c>
      <c r="J1049" s="31" t="s">
        <v>82</v>
      </c>
      <c r="K1049" s="31"/>
      <c r="L1049" s="31" t="s">
        <v>109</v>
      </c>
      <c r="M1049" s="31" t="s">
        <v>110</v>
      </c>
      <c r="N1049" s="31" t="s">
        <v>58</v>
      </c>
      <c r="O1049" s="31"/>
      <c r="P1049" s="31" t="s">
        <v>80</v>
      </c>
      <c r="Q1049" s="31" t="s">
        <v>92</v>
      </c>
      <c r="R1049" s="26" t="s">
        <v>42</v>
      </c>
      <c r="S1049" s="65" t="s">
        <v>44</v>
      </c>
    </row>
    <row r="1050" spans="1:19" ht="16.5" customHeight="1" x14ac:dyDescent="0.25">
      <c r="A1050" s="65">
        <v>1039</v>
      </c>
      <c r="B1050" s="226"/>
      <c r="C1050" s="94" t="s">
        <v>1365</v>
      </c>
      <c r="D1050" s="94">
        <v>43502</v>
      </c>
      <c r="E1050" s="65" t="s">
        <v>18</v>
      </c>
      <c r="F1050" s="75">
        <v>863306024476431</v>
      </c>
      <c r="G1050" s="65" t="s">
        <v>107</v>
      </c>
      <c r="H1050" s="65" t="s">
        <v>95</v>
      </c>
      <c r="I1050" s="24" t="s">
        <v>1493</v>
      </c>
      <c r="J1050" s="31" t="s">
        <v>1494</v>
      </c>
      <c r="K1050" s="31" t="s">
        <v>1495</v>
      </c>
      <c r="L1050" s="31" t="s">
        <v>109</v>
      </c>
      <c r="M1050" s="31" t="s">
        <v>110</v>
      </c>
      <c r="N1050" s="31" t="s">
        <v>58</v>
      </c>
      <c r="O1050" s="31"/>
      <c r="P1050" s="31" t="s">
        <v>80</v>
      </c>
      <c r="Q1050" s="31" t="s">
        <v>92</v>
      </c>
      <c r="R1050" s="26" t="s">
        <v>42</v>
      </c>
      <c r="S1050" s="65" t="s">
        <v>44</v>
      </c>
    </row>
    <row r="1051" spans="1:19" ht="16.5" customHeight="1" x14ac:dyDescent="0.25">
      <c r="A1051" s="65">
        <v>1040</v>
      </c>
      <c r="B1051" s="224" t="s">
        <v>1205</v>
      </c>
      <c r="C1051" s="26" t="s">
        <v>1405</v>
      </c>
      <c r="D1051" s="26" t="s">
        <v>1375</v>
      </c>
      <c r="E1051" s="26" t="s">
        <v>23</v>
      </c>
      <c r="F1051" s="150">
        <v>862631037485280</v>
      </c>
      <c r="G1051" s="26"/>
      <c r="H1051" s="26" t="s">
        <v>95</v>
      </c>
      <c r="I1051" s="26"/>
      <c r="J1051" s="192">
        <v>125212203114.14999</v>
      </c>
      <c r="K1051" s="26" t="s">
        <v>134</v>
      </c>
      <c r="L1051" s="26" t="s">
        <v>98</v>
      </c>
      <c r="M1051" s="26"/>
      <c r="N1051" s="26"/>
      <c r="O1051" s="26"/>
      <c r="P1051" s="26" t="s">
        <v>80</v>
      </c>
      <c r="Q1051" s="26" t="s">
        <v>100</v>
      </c>
      <c r="R1051" s="26" t="s">
        <v>42</v>
      </c>
      <c r="S1051" s="26" t="s">
        <v>45</v>
      </c>
    </row>
    <row r="1052" spans="1:19" ht="16.5" customHeight="1" x14ac:dyDescent="0.25">
      <c r="A1052" s="65">
        <v>1041</v>
      </c>
      <c r="B1052" s="226"/>
      <c r="C1052" s="26" t="s">
        <v>1405</v>
      </c>
      <c r="D1052" s="26" t="s">
        <v>1375</v>
      </c>
      <c r="E1052" s="26" t="s">
        <v>23</v>
      </c>
      <c r="F1052" s="150">
        <v>861694037943865</v>
      </c>
      <c r="G1052" s="26"/>
      <c r="H1052" s="26" t="s">
        <v>95</v>
      </c>
      <c r="I1052" s="26"/>
      <c r="J1052" s="26" t="s">
        <v>1094</v>
      </c>
      <c r="K1052" s="26" t="s">
        <v>1496</v>
      </c>
      <c r="L1052" s="26" t="s">
        <v>98</v>
      </c>
      <c r="M1052" s="26"/>
      <c r="N1052" s="26" t="s">
        <v>1497</v>
      </c>
      <c r="O1052" s="23">
        <v>30000</v>
      </c>
      <c r="P1052" s="26" t="s">
        <v>80</v>
      </c>
      <c r="Q1052" s="26" t="s">
        <v>100</v>
      </c>
      <c r="R1052" s="26" t="s">
        <v>37</v>
      </c>
      <c r="S1052" s="26" t="s">
        <v>41</v>
      </c>
    </row>
    <row r="1053" spans="1:19" ht="16.5" customHeight="1" x14ac:dyDescent="0.25">
      <c r="A1053" s="65">
        <v>1042</v>
      </c>
      <c r="B1053" s="224" t="s">
        <v>949</v>
      </c>
      <c r="C1053" s="94" t="s">
        <v>1414</v>
      </c>
      <c r="D1053" s="94">
        <v>43591</v>
      </c>
      <c r="E1053" s="65" t="s">
        <v>23</v>
      </c>
      <c r="F1053" s="75">
        <v>861694031748872</v>
      </c>
      <c r="G1053" s="65"/>
      <c r="H1053" s="65" t="s">
        <v>95</v>
      </c>
      <c r="I1053" s="75"/>
      <c r="J1053" s="31" t="s">
        <v>1498</v>
      </c>
      <c r="K1053" s="31" t="s">
        <v>791</v>
      </c>
      <c r="L1053" s="31"/>
      <c r="M1053" s="31" t="s">
        <v>98</v>
      </c>
      <c r="N1053" s="31" t="s">
        <v>106</v>
      </c>
      <c r="O1053" s="31"/>
      <c r="P1053" s="31" t="s">
        <v>80</v>
      </c>
      <c r="Q1053" s="31" t="s">
        <v>100</v>
      </c>
      <c r="R1053" s="23" t="s">
        <v>42</v>
      </c>
      <c r="S1053" s="65" t="s">
        <v>43</v>
      </c>
    </row>
    <row r="1054" spans="1:19" ht="16.5" customHeight="1" x14ac:dyDescent="0.25">
      <c r="A1054" s="65">
        <v>1043</v>
      </c>
      <c r="B1054" s="225"/>
      <c r="C1054" s="94" t="s">
        <v>1414</v>
      </c>
      <c r="D1054" s="94">
        <v>43591</v>
      </c>
      <c r="E1054" s="65" t="s">
        <v>23</v>
      </c>
      <c r="F1054" s="75">
        <v>862631037446779</v>
      </c>
      <c r="G1054" s="65"/>
      <c r="H1054" s="65" t="s">
        <v>95</v>
      </c>
      <c r="I1054" s="31"/>
      <c r="J1054" s="31" t="s">
        <v>1499</v>
      </c>
      <c r="K1054" s="31" t="s">
        <v>1500</v>
      </c>
      <c r="L1054" s="31"/>
      <c r="M1054" s="31" t="s">
        <v>98</v>
      </c>
      <c r="N1054" s="31" t="s">
        <v>1501</v>
      </c>
      <c r="O1054" s="72">
        <v>390000</v>
      </c>
      <c r="P1054" s="31" t="s">
        <v>80</v>
      </c>
      <c r="Q1054" s="31" t="s">
        <v>100</v>
      </c>
      <c r="R1054" s="23" t="s">
        <v>37</v>
      </c>
      <c r="S1054" s="65" t="s">
        <v>40</v>
      </c>
    </row>
    <row r="1055" spans="1:19" ht="16.5" customHeight="1" x14ac:dyDescent="0.25">
      <c r="A1055" s="65">
        <v>1044</v>
      </c>
      <c r="B1055" s="225"/>
      <c r="C1055" s="94" t="s">
        <v>1414</v>
      </c>
      <c r="D1055" s="94">
        <v>43591</v>
      </c>
      <c r="E1055" s="65" t="s">
        <v>23</v>
      </c>
      <c r="F1055" s="95">
        <v>863586034536395</v>
      </c>
      <c r="G1055" s="65"/>
      <c r="H1055" s="65" t="s">
        <v>95</v>
      </c>
      <c r="I1055" s="24"/>
      <c r="J1055" s="24" t="s">
        <v>805</v>
      </c>
      <c r="K1055" s="31" t="s">
        <v>167</v>
      </c>
      <c r="L1055" s="31" t="s">
        <v>98</v>
      </c>
      <c r="M1055" s="31"/>
      <c r="N1055" s="31" t="s">
        <v>855</v>
      </c>
      <c r="O1055" s="72">
        <v>310000</v>
      </c>
      <c r="P1055" s="31" t="s">
        <v>80</v>
      </c>
      <c r="Q1055" s="31" t="s">
        <v>100</v>
      </c>
      <c r="R1055" s="23" t="s">
        <v>37</v>
      </c>
      <c r="S1055" s="65" t="s">
        <v>39</v>
      </c>
    </row>
    <row r="1056" spans="1:19" ht="16.5" customHeight="1" x14ac:dyDescent="0.25">
      <c r="A1056" s="65">
        <v>1045</v>
      </c>
      <c r="B1056" s="225"/>
      <c r="C1056" s="94" t="s">
        <v>1414</v>
      </c>
      <c r="D1056" s="94">
        <v>43591</v>
      </c>
      <c r="E1056" s="65" t="s">
        <v>30</v>
      </c>
      <c r="F1056" s="75">
        <v>864811037290793</v>
      </c>
      <c r="G1056" s="65" t="s">
        <v>262</v>
      </c>
      <c r="H1056" s="65" t="s">
        <v>95</v>
      </c>
      <c r="I1056" s="65"/>
      <c r="J1056" s="24" t="s">
        <v>1502</v>
      </c>
      <c r="K1056" s="31" t="s">
        <v>1480</v>
      </c>
      <c r="L1056" s="31"/>
      <c r="M1056" s="31" t="s">
        <v>84</v>
      </c>
      <c r="N1056" s="31" t="s">
        <v>1171</v>
      </c>
      <c r="O1056" s="72">
        <v>150000</v>
      </c>
      <c r="P1056" s="31" t="s">
        <v>80</v>
      </c>
      <c r="Q1056" s="31" t="s">
        <v>100</v>
      </c>
      <c r="R1056" s="23" t="s">
        <v>37</v>
      </c>
      <c r="S1056" s="65" t="s">
        <v>38</v>
      </c>
    </row>
    <row r="1057" spans="1:19" ht="16.5" customHeight="1" x14ac:dyDescent="0.25">
      <c r="A1057" s="65">
        <v>1046</v>
      </c>
      <c r="B1057" s="225"/>
      <c r="C1057" s="94" t="s">
        <v>1414</v>
      </c>
      <c r="D1057" s="94">
        <v>43591</v>
      </c>
      <c r="E1057" s="65" t="s">
        <v>30</v>
      </c>
      <c r="F1057" s="75">
        <v>863586032910931</v>
      </c>
      <c r="G1057" s="179"/>
      <c r="H1057" s="65" t="s">
        <v>95</v>
      </c>
      <c r="I1057" s="75"/>
      <c r="J1057" s="31" t="s">
        <v>805</v>
      </c>
      <c r="K1057" s="31" t="s">
        <v>1503</v>
      </c>
      <c r="L1057" s="31" t="s">
        <v>120</v>
      </c>
      <c r="M1057" s="31"/>
      <c r="N1057" s="31" t="s">
        <v>1504</v>
      </c>
      <c r="O1057" s="85" t="s">
        <v>1505</v>
      </c>
      <c r="P1057" s="31" t="s">
        <v>80</v>
      </c>
      <c r="Q1057" s="31" t="s">
        <v>100</v>
      </c>
      <c r="R1057" s="23" t="s">
        <v>37</v>
      </c>
      <c r="S1057" s="65" t="s">
        <v>41</v>
      </c>
    </row>
    <row r="1058" spans="1:19" ht="16.5" customHeight="1" x14ac:dyDescent="0.25">
      <c r="A1058" s="65">
        <v>1047</v>
      </c>
      <c r="B1058" s="225"/>
      <c r="C1058" s="94" t="s">
        <v>1414</v>
      </c>
      <c r="D1058" s="94">
        <v>43591</v>
      </c>
      <c r="E1058" s="65" t="s">
        <v>30</v>
      </c>
      <c r="F1058" s="75">
        <v>866192037771910</v>
      </c>
      <c r="G1058" s="65"/>
      <c r="H1058" s="65" t="s">
        <v>74</v>
      </c>
      <c r="I1058" s="75" t="s">
        <v>850</v>
      </c>
      <c r="J1058" s="31" t="s">
        <v>164</v>
      </c>
      <c r="K1058" s="31" t="s">
        <v>712</v>
      </c>
      <c r="L1058" s="31" t="s">
        <v>84</v>
      </c>
      <c r="M1058" s="31"/>
      <c r="N1058" s="31" t="s">
        <v>1506</v>
      </c>
      <c r="O1058" s="85" t="s">
        <v>122</v>
      </c>
      <c r="P1058" s="31" t="s">
        <v>80</v>
      </c>
      <c r="Q1058" s="31" t="s">
        <v>100</v>
      </c>
      <c r="R1058" s="23" t="s">
        <v>37</v>
      </c>
      <c r="S1058" s="65" t="s">
        <v>40</v>
      </c>
    </row>
    <row r="1059" spans="1:19" ht="16.5" customHeight="1" x14ac:dyDescent="0.25">
      <c r="A1059" s="65">
        <v>1048</v>
      </c>
      <c r="B1059" s="225"/>
      <c r="C1059" s="94" t="s">
        <v>1414</v>
      </c>
      <c r="D1059" s="94">
        <v>43591</v>
      </c>
      <c r="E1059" s="65" t="s">
        <v>30</v>
      </c>
      <c r="F1059" s="75">
        <v>863586032943106</v>
      </c>
      <c r="G1059" s="65"/>
      <c r="H1059" s="65" t="s">
        <v>95</v>
      </c>
      <c r="I1059" s="24" t="s">
        <v>236</v>
      </c>
      <c r="J1059" s="31" t="s">
        <v>1507</v>
      </c>
      <c r="K1059" s="31" t="s">
        <v>1508</v>
      </c>
      <c r="L1059" s="31"/>
      <c r="M1059" s="31" t="s">
        <v>84</v>
      </c>
      <c r="N1059" s="31" t="s">
        <v>1509</v>
      </c>
      <c r="O1059" s="85" t="s">
        <v>1510</v>
      </c>
      <c r="P1059" s="31" t="s">
        <v>80</v>
      </c>
      <c r="Q1059" s="31" t="s">
        <v>100</v>
      </c>
      <c r="R1059" s="23" t="s">
        <v>37</v>
      </c>
      <c r="S1059" s="65" t="s">
        <v>67</v>
      </c>
    </row>
    <row r="1060" spans="1:19" ht="16.5" customHeight="1" x14ac:dyDescent="0.25">
      <c r="A1060" s="65">
        <v>1049</v>
      </c>
      <c r="B1060" s="225"/>
      <c r="C1060" s="94" t="s">
        <v>1414</v>
      </c>
      <c r="D1060" s="94">
        <v>43591</v>
      </c>
      <c r="E1060" s="65" t="s">
        <v>30</v>
      </c>
      <c r="F1060" s="75">
        <v>868345035596972</v>
      </c>
      <c r="G1060" s="65"/>
      <c r="H1060" s="65" t="s">
        <v>74</v>
      </c>
      <c r="I1060" s="24" t="s">
        <v>1511</v>
      </c>
      <c r="J1060" s="31" t="s">
        <v>76</v>
      </c>
      <c r="K1060" s="31" t="s">
        <v>225</v>
      </c>
      <c r="L1060" s="31" t="s">
        <v>311</v>
      </c>
      <c r="M1060" s="31" t="s">
        <v>276</v>
      </c>
      <c r="N1060" s="31" t="s">
        <v>622</v>
      </c>
      <c r="O1060" s="85" t="s">
        <v>122</v>
      </c>
      <c r="P1060" s="31" t="s">
        <v>80</v>
      </c>
      <c r="Q1060" s="31" t="s">
        <v>100</v>
      </c>
      <c r="R1060" s="23" t="s">
        <v>37</v>
      </c>
      <c r="S1060" s="65" t="s">
        <v>59</v>
      </c>
    </row>
    <row r="1061" spans="1:19" ht="16.5" customHeight="1" x14ac:dyDescent="0.25">
      <c r="A1061" s="65">
        <v>1050</v>
      </c>
      <c r="B1061" s="225"/>
      <c r="C1061" s="94" t="s">
        <v>1414</v>
      </c>
      <c r="D1061" s="94">
        <v>43591</v>
      </c>
      <c r="E1061" s="65" t="s">
        <v>56</v>
      </c>
      <c r="F1061" s="75">
        <v>867857039925735</v>
      </c>
      <c r="G1061" s="65"/>
      <c r="H1061" s="65" t="s">
        <v>74</v>
      </c>
      <c r="I1061" s="65"/>
      <c r="J1061" s="31" t="s">
        <v>1094</v>
      </c>
      <c r="K1061" s="31" t="s">
        <v>1383</v>
      </c>
      <c r="L1061" s="31" t="s">
        <v>78</v>
      </c>
      <c r="M1061" s="31" t="s">
        <v>1086</v>
      </c>
      <c r="N1061" s="31" t="s">
        <v>469</v>
      </c>
      <c r="O1061" s="72"/>
      <c r="P1061" s="31" t="s">
        <v>80</v>
      </c>
      <c r="Q1061" s="31" t="s">
        <v>100</v>
      </c>
      <c r="R1061" s="23" t="s">
        <v>37</v>
      </c>
      <c r="S1061" s="65" t="s">
        <v>41</v>
      </c>
    </row>
    <row r="1062" spans="1:19" ht="16.5" customHeight="1" x14ac:dyDescent="0.25">
      <c r="A1062" s="65">
        <v>1051</v>
      </c>
      <c r="B1062" s="225"/>
      <c r="C1062" s="94" t="s">
        <v>1414</v>
      </c>
      <c r="D1062" s="94">
        <v>43591</v>
      </c>
      <c r="E1062" s="65" t="s">
        <v>56</v>
      </c>
      <c r="F1062" s="75">
        <v>868183034628664</v>
      </c>
      <c r="G1062" s="65"/>
      <c r="H1062" s="65" t="s">
        <v>74</v>
      </c>
      <c r="I1062" s="75"/>
      <c r="J1062" s="31" t="s">
        <v>251</v>
      </c>
      <c r="K1062" s="31" t="s">
        <v>791</v>
      </c>
      <c r="L1062" s="31"/>
      <c r="M1062" s="31" t="s">
        <v>1086</v>
      </c>
      <c r="N1062" s="31" t="s">
        <v>106</v>
      </c>
      <c r="O1062" s="31"/>
      <c r="P1062" s="31" t="s">
        <v>80</v>
      </c>
      <c r="Q1062" s="31" t="s">
        <v>100</v>
      </c>
      <c r="R1062" s="23" t="s">
        <v>42</v>
      </c>
      <c r="S1062" s="65" t="s">
        <v>44</v>
      </c>
    </row>
    <row r="1063" spans="1:19" ht="16.5" customHeight="1" x14ac:dyDescent="0.25">
      <c r="A1063" s="65">
        <v>1052</v>
      </c>
      <c r="B1063" s="225"/>
      <c r="C1063" s="94" t="s">
        <v>1414</v>
      </c>
      <c r="D1063" s="94">
        <v>43591</v>
      </c>
      <c r="E1063" s="65" t="s">
        <v>56</v>
      </c>
      <c r="F1063" s="75">
        <v>868183034772561</v>
      </c>
      <c r="G1063" s="65"/>
      <c r="H1063" s="65" t="s">
        <v>74</v>
      </c>
      <c r="I1063" s="75"/>
      <c r="J1063" s="31" t="s">
        <v>805</v>
      </c>
      <c r="K1063" s="31" t="s">
        <v>791</v>
      </c>
      <c r="L1063" s="31"/>
      <c r="M1063" s="31" t="s">
        <v>1086</v>
      </c>
      <c r="N1063" s="31" t="s">
        <v>106</v>
      </c>
      <c r="O1063" s="31"/>
      <c r="P1063" s="31" t="s">
        <v>80</v>
      </c>
      <c r="Q1063" s="31" t="s">
        <v>100</v>
      </c>
      <c r="R1063" s="23" t="s">
        <v>42</v>
      </c>
      <c r="S1063" s="65" t="s">
        <v>44</v>
      </c>
    </row>
    <row r="1064" spans="1:19" ht="16.5" customHeight="1" x14ac:dyDescent="0.25">
      <c r="A1064" s="65">
        <v>1053</v>
      </c>
      <c r="B1064" s="225"/>
      <c r="C1064" s="94" t="s">
        <v>1414</v>
      </c>
      <c r="D1064" s="94">
        <v>43591</v>
      </c>
      <c r="E1064" s="65" t="s">
        <v>56</v>
      </c>
      <c r="F1064" s="75">
        <v>868183034660063</v>
      </c>
      <c r="G1064" s="65"/>
      <c r="H1064" s="65" t="s">
        <v>74</v>
      </c>
      <c r="I1064" s="24" t="s">
        <v>1512</v>
      </c>
      <c r="J1064" s="31" t="s">
        <v>1350</v>
      </c>
      <c r="K1064" s="31" t="s">
        <v>50</v>
      </c>
      <c r="L1064" s="31" t="s">
        <v>78</v>
      </c>
      <c r="M1064" s="31" t="s">
        <v>1086</v>
      </c>
      <c r="N1064" s="31" t="s">
        <v>1253</v>
      </c>
      <c r="O1064" s="31"/>
      <c r="P1064" s="31" t="s">
        <v>80</v>
      </c>
      <c r="Q1064" s="31" t="s">
        <v>100</v>
      </c>
      <c r="R1064" s="23" t="s">
        <v>37</v>
      </c>
      <c r="S1064" s="65" t="s">
        <v>40</v>
      </c>
    </row>
    <row r="1065" spans="1:19" ht="16.5" customHeight="1" x14ac:dyDescent="0.25">
      <c r="A1065" s="65">
        <v>1054</v>
      </c>
      <c r="B1065" s="226"/>
      <c r="C1065" s="94" t="s">
        <v>1414</v>
      </c>
      <c r="D1065" s="94">
        <v>43591</v>
      </c>
      <c r="E1065" s="65" t="s">
        <v>56</v>
      </c>
      <c r="F1065" s="75">
        <v>867857039897181</v>
      </c>
      <c r="G1065" s="65"/>
      <c r="H1065" s="65" t="s">
        <v>74</v>
      </c>
      <c r="I1065" s="24"/>
      <c r="J1065" s="31" t="s">
        <v>1094</v>
      </c>
      <c r="K1065" s="31" t="s">
        <v>1383</v>
      </c>
      <c r="L1065" s="31" t="s">
        <v>78</v>
      </c>
      <c r="M1065" s="31" t="s">
        <v>1086</v>
      </c>
      <c r="N1065" s="31" t="s">
        <v>469</v>
      </c>
      <c r="O1065" s="31"/>
      <c r="P1065" s="31" t="s">
        <v>80</v>
      </c>
      <c r="Q1065" s="31" t="s">
        <v>100</v>
      </c>
      <c r="R1065" s="23" t="s">
        <v>37</v>
      </c>
      <c r="S1065" s="65" t="s">
        <v>41</v>
      </c>
    </row>
    <row r="1066" spans="1:19" ht="16.5" customHeight="1" x14ac:dyDescent="0.25">
      <c r="A1066" s="65">
        <v>1055</v>
      </c>
      <c r="B1066" s="224" t="s">
        <v>967</v>
      </c>
      <c r="C1066" s="174" t="s">
        <v>728</v>
      </c>
      <c r="D1066" s="167" t="s">
        <v>1332</v>
      </c>
      <c r="E1066" s="26" t="s">
        <v>31</v>
      </c>
      <c r="F1066" s="150">
        <v>865209034444662</v>
      </c>
      <c r="G1066" s="26"/>
      <c r="H1066" s="26" t="s">
        <v>95</v>
      </c>
      <c r="I1066" s="26"/>
      <c r="J1066" s="50" t="s">
        <v>672</v>
      </c>
      <c r="K1066" s="26" t="s">
        <v>52</v>
      </c>
      <c r="L1066" s="26" t="s">
        <v>321</v>
      </c>
      <c r="M1066" s="26" t="s">
        <v>1267</v>
      </c>
      <c r="N1066" s="26" t="s">
        <v>106</v>
      </c>
      <c r="O1066" s="23"/>
      <c r="P1066" s="26" t="s">
        <v>80</v>
      </c>
      <c r="Q1066" s="26" t="s">
        <v>100</v>
      </c>
      <c r="R1066" s="26" t="s">
        <v>42</v>
      </c>
      <c r="S1066" s="26" t="s">
        <v>44</v>
      </c>
    </row>
    <row r="1067" spans="1:19" ht="16.5" customHeight="1" x14ac:dyDescent="0.25">
      <c r="A1067" s="65">
        <v>1056</v>
      </c>
      <c r="B1067" s="225"/>
      <c r="C1067" s="94" t="s">
        <v>1376</v>
      </c>
      <c r="D1067" s="94" t="s">
        <v>1332</v>
      </c>
      <c r="E1067" s="65" t="s">
        <v>64</v>
      </c>
      <c r="F1067" s="75">
        <v>867717030620448</v>
      </c>
      <c r="G1067" s="65"/>
      <c r="H1067" s="65" t="s">
        <v>74</v>
      </c>
      <c r="I1067" s="31"/>
      <c r="J1067" s="24" t="s">
        <v>1513</v>
      </c>
      <c r="K1067" s="31"/>
      <c r="L1067" s="24" t="s">
        <v>1514</v>
      </c>
      <c r="M1067" s="31" t="s">
        <v>1086</v>
      </c>
      <c r="N1067" s="31" t="s">
        <v>58</v>
      </c>
      <c r="O1067" s="72"/>
      <c r="P1067" s="31" t="s">
        <v>80</v>
      </c>
      <c r="Q1067" s="31" t="s">
        <v>100</v>
      </c>
      <c r="R1067" s="26" t="s">
        <v>42</v>
      </c>
      <c r="S1067" s="26" t="s">
        <v>44</v>
      </c>
    </row>
    <row r="1068" spans="1:19" ht="16.5" customHeight="1" x14ac:dyDescent="0.25">
      <c r="A1068" s="65">
        <v>1057</v>
      </c>
      <c r="B1068" s="225"/>
      <c r="C1068" s="94">
        <v>43651</v>
      </c>
      <c r="D1068" s="94">
        <v>43682</v>
      </c>
      <c r="E1068" s="65" t="s">
        <v>24</v>
      </c>
      <c r="F1068" s="75">
        <v>866104028883489</v>
      </c>
      <c r="G1068" s="65" t="s">
        <v>88</v>
      </c>
      <c r="H1068" s="65" t="s">
        <v>95</v>
      </c>
      <c r="I1068" s="31" t="s">
        <v>639</v>
      </c>
      <c r="J1068" s="24" t="s">
        <v>645</v>
      </c>
      <c r="K1068" s="31"/>
      <c r="L1068" s="31" t="s">
        <v>1515</v>
      </c>
      <c r="M1068" s="31" t="s">
        <v>512</v>
      </c>
      <c r="N1068" s="31" t="s">
        <v>58</v>
      </c>
      <c r="O1068" s="72"/>
      <c r="P1068" s="31" t="s">
        <v>80</v>
      </c>
      <c r="Q1068" s="31" t="s">
        <v>92</v>
      </c>
      <c r="R1068" s="26" t="s">
        <v>42</v>
      </c>
      <c r="S1068" s="26" t="s">
        <v>44</v>
      </c>
    </row>
    <row r="1069" spans="1:19" ht="16.5" customHeight="1" x14ac:dyDescent="0.25">
      <c r="A1069" s="65">
        <v>1058</v>
      </c>
      <c r="B1069" s="225"/>
      <c r="C1069" s="94" t="s">
        <v>728</v>
      </c>
      <c r="D1069" s="94" t="s">
        <v>1332</v>
      </c>
      <c r="E1069" s="65" t="s">
        <v>24</v>
      </c>
      <c r="F1069" s="75">
        <v>866104022198991</v>
      </c>
      <c r="G1069" s="171"/>
      <c r="H1069" s="65" t="s">
        <v>95</v>
      </c>
      <c r="I1069" s="75"/>
      <c r="J1069" s="24" t="s">
        <v>510</v>
      </c>
      <c r="K1069" s="31" t="s">
        <v>1001</v>
      </c>
      <c r="L1069" s="31" t="s">
        <v>515</v>
      </c>
      <c r="M1069" s="31" t="s">
        <v>512</v>
      </c>
      <c r="N1069" s="31" t="s">
        <v>1157</v>
      </c>
      <c r="O1069" s="31"/>
      <c r="P1069" s="31" t="s">
        <v>80</v>
      </c>
      <c r="Q1069" s="31" t="s">
        <v>92</v>
      </c>
      <c r="R1069" s="23" t="s">
        <v>37</v>
      </c>
      <c r="S1069" s="65" t="s">
        <v>40</v>
      </c>
    </row>
    <row r="1070" spans="1:19" ht="16.5" customHeight="1" x14ac:dyDescent="0.25">
      <c r="A1070" s="65">
        <v>1059</v>
      </c>
      <c r="B1070" s="225"/>
      <c r="C1070" s="94">
        <v>43743</v>
      </c>
      <c r="D1070" s="94" t="s">
        <v>1516</v>
      </c>
      <c r="E1070" s="65" t="s">
        <v>30</v>
      </c>
      <c r="F1070" s="75">
        <v>864811037209777</v>
      </c>
      <c r="G1070" s="171"/>
      <c r="H1070" s="65" t="s">
        <v>95</v>
      </c>
      <c r="I1070" s="31"/>
      <c r="J1070" s="24"/>
      <c r="K1070" s="31" t="s">
        <v>1517</v>
      </c>
      <c r="L1070" s="31"/>
      <c r="M1070" s="31"/>
      <c r="N1070" s="31" t="s">
        <v>1326</v>
      </c>
      <c r="O1070" s="72"/>
      <c r="P1070" s="31" t="s">
        <v>144</v>
      </c>
      <c r="Q1070" s="31" t="s">
        <v>92</v>
      </c>
      <c r="R1070" s="26" t="s">
        <v>37</v>
      </c>
      <c r="S1070" s="26" t="s">
        <v>40</v>
      </c>
    </row>
    <row r="1071" spans="1:19" ht="16.5" customHeight="1" x14ac:dyDescent="0.25">
      <c r="A1071" s="65">
        <v>1060</v>
      </c>
      <c r="B1071" s="225"/>
      <c r="C1071" s="94" t="s">
        <v>728</v>
      </c>
      <c r="D1071" s="94" t="s">
        <v>1332</v>
      </c>
      <c r="E1071" s="65" t="s">
        <v>30</v>
      </c>
      <c r="F1071" s="75">
        <v>864811036984404</v>
      </c>
      <c r="G1071" s="65"/>
      <c r="H1071" s="65" t="s">
        <v>95</v>
      </c>
      <c r="I1071" s="75"/>
      <c r="J1071" s="24" t="s">
        <v>645</v>
      </c>
      <c r="K1071" s="31" t="s">
        <v>170</v>
      </c>
      <c r="L1071" s="31"/>
      <c r="M1071" s="31" t="s">
        <v>155</v>
      </c>
      <c r="N1071" s="31" t="s">
        <v>171</v>
      </c>
      <c r="O1071" s="72">
        <v>150000</v>
      </c>
      <c r="P1071" s="31" t="s">
        <v>80</v>
      </c>
      <c r="Q1071" s="31" t="s">
        <v>100</v>
      </c>
      <c r="R1071" s="23" t="s">
        <v>37</v>
      </c>
      <c r="S1071" s="65" t="s">
        <v>38</v>
      </c>
    </row>
    <row r="1072" spans="1:19" ht="16.5" customHeight="1" x14ac:dyDescent="0.25">
      <c r="A1072" s="65">
        <v>1061</v>
      </c>
      <c r="B1072" s="225"/>
      <c r="C1072" s="94" t="s">
        <v>728</v>
      </c>
      <c r="D1072" s="94" t="s">
        <v>1332</v>
      </c>
      <c r="E1072" s="65" t="s">
        <v>30</v>
      </c>
      <c r="F1072" s="75">
        <v>864811037159824</v>
      </c>
      <c r="G1072" s="65" t="s">
        <v>88</v>
      </c>
      <c r="H1072" s="65" t="s">
        <v>95</v>
      </c>
      <c r="I1072" s="75" t="s">
        <v>1518</v>
      </c>
      <c r="J1072" s="24" t="s">
        <v>645</v>
      </c>
      <c r="K1072" s="31" t="s">
        <v>1519</v>
      </c>
      <c r="L1072" s="31" t="s">
        <v>120</v>
      </c>
      <c r="M1072" s="31" t="s">
        <v>84</v>
      </c>
      <c r="N1072" s="31" t="s">
        <v>220</v>
      </c>
      <c r="O1072" s="72">
        <v>220000</v>
      </c>
      <c r="P1072" s="31" t="s">
        <v>80</v>
      </c>
      <c r="Q1072" s="31" t="s">
        <v>92</v>
      </c>
      <c r="R1072" s="23" t="s">
        <v>37</v>
      </c>
      <c r="S1072" s="65" t="s">
        <v>59</v>
      </c>
    </row>
    <row r="1073" spans="1:19" ht="16.5" customHeight="1" x14ac:dyDescent="0.25">
      <c r="A1073" s="65">
        <v>1062</v>
      </c>
      <c r="B1073" s="225"/>
      <c r="C1073" s="94">
        <v>43621</v>
      </c>
      <c r="D1073" s="94">
        <v>43651</v>
      </c>
      <c r="E1073" s="65" t="s">
        <v>23</v>
      </c>
      <c r="F1073" s="75">
        <v>866104026917545</v>
      </c>
      <c r="G1073" s="65"/>
      <c r="H1073" s="65" t="s">
        <v>95</v>
      </c>
      <c r="I1073" s="75" t="s">
        <v>204</v>
      </c>
      <c r="J1073" s="24" t="s">
        <v>510</v>
      </c>
      <c r="K1073" s="31" t="s">
        <v>52</v>
      </c>
      <c r="L1073" s="31" t="s">
        <v>638</v>
      </c>
      <c r="M1073" s="31" t="s">
        <v>98</v>
      </c>
      <c r="N1073" s="31" t="s">
        <v>106</v>
      </c>
      <c r="O1073" s="72"/>
      <c r="P1073" s="31" t="s">
        <v>80</v>
      </c>
      <c r="Q1073" s="31" t="s">
        <v>92</v>
      </c>
      <c r="R1073" s="26" t="s">
        <v>42</v>
      </c>
      <c r="S1073" s="26" t="s">
        <v>43</v>
      </c>
    </row>
    <row r="1074" spans="1:19" ht="16.5" customHeight="1" x14ac:dyDescent="0.25">
      <c r="A1074" s="65">
        <v>1063</v>
      </c>
      <c r="B1074" s="225"/>
      <c r="C1074" s="94">
        <v>43651</v>
      </c>
      <c r="D1074" s="94">
        <v>43682</v>
      </c>
      <c r="E1074" s="65" t="s">
        <v>23</v>
      </c>
      <c r="F1074" s="75">
        <v>861694931767898</v>
      </c>
      <c r="G1074" s="65" t="s">
        <v>88</v>
      </c>
      <c r="H1074" s="65" t="s">
        <v>95</v>
      </c>
      <c r="I1074" s="75" t="s">
        <v>204</v>
      </c>
      <c r="J1074" s="24" t="s">
        <v>510</v>
      </c>
      <c r="K1074" s="31" t="s">
        <v>198</v>
      </c>
      <c r="L1074" s="31" t="s">
        <v>98</v>
      </c>
      <c r="M1074" s="31"/>
      <c r="N1074" s="31" t="s">
        <v>383</v>
      </c>
      <c r="O1074" s="31"/>
      <c r="P1074" s="31" t="s">
        <v>80</v>
      </c>
      <c r="Q1074" s="31" t="s">
        <v>92</v>
      </c>
      <c r="R1074" s="23" t="s">
        <v>37</v>
      </c>
      <c r="S1074" s="65" t="s">
        <v>41</v>
      </c>
    </row>
    <row r="1075" spans="1:19" ht="16.5" customHeight="1" x14ac:dyDescent="0.25">
      <c r="A1075" s="65">
        <v>1064</v>
      </c>
      <c r="B1075" s="225"/>
      <c r="C1075" s="94">
        <v>43743</v>
      </c>
      <c r="D1075" s="94" t="s">
        <v>1516</v>
      </c>
      <c r="E1075" s="65" t="s">
        <v>23</v>
      </c>
      <c r="F1075" s="75">
        <v>862631034709302</v>
      </c>
      <c r="G1075" s="65"/>
      <c r="H1075" s="65" t="s">
        <v>95</v>
      </c>
      <c r="I1075" s="75" t="s">
        <v>204</v>
      </c>
      <c r="J1075" s="24" t="s">
        <v>510</v>
      </c>
      <c r="K1075" s="31"/>
      <c r="L1075" s="31" t="s">
        <v>98</v>
      </c>
      <c r="M1075" s="31"/>
      <c r="N1075" s="31" t="s">
        <v>106</v>
      </c>
      <c r="O1075" s="31"/>
      <c r="P1075" s="31" t="s">
        <v>80</v>
      </c>
      <c r="Q1075" s="31" t="s">
        <v>92</v>
      </c>
      <c r="R1075" s="23" t="s">
        <v>42</v>
      </c>
      <c r="S1075" s="65" t="s">
        <v>44</v>
      </c>
    </row>
    <row r="1076" spans="1:19" ht="16.5" customHeight="1" x14ac:dyDescent="0.25">
      <c r="A1076" s="65">
        <v>1065</v>
      </c>
      <c r="B1076" s="225"/>
      <c r="C1076" s="94" t="s">
        <v>1442</v>
      </c>
      <c r="D1076" s="94" t="s">
        <v>1405</v>
      </c>
      <c r="E1076" s="65" t="s">
        <v>23</v>
      </c>
      <c r="F1076" s="75">
        <v>861694037935614</v>
      </c>
      <c r="G1076" s="171"/>
      <c r="H1076" s="65" t="s">
        <v>95</v>
      </c>
      <c r="I1076" s="24"/>
      <c r="J1076" s="24" t="s">
        <v>957</v>
      </c>
      <c r="K1076" s="31" t="s">
        <v>50</v>
      </c>
      <c r="L1076" s="31" t="s">
        <v>97</v>
      </c>
      <c r="M1076" s="31"/>
      <c r="N1076" s="31" t="s">
        <v>1258</v>
      </c>
      <c r="O1076" s="72">
        <v>10000</v>
      </c>
      <c r="P1076" s="31" t="s">
        <v>80</v>
      </c>
      <c r="Q1076" s="31" t="s">
        <v>100</v>
      </c>
      <c r="R1076" s="26" t="s">
        <v>37</v>
      </c>
      <c r="S1076" s="26" t="s">
        <v>40</v>
      </c>
    </row>
    <row r="1077" spans="1:19" ht="16.5" customHeight="1" x14ac:dyDescent="0.25">
      <c r="A1077" s="65">
        <v>1066</v>
      </c>
      <c r="B1077" s="225"/>
      <c r="C1077" s="94" t="s">
        <v>728</v>
      </c>
      <c r="D1077" s="94" t="s">
        <v>1332</v>
      </c>
      <c r="E1077" s="65" t="s">
        <v>56</v>
      </c>
      <c r="F1077" s="75">
        <v>868183034655337</v>
      </c>
      <c r="G1077" s="65"/>
      <c r="H1077" s="65" t="s">
        <v>74</v>
      </c>
      <c r="I1077" s="31"/>
      <c r="J1077" s="24" t="s">
        <v>955</v>
      </c>
      <c r="K1077" s="31" t="s">
        <v>791</v>
      </c>
      <c r="L1077" s="31"/>
      <c r="M1077" s="31" t="s">
        <v>1086</v>
      </c>
      <c r="N1077" s="31" t="s">
        <v>106</v>
      </c>
      <c r="O1077" s="72"/>
      <c r="P1077" s="31" t="s">
        <v>80</v>
      </c>
      <c r="Q1077" s="31" t="s">
        <v>100</v>
      </c>
      <c r="R1077" s="26" t="s">
        <v>42</v>
      </c>
      <c r="S1077" s="26" t="s">
        <v>44</v>
      </c>
    </row>
    <row r="1078" spans="1:19" ht="16.5" customHeight="1" x14ac:dyDescent="0.25">
      <c r="A1078" s="65">
        <v>1067</v>
      </c>
      <c r="B1078" s="225"/>
      <c r="C1078" s="94">
        <v>43743</v>
      </c>
      <c r="D1078" s="94">
        <v>43774</v>
      </c>
      <c r="E1078" s="65" t="s">
        <v>18</v>
      </c>
      <c r="F1078" s="75">
        <v>867330026978117</v>
      </c>
      <c r="G1078" s="65" t="s">
        <v>107</v>
      </c>
      <c r="H1078" s="65" t="s">
        <v>95</v>
      </c>
      <c r="I1078" s="31" t="s">
        <v>1520</v>
      </c>
      <c r="J1078" s="24" t="s">
        <v>510</v>
      </c>
      <c r="K1078" s="31"/>
      <c r="L1078" s="31" t="s">
        <v>526</v>
      </c>
      <c r="M1078" s="31" t="s">
        <v>110</v>
      </c>
      <c r="N1078" s="31" t="s">
        <v>58</v>
      </c>
      <c r="O1078" s="72"/>
      <c r="P1078" s="31" t="s">
        <v>80</v>
      </c>
      <c r="Q1078" s="31" t="s">
        <v>92</v>
      </c>
      <c r="R1078" s="26" t="s">
        <v>42</v>
      </c>
      <c r="S1078" s="26" t="s">
        <v>44</v>
      </c>
    </row>
    <row r="1079" spans="1:19" ht="16.5" customHeight="1" x14ac:dyDescent="0.25">
      <c r="A1079" s="65">
        <v>1068</v>
      </c>
      <c r="B1079" s="226"/>
      <c r="C1079" s="94" t="s">
        <v>1442</v>
      </c>
      <c r="D1079" s="94" t="s">
        <v>1405</v>
      </c>
      <c r="E1079" s="65" t="s">
        <v>18</v>
      </c>
      <c r="F1079" s="75">
        <v>867330022298221</v>
      </c>
      <c r="G1079" s="65" t="s">
        <v>535</v>
      </c>
      <c r="H1079" s="65" t="s">
        <v>95</v>
      </c>
      <c r="I1079" s="75"/>
      <c r="J1079" s="24" t="s">
        <v>957</v>
      </c>
      <c r="K1079" s="31" t="s">
        <v>1521</v>
      </c>
      <c r="L1079" s="31" t="s">
        <v>602</v>
      </c>
      <c r="M1079" s="31"/>
      <c r="N1079" s="31" t="s">
        <v>1522</v>
      </c>
      <c r="O1079" s="72">
        <v>50000</v>
      </c>
      <c r="P1079" s="31" t="s">
        <v>80</v>
      </c>
      <c r="Q1079" s="31" t="s">
        <v>100</v>
      </c>
      <c r="R1079" s="23" t="s">
        <v>37</v>
      </c>
      <c r="S1079" s="65" t="s">
        <v>39</v>
      </c>
    </row>
    <row r="1080" spans="1:19" ht="16.5" customHeight="1" x14ac:dyDescent="0.25">
      <c r="A1080" s="65">
        <v>1069</v>
      </c>
      <c r="B1080" s="26" t="s">
        <v>1525</v>
      </c>
      <c r="C1080" s="26" t="s">
        <v>1414</v>
      </c>
      <c r="D1080" s="26" t="s">
        <v>1414</v>
      </c>
      <c r="E1080" s="26" t="s">
        <v>22</v>
      </c>
      <c r="F1080" s="150">
        <v>865191012564853</v>
      </c>
      <c r="G1080" s="26"/>
      <c r="H1080" s="26" t="s">
        <v>95</v>
      </c>
      <c r="I1080" s="26" t="s">
        <v>1523</v>
      </c>
      <c r="J1080" s="192">
        <v>125212203114.14799</v>
      </c>
      <c r="K1080" s="26" t="s">
        <v>1392</v>
      </c>
      <c r="L1080" s="26" t="s">
        <v>109</v>
      </c>
      <c r="M1080" s="26" t="s">
        <v>551</v>
      </c>
      <c r="N1080" s="26" t="s">
        <v>1524</v>
      </c>
      <c r="O1080" s="23">
        <v>100000</v>
      </c>
      <c r="P1080" s="26" t="s">
        <v>80</v>
      </c>
      <c r="Q1080" s="26" t="s">
        <v>92</v>
      </c>
      <c r="R1080" s="26" t="s">
        <v>37</v>
      </c>
      <c r="S1080" s="26" t="s">
        <v>39</v>
      </c>
    </row>
    <row r="1081" spans="1:19" ht="16.5" customHeight="1" x14ac:dyDescent="0.25">
      <c r="A1081" s="65">
        <v>1070</v>
      </c>
      <c r="B1081" s="224" t="s">
        <v>1527</v>
      </c>
      <c r="C1081" s="94" t="s">
        <v>728</v>
      </c>
      <c r="D1081" s="94" t="s">
        <v>1365</v>
      </c>
      <c r="E1081" s="65" t="s">
        <v>57</v>
      </c>
      <c r="F1081" s="75">
        <v>861359036911988</v>
      </c>
      <c r="G1081" s="65" t="s">
        <v>262</v>
      </c>
      <c r="H1081" s="65" t="s">
        <v>74</v>
      </c>
      <c r="I1081" s="31"/>
      <c r="J1081" s="24" t="s">
        <v>876</v>
      </c>
      <c r="K1081" s="31" t="s">
        <v>427</v>
      </c>
      <c r="L1081" s="31" t="s">
        <v>555</v>
      </c>
      <c r="M1081" s="31" t="s">
        <v>729</v>
      </c>
      <c r="N1081" s="31" t="s">
        <v>622</v>
      </c>
      <c r="O1081" s="72"/>
      <c r="P1081" s="31" t="s">
        <v>80</v>
      </c>
      <c r="Q1081" s="31" t="s">
        <v>100</v>
      </c>
      <c r="R1081" s="26" t="s">
        <v>37</v>
      </c>
      <c r="S1081" s="26" t="s">
        <v>41</v>
      </c>
    </row>
    <row r="1082" spans="1:19" ht="16.5" customHeight="1" x14ac:dyDescent="0.25">
      <c r="A1082" s="65">
        <v>1071</v>
      </c>
      <c r="B1082" s="226"/>
      <c r="C1082" s="94" t="s">
        <v>728</v>
      </c>
      <c r="D1082" s="94" t="s">
        <v>1365</v>
      </c>
      <c r="E1082" s="65" t="s">
        <v>57</v>
      </c>
      <c r="F1082" s="75">
        <v>861359036857728</v>
      </c>
      <c r="G1082" s="65" t="s">
        <v>262</v>
      </c>
      <c r="H1082" s="65" t="s">
        <v>74</v>
      </c>
      <c r="I1082" s="75"/>
      <c r="J1082" s="24" t="s">
        <v>1526</v>
      </c>
      <c r="K1082" s="31" t="s">
        <v>427</v>
      </c>
      <c r="L1082" s="24" t="s">
        <v>555</v>
      </c>
      <c r="M1082" s="31" t="s">
        <v>729</v>
      </c>
      <c r="N1082" s="31" t="s">
        <v>622</v>
      </c>
      <c r="O1082" s="31"/>
      <c r="P1082" s="31" t="s">
        <v>80</v>
      </c>
      <c r="Q1082" s="31" t="s">
        <v>100</v>
      </c>
      <c r="R1082" s="26" t="s">
        <v>37</v>
      </c>
      <c r="S1082" s="26" t="s">
        <v>41</v>
      </c>
    </row>
    <row r="1083" spans="1:19" ht="16.5" customHeight="1" x14ac:dyDescent="0.25">
      <c r="A1083" s="65">
        <v>1072</v>
      </c>
      <c r="B1083" s="224" t="s">
        <v>540</v>
      </c>
      <c r="C1083" s="94" t="s">
        <v>1376</v>
      </c>
      <c r="D1083" s="94" t="s">
        <v>1450</v>
      </c>
      <c r="E1083" s="65" t="s">
        <v>30</v>
      </c>
      <c r="F1083" s="95">
        <v>864811036967466</v>
      </c>
      <c r="G1083" s="65"/>
      <c r="H1083" s="65" t="s">
        <v>74</v>
      </c>
      <c r="I1083" s="31"/>
      <c r="J1083" s="24" t="s">
        <v>96</v>
      </c>
      <c r="K1083" s="31" t="s">
        <v>1528</v>
      </c>
      <c r="L1083" s="31"/>
      <c r="M1083" s="31" t="s">
        <v>155</v>
      </c>
      <c r="N1083" s="31" t="s">
        <v>1529</v>
      </c>
      <c r="O1083" s="85" t="s">
        <v>122</v>
      </c>
      <c r="P1083" s="31" t="s">
        <v>80</v>
      </c>
      <c r="Q1083" s="31" t="s">
        <v>100</v>
      </c>
      <c r="R1083" s="26" t="s">
        <v>37</v>
      </c>
      <c r="S1083" s="26" t="s">
        <v>59</v>
      </c>
    </row>
    <row r="1084" spans="1:19" ht="16.5" customHeight="1" x14ac:dyDescent="0.25">
      <c r="A1084" s="65">
        <v>1073</v>
      </c>
      <c r="B1084" s="225"/>
      <c r="C1084" s="94">
        <v>43501</v>
      </c>
      <c r="D1084" s="94" t="s">
        <v>1376</v>
      </c>
      <c r="E1084" s="65" t="s">
        <v>1530</v>
      </c>
      <c r="F1084" s="95">
        <v>358735070319859</v>
      </c>
      <c r="G1084" s="65"/>
      <c r="H1084" s="65" t="s">
        <v>95</v>
      </c>
      <c r="I1084" s="31"/>
      <c r="J1084" s="24"/>
      <c r="K1084" s="31" t="s">
        <v>50</v>
      </c>
      <c r="L1084" s="31"/>
      <c r="M1084" s="31"/>
      <c r="N1084" s="31" t="s">
        <v>1531</v>
      </c>
      <c r="O1084" s="72"/>
      <c r="P1084" s="31" t="s">
        <v>144</v>
      </c>
      <c r="Q1084" s="31" t="s">
        <v>100</v>
      </c>
      <c r="R1084" s="26" t="s">
        <v>37</v>
      </c>
      <c r="S1084" s="26" t="s">
        <v>40</v>
      </c>
    </row>
    <row r="1085" spans="1:19" ht="16.5" customHeight="1" x14ac:dyDescent="0.25">
      <c r="A1085" s="65">
        <v>1074</v>
      </c>
      <c r="B1085" s="225"/>
      <c r="C1085" s="94">
        <v>43501</v>
      </c>
      <c r="D1085" s="94" t="s">
        <v>1376</v>
      </c>
      <c r="E1085" s="65" t="s">
        <v>1530</v>
      </c>
      <c r="F1085" s="95">
        <v>358735070312003</v>
      </c>
      <c r="G1085" s="65"/>
      <c r="H1085" s="65" t="s">
        <v>95</v>
      </c>
      <c r="I1085" s="75"/>
      <c r="J1085" s="24"/>
      <c r="K1085" s="31" t="s">
        <v>50</v>
      </c>
      <c r="L1085" s="31"/>
      <c r="M1085" s="31"/>
      <c r="N1085" s="31" t="s">
        <v>1531</v>
      </c>
      <c r="O1085" s="31"/>
      <c r="P1085" s="31" t="s">
        <v>144</v>
      </c>
      <c r="Q1085" s="31" t="s">
        <v>100</v>
      </c>
      <c r="R1085" s="23" t="s">
        <v>37</v>
      </c>
      <c r="S1085" s="65" t="s">
        <v>40</v>
      </c>
    </row>
    <row r="1086" spans="1:19" ht="16.5" customHeight="1" x14ac:dyDescent="0.25">
      <c r="A1086" s="65">
        <v>1075</v>
      </c>
      <c r="B1086" s="226"/>
      <c r="C1086" s="94">
        <v>43501</v>
      </c>
      <c r="D1086" s="94" t="s">
        <v>1376</v>
      </c>
      <c r="E1086" s="65" t="s">
        <v>1218</v>
      </c>
      <c r="F1086" s="75">
        <v>358899050071938</v>
      </c>
      <c r="G1086" s="65"/>
      <c r="H1086" s="65" t="s">
        <v>95</v>
      </c>
      <c r="I1086" s="65"/>
      <c r="J1086" s="31"/>
      <c r="K1086" s="31" t="s">
        <v>50</v>
      </c>
      <c r="L1086" s="167"/>
      <c r="M1086" s="31"/>
      <c r="N1086" s="31" t="s">
        <v>1430</v>
      </c>
      <c r="O1086" s="31"/>
      <c r="P1086" s="31" t="s">
        <v>144</v>
      </c>
      <c r="Q1086" s="31" t="s">
        <v>100</v>
      </c>
      <c r="R1086" s="23" t="s">
        <v>37</v>
      </c>
      <c r="S1086" s="65" t="s">
        <v>40</v>
      </c>
    </row>
    <row r="1087" spans="1:19" ht="16.5" customHeight="1" x14ac:dyDescent="0.25">
      <c r="A1087" s="65">
        <v>1076</v>
      </c>
      <c r="B1087" s="224" t="s">
        <v>547</v>
      </c>
      <c r="C1087" s="168">
        <v>43529</v>
      </c>
      <c r="D1087" s="168">
        <v>43529</v>
      </c>
      <c r="E1087" s="26" t="s">
        <v>18</v>
      </c>
      <c r="F1087" s="150">
        <v>12896004962186</v>
      </c>
      <c r="G1087" s="26"/>
      <c r="H1087" s="26" t="s">
        <v>95</v>
      </c>
      <c r="I1087" s="26" t="s">
        <v>1532</v>
      </c>
      <c r="J1087" s="192">
        <v>125212207060.09</v>
      </c>
      <c r="K1087" s="26" t="s">
        <v>49</v>
      </c>
      <c r="L1087" s="26" t="s">
        <v>105</v>
      </c>
      <c r="M1087" s="26" t="s">
        <v>110</v>
      </c>
      <c r="N1087" s="26" t="s">
        <v>360</v>
      </c>
      <c r="O1087" s="23">
        <v>310000</v>
      </c>
      <c r="P1087" s="26" t="s">
        <v>80</v>
      </c>
      <c r="Q1087" s="26" t="s">
        <v>92</v>
      </c>
      <c r="R1087" s="26" t="s">
        <v>37</v>
      </c>
      <c r="S1087" s="26" t="s">
        <v>39</v>
      </c>
    </row>
    <row r="1088" spans="1:19" ht="16.5" customHeight="1" x14ac:dyDescent="0.25">
      <c r="A1088" s="65">
        <v>1077</v>
      </c>
      <c r="B1088" s="225"/>
      <c r="C1088" s="26" t="s">
        <v>1533</v>
      </c>
      <c r="D1088" s="26" t="s">
        <v>728</v>
      </c>
      <c r="E1088" s="26" t="s">
        <v>18</v>
      </c>
      <c r="F1088" s="150">
        <v>12896004962186</v>
      </c>
      <c r="G1088" s="26"/>
      <c r="H1088" s="26" t="s">
        <v>95</v>
      </c>
      <c r="I1088" s="26"/>
      <c r="J1088" s="192">
        <v>125212207060.09</v>
      </c>
      <c r="K1088" s="26" t="s">
        <v>114</v>
      </c>
      <c r="L1088" s="26" t="s">
        <v>110</v>
      </c>
      <c r="M1088" s="26"/>
      <c r="N1088" s="26" t="s">
        <v>1534</v>
      </c>
      <c r="O1088" s="23">
        <v>70000</v>
      </c>
      <c r="P1088" s="26" t="s">
        <v>80</v>
      </c>
      <c r="Q1088" s="26" t="s">
        <v>92</v>
      </c>
      <c r="R1088" s="26" t="s">
        <v>37</v>
      </c>
      <c r="S1088" s="26" t="s">
        <v>40</v>
      </c>
    </row>
    <row r="1089" spans="1:19" ht="16.5" customHeight="1" x14ac:dyDescent="0.25">
      <c r="A1089" s="65">
        <v>1078</v>
      </c>
      <c r="B1089" s="225"/>
      <c r="C1089" s="26" t="s">
        <v>728</v>
      </c>
      <c r="D1089" s="168">
        <v>43560</v>
      </c>
      <c r="E1089" s="26" t="s">
        <v>18</v>
      </c>
      <c r="F1089" s="150">
        <v>13227001272586</v>
      </c>
      <c r="G1089" s="26" t="s">
        <v>107</v>
      </c>
      <c r="H1089" s="26" t="s">
        <v>95</v>
      </c>
      <c r="I1089" s="26">
        <v>900000008</v>
      </c>
      <c r="J1089" s="192">
        <v>125212207060.09</v>
      </c>
      <c r="K1089" s="26" t="s">
        <v>1407</v>
      </c>
      <c r="L1089" s="26" t="s">
        <v>109</v>
      </c>
      <c r="M1089" s="26" t="s">
        <v>110</v>
      </c>
      <c r="N1089" s="26" t="s">
        <v>360</v>
      </c>
      <c r="O1089" s="23">
        <v>100000</v>
      </c>
      <c r="P1089" s="26" t="s">
        <v>80</v>
      </c>
      <c r="Q1089" s="26" t="s">
        <v>92</v>
      </c>
      <c r="R1089" s="26" t="s">
        <v>37</v>
      </c>
      <c r="S1089" s="26" t="s">
        <v>39</v>
      </c>
    </row>
    <row r="1090" spans="1:19" ht="16.5" customHeight="1" x14ac:dyDescent="0.25">
      <c r="A1090" s="65">
        <v>1079</v>
      </c>
      <c r="B1090" s="226"/>
      <c r="C1090" s="26" t="s">
        <v>1414</v>
      </c>
      <c r="D1090" s="168">
        <v>43560</v>
      </c>
      <c r="E1090" s="26" t="s">
        <v>18</v>
      </c>
      <c r="F1090" s="150">
        <v>13226007838929</v>
      </c>
      <c r="G1090" s="26" t="s">
        <v>107</v>
      </c>
      <c r="H1090" s="26" t="s">
        <v>95</v>
      </c>
      <c r="I1090" s="26"/>
      <c r="J1090" s="192">
        <v>125212207060.09</v>
      </c>
      <c r="K1090" s="26" t="s">
        <v>1407</v>
      </c>
      <c r="L1090" s="26" t="s">
        <v>105</v>
      </c>
      <c r="M1090" s="26" t="s">
        <v>110</v>
      </c>
      <c r="N1090" s="26" t="s">
        <v>360</v>
      </c>
      <c r="O1090" s="23">
        <v>100000</v>
      </c>
      <c r="P1090" s="26" t="s">
        <v>80</v>
      </c>
      <c r="Q1090" s="26" t="s">
        <v>92</v>
      </c>
      <c r="R1090" s="26" t="s">
        <v>37</v>
      </c>
      <c r="S1090" s="26" t="s">
        <v>39</v>
      </c>
    </row>
    <row r="1091" spans="1:19" ht="16.5" customHeight="1" x14ac:dyDescent="0.25">
      <c r="A1091" s="65">
        <v>1080</v>
      </c>
      <c r="B1091" s="224" t="s">
        <v>1543</v>
      </c>
      <c r="C1091" s="94">
        <v>43774</v>
      </c>
      <c r="D1091" s="94" t="s">
        <v>1405</v>
      </c>
      <c r="E1091" s="65" t="s">
        <v>23</v>
      </c>
      <c r="F1091" s="75">
        <v>866104022163268</v>
      </c>
      <c r="G1091" s="65"/>
      <c r="H1091" s="65" t="s">
        <v>95</v>
      </c>
      <c r="I1091" s="65"/>
      <c r="J1091" s="24" t="s">
        <v>140</v>
      </c>
      <c r="K1091" s="31"/>
      <c r="L1091" s="31" t="s">
        <v>396</v>
      </c>
      <c r="M1091" s="31" t="s">
        <v>98</v>
      </c>
      <c r="N1091" s="31" t="s">
        <v>58</v>
      </c>
      <c r="O1091" s="72"/>
      <c r="P1091" s="31" t="s">
        <v>80</v>
      </c>
      <c r="Q1091" s="31" t="s">
        <v>92</v>
      </c>
      <c r="R1091" s="26" t="s">
        <v>42</v>
      </c>
      <c r="S1091" s="26" t="s">
        <v>44</v>
      </c>
    </row>
    <row r="1092" spans="1:19" ht="16.5" customHeight="1" x14ac:dyDescent="0.25">
      <c r="A1092" s="65">
        <v>1081</v>
      </c>
      <c r="B1092" s="225"/>
      <c r="C1092" s="94">
        <v>43774</v>
      </c>
      <c r="D1092" s="94" t="s">
        <v>1405</v>
      </c>
      <c r="E1092" s="65" t="s">
        <v>23</v>
      </c>
      <c r="F1092" s="75">
        <v>862631039263669</v>
      </c>
      <c r="G1092" s="65"/>
      <c r="H1092" s="65" t="s">
        <v>95</v>
      </c>
      <c r="I1092" s="75"/>
      <c r="J1092" s="24" t="s">
        <v>999</v>
      </c>
      <c r="K1092" s="31"/>
      <c r="L1092" s="31" t="s">
        <v>98</v>
      </c>
      <c r="M1092" s="31"/>
      <c r="N1092" s="31" t="s">
        <v>106</v>
      </c>
      <c r="O1092" s="31"/>
      <c r="P1092" s="31" t="s">
        <v>80</v>
      </c>
      <c r="Q1092" s="31" t="s">
        <v>92</v>
      </c>
      <c r="R1092" s="26" t="s">
        <v>42</v>
      </c>
      <c r="S1092" s="26" t="s">
        <v>44</v>
      </c>
    </row>
    <row r="1093" spans="1:19" ht="16.5" customHeight="1" x14ac:dyDescent="0.25">
      <c r="A1093" s="65">
        <v>1082</v>
      </c>
      <c r="B1093" s="225"/>
      <c r="C1093" s="94">
        <v>43774</v>
      </c>
      <c r="D1093" s="94" t="s">
        <v>1405</v>
      </c>
      <c r="E1093" s="65" t="s">
        <v>23</v>
      </c>
      <c r="F1093" s="75">
        <v>862631034745306</v>
      </c>
      <c r="G1093" s="65"/>
      <c r="H1093" s="65" t="s">
        <v>95</v>
      </c>
      <c r="I1093" s="75"/>
      <c r="J1093" s="24" t="s">
        <v>447</v>
      </c>
      <c r="K1093" s="31" t="s">
        <v>225</v>
      </c>
      <c r="L1093" s="31" t="s">
        <v>98</v>
      </c>
      <c r="M1093" s="31"/>
      <c r="N1093" s="31" t="s">
        <v>106</v>
      </c>
      <c r="O1093" s="31"/>
      <c r="P1093" s="31" t="s">
        <v>80</v>
      </c>
      <c r="Q1093" s="31" t="s">
        <v>92</v>
      </c>
      <c r="R1093" s="26" t="s">
        <v>42</v>
      </c>
      <c r="S1093" s="26" t="s">
        <v>44</v>
      </c>
    </row>
    <row r="1094" spans="1:19" ht="16.5" customHeight="1" x14ac:dyDescent="0.25">
      <c r="A1094" s="65">
        <v>1083</v>
      </c>
      <c r="B1094" s="225"/>
      <c r="C1094" s="94">
        <v>43774</v>
      </c>
      <c r="D1094" s="94" t="s">
        <v>1405</v>
      </c>
      <c r="E1094" s="65" t="s">
        <v>23</v>
      </c>
      <c r="F1094" s="75">
        <v>862631039238398</v>
      </c>
      <c r="G1094" s="65" t="s">
        <v>88</v>
      </c>
      <c r="H1094" s="65" t="s">
        <v>95</v>
      </c>
      <c r="I1094" s="24" t="s">
        <v>782</v>
      </c>
      <c r="J1094" s="24" t="s">
        <v>1535</v>
      </c>
      <c r="K1094" s="31"/>
      <c r="L1094" s="31" t="s">
        <v>98</v>
      </c>
      <c r="M1094" s="31"/>
      <c r="N1094" s="31" t="s">
        <v>221</v>
      </c>
      <c r="O1094" s="31"/>
      <c r="P1094" s="31" t="s">
        <v>80</v>
      </c>
      <c r="Q1094" s="31" t="s">
        <v>92</v>
      </c>
      <c r="R1094" s="26" t="s">
        <v>42</v>
      </c>
      <c r="S1094" s="26" t="s">
        <v>44</v>
      </c>
    </row>
    <row r="1095" spans="1:19" ht="16.5" customHeight="1" x14ac:dyDescent="0.25">
      <c r="A1095" s="65">
        <v>1084</v>
      </c>
      <c r="B1095" s="225"/>
      <c r="C1095" s="94">
        <v>43774</v>
      </c>
      <c r="D1095" s="94" t="s">
        <v>1405</v>
      </c>
      <c r="E1095" s="65" t="s">
        <v>23</v>
      </c>
      <c r="F1095" s="75">
        <v>862631034728237</v>
      </c>
      <c r="G1095" s="65" t="s">
        <v>88</v>
      </c>
      <c r="H1095" s="65" t="s">
        <v>95</v>
      </c>
      <c r="I1095" s="24" t="s">
        <v>1536</v>
      </c>
      <c r="J1095" s="24" t="s">
        <v>1537</v>
      </c>
      <c r="K1095" s="31" t="s">
        <v>210</v>
      </c>
      <c r="L1095" s="31" t="s">
        <v>396</v>
      </c>
      <c r="M1095" s="31" t="s">
        <v>98</v>
      </c>
      <c r="N1095" s="31" t="s">
        <v>58</v>
      </c>
      <c r="O1095" s="31"/>
      <c r="P1095" s="31" t="s">
        <v>80</v>
      </c>
      <c r="Q1095" s="31" t="s">
        <v>92</v>
      </c>
      <c r="R1095" s="26" t="s">
        <v>42</v>
      </c>
      <c r="S1095" s="26" t="s">
        <v>44</v>
      </c>
    </row>
    <row r="1096" spans="1:19" ht="16.5" customHeight="1" x14ac:dyDescent="0.25">
      <c r="A1096" s="65">
        <v>1085</v>
      </c>
      <c r="B1096" s="225"/>
      <c r="C1096" s="94">
        <v>43774</v>
      </c>
      <c r="D1096" s="94" t="s">
        <v>1405</v>
      </c>
      <c r="E1096" s="65" t="s">
        <v>23</v>
      </c>
      <c r="F1096" s="75">
        <v>868926033969020</v>
      </c>
      <c r="G1096" s="65" t="s">
        <v>88</v>
      </c>
      <c r="H1096" s="65" t="s">
        <v>95</v>
      </c>
      <c r="I1096" s="31"/>
      <c r="J1096" s="31" t="s">
        <v>453</v>
      </c>
      <c r="K1096" s="31"/>
      <c r="L1096" s="31" t="s">
        <v>98</v>
      </c>
      <c r="M1096" s="31"/>
      <c r="N1096" s="31" t="s">
        <v>106</v>
      </c>
      <c r="O1096" s="31"/>
      <c r="P1096" s="31" t="s">
        <v>80</v>
      </c>
      <c r="Q1096" s="31" t="s">
        <v>92</v>
      </c>
      <c r="R1096" s="26" t="s">
        <v>42</v>
      </c>
      <c r="S1096" s="26" t="s">
        <v>44</v>
      </c>
    </row>
    <row r="1097" spans="1:19" ht="16.5" customHeight="1" x14ac:dyDescent="0.25">
      <c r="A1097" s="65">
        <v>1086</v>
      </c>
      <c r="B1097" s="225"/>
      <c r="C1097" s="94" t="s">
        <v>1405</v>
      </c>
      <c r="D1097" s="94" t="s">
        <v>1356</v>
      </c>
      <c r="E1097" s="31" t="s">
        <v>23</v>
      </c>
      <c r="F1097" s="80">
        <v>862631034746056</v>
      </c>
      <c r="G1097" s="31" t="s">
        <v>88</v>
      </c>
      <c r="H1097" s="31" t="s">
        <v>95</v>
      </c>
      <c r="I1097" s="24" t="s">
        <v>782</v>
      </c>
      <c r="J1097" s="31" t="s">
        <v>453</v>
      </c>
      <c r="K1097" s="31" t="s">
        <v>225</v>
      </c>
      <c r="L1097" s="31" t="s">
        <v>98</v>
      </c>
      <c r="M1097" s="31"/>
      <c r="N1097" s="31" t="s">
        <v>106</v>
      </c>
      <c r="O1097" s="31"/>
      <c r="P1097" s="31" t="s">
        <v>80</v>
      </c>
      <c r="Q1097" s="31" t="s">
        <v>92</v>
      </c>
      <c r="R1097" s="26" t="s">
        <v>42</v>
      </c>
      <c r="S1097" s="65" t="s">
        <v>44</v>
      </c>
    </row>
    <row r="1098" spans="1:19" ht="16.5" customHeight="1" x14ac:dyDescent="0.25">
      <c r="A1098" s="65">
        <v>1087</v>
      </c>
      <c r="B1098" s="225"/>
      <c r="C1098" s="94">
        <v>43774</v>
      </c>
      <c r="D1098" s="94" t="s">
        <v>1405</v>
      </c>
      <c r="E1098" s="65" t="s">
        <v>56</v>
      </c>
      <c r="F1098" s="95">
        <v>867717030523949</v>
      </c>
      <c r="G1098" s="65" t="s">
        <v>88</v>
      </c>
      <c r="H1098" s="65" t="s">
        <v>74</v>
      </c>
      <c r="I1098" s="65"/>
      <c r="J1098" s="24" t="s">
        <v>654</v>
      </c>
      <c r="K1098" s="31" t="s">
        <v>1538</v>
      </c>
      <c r="L1098" s="31" t="s">
        <v>219</v>
      </c>
      <c r="M1098" s="31" t="s">
        <v>1086</v>
      </c>
      <c r="N1098" s="31" t="s">
        <v>1539</v>
      </c>
      <c r="O1098" s="72"/>
      <c r="P1098" s="31" t="s">
        <v>80</v>
      </c>
      <c r="Q1098" s="31" t="s">
        <v>92</v>
      </c>
      <c r="R1098" s="26" t="s">
        <v>37</v>
      </c>
      <c r="S1098" s="26" t="s">
        <v>41</v>
      </c>
    </row>
    <row r="1099" spans="1:19" ht="16.5" customHeight="1" x14ac:dyDescent="0.25">
      <c r="A1099" s="65">
        <v>1088</v>
      </c>
      <c r="B1099" s="225"/>
      <c r="C1099" s="94" t="s">
        <v>1405</v>
      </c>
      <c r="D1099" s="94" t="s">
        <v>1356</v>
      </c>
      <c r="E1099" s="65" t="s">
        <v>56</v>
      </c>
      <c r="F1099" s="75">
        <v>867717030419965</v>
      </c>
      <c r="G1099" s="65" t="s">
        <v>88</v>
      </c>
      <c r="H1099" s="65" t="s">
        <v>74</v>
      </c>
      <c r="I1099" s="75"/>
      <c r="J1099" s="24" t="s">
        <v>1540</v>
      </c>
      <c r="K1099" s="31"/>
      <c r="L1099" s="31" t="s">
        <v>226</v>
      </c>
      <c r="M1099" s="31" t="s">
        <v>1086</v>
      </c>
      <c r="N1099" s="31" t="s">
        <v>778</v>
      </c>
      <c r="O1099" s="31"/>
      <c r="P1099" s="31" t="s">
        <v>80</v>
      </c>
      <c r="Q1099" s="31" t="s">
        <v>92</v>
      </c>
      <c r="R1099" s="23" t="s">
        <v>42</v>
      </c>
      <c r="S1099" s="65" t="s">
        <v>44</v>
      </c>
    </row>
    <row r="1100" spans="1:19" ht="16.5" customHeight="1" x14ac:dyDescent="0.25">
      <c r="A1100" s="65">
        <v>1089</v>
      </c>
      <c r="B1100" s="225"/>
      <c r="C1100" s="94" t="s">
        <v>1405</v>
      </c>
      <c r="D1100" s="94" t="s">
        <v>1356</v>
      </c>
      <c r="E1100" s="65" t="s">
        <v>56</v>
      </c>
      <c r="F1100" s="75">
        <v>868183034769567</v>
      </c>
      <c r="G1100" s="171"/>
      <c r="H1100" s="65" t="s">
        <v>74</v>
      </c>
      <c r="I1100" s="75"/>
      <c r="J1100" s="24" t="s">
        <v>76</v>
      </c>
      <c r="K1100" s="31"/>
      <c r="L1100" s="31" t="s">
        <v>206</v>
      </c>
      <c r="M1100" s="31" t="s">
        <v>1086</v>
      </c>
      <c r="N1100" s="31" t="s">
        <v>58</v>
      </c>
      <c r="O1100" s="31"/>
      <c r="P1100" s="31" t="s">
        <v>80</v>
      </c>
      <c r="Q1100" s="31" t="s">
        <v>92</v>
      </c>
      <c r="R1100" s="23" t="s">
        <v>42</v>
      </c>
      <c r="S1100" s="65" t="s">
        <v>44</v>
      </c>
    </row>
    <row r="1101" spans="1:19" ht="16.5" customHeight="1" x14ac:dyDescent="0.25">
      <c r="A1101" s="65">
        <v>1090</v>
      </c>
      <c r="B1101" s="225"/>
      <c r="C1101" s="94" t="s">
        <v>1533</v>
      </c>
      <c r="D1101" s="94" t="s">
        <v>1390</v>
      </c>
      <c r="E1101" s="65" t="s">
        <v>56</v>
      </c>
      <c r="F1101" s="75">
        <v>868183034661665</v>
      </c>
      <c r="G1101" s="65"/>
      <c r="H1101" s="65" t="s">
        <v>74</v>
      </c>
      <c r="I1101" s="24"/>
      <c r="J1101" s="24" t="s">
        <v>1541</v>
      </c>
      <c r="K1101" s="31" t="s">
        <v>50</v>
      </c>
      <c r="L1101" s="31" t="s">
        <v>206</v>
      </c>
      <c r="M1101" s="31" t="s">
        <v>1086</v>
      </c>
      <c r="N1101" s="31" t="s">
        <v>58</v>
      </c>
      <c r="O1101" s="31"/>
      <c r="P1101" s="31" t="s">
        <v>80</v>
      </c>
      <c r="Q1101" s="31" t="s">
        <v>92</v>
      </c>
      <c r="R1101" s="23" t="s">
        <v>42</v>
      </c>
      <c r="S1101" s="65" t="s">
        <v>44</v>
      </c>
    </row>
    <row r="1102" spans="1:19" ht="16.5" customHeight="1" x14ac:dyDescent="0.25">
      <c r="A1102" s="65">
        <v>1091</v>
      </c>
      <c r="B1102" s="225"/>
      <c r="C1102" s="94" t="s">
        <v>1533</v>
      </c>
      <c r="D1102" s="94" t="s">
        <v>1390</v>
      </c>
      <c r="E1102" s="65" t="s">
        <v>56</v>
      </c>
      <c r="F1102" s="75">
        <v>867857039903310</v>
      </c>
      <c r="G1102" s="65"/>
      <c r="H1102" s="65" t="s">
        <v>74</v>
      </c>
      <c r="I1102" s="24"/>
      <c r="J1102" s="24" t="s">
        <v>1542</v>
      </c>
      <c r="K1102" s="31" t="s">
        <v>225</v>
      </c>
      <c r="L1102" s="31" t="s">
        <v>78</v>
      </c>
      <c r="M1102" s="31" t="s">
        <v>1086</v>
      </c>
      <c r="N1102" s="31" t="s">
        <v>586</v>
      </c>
      <c r="O1102" s="31"/>
      <c r="P1102" s="31" t="s">
        <v>80</v>
      </c>
      <c r="Q1102" s="31" t="s">
        <v>92</v>
      </c>
      <c r="R1102" s="23" t="s">
        <v>37</v>
      </c>
      <c r="S1102" s="65" t="s">
        <v>41</v>
      </c>
    </row>
    <row r="1103" spans="1:19" ht="16.5" customHeight="1" x14ac:dyDescent="0.25">
      <c r="A1103" s="65">
        <v>1092</v>
      </c>
      <c r="B1103" s="225"/>
      <c r="C1103" s="94" t="s">
        <v>1533</v>
      </c>
      <c r="D1103" s="94" t="s">
        <v>1390</v>
      </c>
      <c r="E1103" s="65" t="s">
        <v>56</v>
      </c>
      <c r="F1103" s="75">
        <v>867717030523949</v>
      </c>
      <c r="G1103" s="65"/>
      <c r="H1103" s="65" t="s">
        <v>74</v>
      </c>
      <c r="I1103" s="31"/>
      <c r="J1103" s="24" t="s">
        <v>1542</v>
      </c>
      <c r="K1103" s="31"/>
      <c r="L1103" s="31" t="s">
        <v>1086</v>
      </c>
      <c r="M1103" s="31"/>
      <c r="N1103" s="31" t="s">
        <v>106</v>
      </c>
      <c r="O1103" s="31"/>
      <c r="P1103" s="31" t="s">
        <v>80</v>
      </c>
      <c r="Q1103" s="31" t="s">
        <v>92</v>
      </c>
      <c r="R1103" s="23" t="s">
        <v>42</v>
      </c>
      <c r="S1103" s="65" t="s">
        <v>44</v>
      </c>
    </row>
    <row r="1104" spans="1:19" ht="16.5" customHeight="1" x14ac:dyDescent="0.25">
      <c r="A1104" s="65">
        <v>1093</v>
      </c>
      <c r="B1104" s="225"/>
      <c r="C1104" s="94" t="s">
        <v>1533</v>
      </c>
      <c r="D1104" s="94" t="s">
        <v>1390</v>
      </c>
      <c r="E1104" s="31" t="s">
        <v>56</v>
      </c>
      <c r="F1104" s="80">
        <v>868183034623426</v>
      </c>
      <c r="G1104" s="31"/>
      <c r="H1104" s="31" t="s">
        <v>74</v>
      </c>
      <c r="I1104" s="31"/>
      <c r="J1104" s="31" t="s">
        <v>453</v>
      </c>
      <c r="K1104" s="31"/>
      <c r="L1104" s="31" t="s">
        <v>78</v>
      </c>
      <c r="M1104" s="31" t="s">
        <v>1086</v>
      </c>
      <c r="N1104" s="31" t="s">
        <v>58</v>
      </c>
      <c r="O1104" s="31"/>
      <c r="P1104" s="31" t="s">
        <v>80</v>
      </c>
      <c r="Q1104" s="31" t="s">
        <v>92</v>
      </c>
      <c r="R1104" s="23" t="s">
        <v>42</v>
      </c>
      <c r="S1104" s="65" t="s">
        <v>44</v>
      </c>
    </row>
    <row r="1105" spans="1:19" ht="16.5" customHeight="1" x14ac:dyDescent="0.25">
      <c r="A1105" s="65">
        <v>1094</v>
      </c>
      <c r="B1105" s="225"/>
      <c r="C1105" s="94" t="s">
        <v>1533</v>
      </c>
      <c r="D1105" s="94" t="s">
        <v>1390</v>
      </c>
      <c r="E1105" s="31" t="s">
        <v>56</v>
      </c>
      <c r="F1105" s="80">
        <v>868183034807185</v>
      </c>
      <c r="G1105" s="31"/>
      <c r="H1105" s="31" t="s">
        <v>74</v>
      </c>
      <c r="I1105" s="96"/>
      <c r="J1105" s="96" t="s">
        <v>453</v>
      </c>
      <c r="K1105" s="31" t="s">
        <v>225</v>
      </c>
      <c r="L1105" s="96" t="s">
        <v>206</v>
      </c>
      <c r="M1105" s="31" t="s">
        <v>1086</v>
      </c>
      <c r="N1105" s="31" t="s">
        <v>125</v>
      </c>
      <c r="O1105" s="96"/>
      <c r="P1105" s="31" t="s">
        <v>80</v>
      </c>
      <c r="Q1105" s="31" t="s">
        <v>92</v>
      </c>
      <c r="R1105" s="23" t="s">
        <v>37</v>
      </c>
      <c r="S1105" s="65" t="s">
        <v>41</v>
      </c>
    </row>
    <row r="1106" spans="1:19" ht="16.5" customHeight="1" x14ac:dyDescent="0.25">
      <c r="A1106" s="65">
        <v>1095</v>
      </c>
      <c r="B1106" s="226"/>
      <c r="C1106" s="94" t="s">
        <v>1405</v>
      </c>
      <c r="D1106" s="94" t="s">
        <v>1356</v>
      </c>
      <c r="E1106" s="65" t="s">
        <v>30</v>
      </c>
      <c r="F1106" s="75">
        <v>868345031031966</v>
      </c>
      <c r="G1106" s="65" t="s">
        <v>88</v>
      </c>
      <c r="H1106" s="65" t="s">
        <v>74</v>
      </c>
      <c r="I1106" s="65"/>
      <c r="J1106" s="24" t="s">
        <v>447</v>
      </c>
      <c r="K1106" s="31" t="s">
        <v>52</v>
      </c>
      <c r="L1106" s="31" t="s">
        <v>229</v>
      </c>
      <c r="M1106" s="31" t="s">
        <v>276</v>
      </c>
      <c r="N1106" s="31" t="s">
        <v>106</v>
      </c>
      <c r="O1106" s="72"/>
      <c r="P1106" s="31" t="s">
        <v>80</v>
      </c>
      <c r="Q1106" s="31" t="s">
        <v>92</v>
      </c>
      <c r="R1106" s="26" t="s">
        <v>42</v>
      </c>
      <c r="S1106" s="26" t="s">
        <v>43</v>
      </c>
    </row>
    <row r="1107" spans="1:19" ht="16.5" customHeight="1" x14ac:dyDescent="0.25">
      <c r="A1107" s="65">
        <v>1096</v>
      </c>
      <c r="B1107" s="224" t="s">
        <v>1034</v>
      </c>
      <c r="C1107" s="94">
        <v>43529</v>
      </c>
      <c r="D1107" s="94" t="s">
        <v>1405</v>
      </c>
      <c r="E1107" s="65" t="s">
        <v>18</v>
      </c>
      <c r="F1107" s="95" t="s">
        <v>1544</v>
      </c>
      <c r="G1107" s="65"/>
      <c r="H1107" s="65" t="s">
        <v>95</v>
      </c>
      <c r="I1107" s="65"/>
      <c r="J1107" s="31" t="s">
        <v>1008</v>
      </c>
      <c r="K1107" s="96" t="s">
        <v>1545</v>
      </c>
      <c r="L1107" s="31" t="s">
        <v>110</v>
      </c>
      <c r="M1107" s="31"/>
      <c r="N1107" s="31" t="s">
        <v>1546</v>
      </c>
      <c r="O1107" s="72">
        <v>100000</v>
      </c>
      <c r="P1107" s="31" t="s">
        <v>80</v>
      </c>
      <c r="Q1107" s="31" t="s">
        <v>100</v>
      </c>
      <c r="R1107" s="23" t="s">
        <v>37</v>
      </c>
      <c r="S1107" s="65" t="s">
        <v>41</v>
      </c>
    </row>
    <row r="1108" spans="1:19" ht="16.5" customHeight="1" x14ac:dyDescent="0.25">
      <c r="A1108" s="65">
        <v>1097</v>
      </c>
      <c r="B1108" s="225"/>
      <c r="C1108" s="94">
        <v>43529</v>
      </c>
      <c r="D1108" s="94" t="s">
        <v>1405</v>
      </c>
      <c r="E1108" s="65" t="s">
        <v>18</v>
      </c>
      <c r="F1108" s="95" t="s">
        <v>1547</v>
      </c>
      <c r="G1108" s="65"/>
      <c r="H1108" s="65" t="s">
        <v>95</v>
      </c>
      <c r="I1108" s="65"/>
      <c r="J1108" s="31" t="s">
        <v>367</v>
      </c>
      <c r="K1108" s="31" t="s">
        <v>1548</v>
      </c>
      <c r="L1108" s="97"/>
      <c r="M1108" s="31" t="s">
        <v>110</v>
      </c>
      <c r="N1108" s="31" t="s">
        <v>1546</v>
      </c>
      <c r="O1108" s="72">
        <v>100000</v>
      </c>
      <c r="P1108" s="31" t="s">
        <v>80</v>
      </c>
      <c r="Q1108" s="31" t="s">
        <v>100</v>
      </c>
      <c r="R1108" s="23" t="s">
        <v>37</v>
      </c>
      <c r="S1108" s="65" t="s">
        <v>41</v>
      </c>
    </row>
    <row r="1109" spans="1:19" ht="16.5" customHeight="1" x14ac:dyDescent="0.25">
      <c r="A1109" s="65">
        <v>1098</v>
      </c>
      <c r="B1109" s="225"/>
      <c r="C1109" s="94">
        <v>43529</v>
      </c>
      <c r="D1109" s="94" t="s">
        <v>1405</v>
      </c>
      <c r="E1109" s="65" t="s">
        <v>18</v>
      </c>
      <c r="F1109" s="95" t="s">
        <v>1549</v>
      </c>
      <c r="G1109" s="65"/>
      <c r="H1109" s="65" t="s">
        <v>95</v>
      </c>
      <c r="I1109" s="65" t="s">
        <v>1550</v>
      </c>
      <c r="J1109" s="24" t="s">
        <v>1551</v>
      </c>
      <c r="K1109" s="31" t="s">
        <v>1552</v>
      </c>
      <c r="L1109" s="31" t="s">
        <v>1553</v>
      </c>
      <c r="M1109" s="31" t="s">
        <v>110</v>
      </c>
      <c r="N1109" s="31" t="s">
        <v>1546</v>
      </c>
      <c r="O1109" s="72">
        <v>100000</v>
      </c>
      <c r="P1109" s="31" t="s">
        <v>80</v>
      </c>
      <c r="Q1109" s="31" t="s">
        <v>100</v>
      </c>
      <c r="R1109" s="23" t="s">
        <v>37</v>
      </c>
      <c r="S1109" s="65" t="s">
        <v>41</v>
      </c>
    </row>
    <row r="1110" spans="1:19" ht="16.5" customHeight="1" x14ac:dyDescent="0.25">
      <c r="A1110" s="65">
        <v>1099</v>
      </c>
      <c r="B1110" s="225"/>
      <c r="C1110" s="94">
        <v>43529</v>
      </c>
      <c r="D1110" s="94" t="s">
        <v>1405</v>
      </c>
      <c r="E1110" s="65" t="s">
        <v>18</v>
      </c>
      <c r="F1110" s="95" t="s">
        <v>1554</v>
      </c>
      <c r="G1110" s="65" t="s">
        <v>535</v>
      </c>
      <c r="H1110" s="65" t="s">
        <v>95</v>
      </c>
      <c r="I1110" s="65" t="s">
        <v>1555</v>
      </c>
      <c r="J1110" s="24" t="s">
        <v>1556</v>
      </c>
      <c r="K1110" s="31" t="s">
        <v>1557</v>
      </c>
      <c r="L1110" s="24"/>
      <c r="M1110" s="31" t="s">
        <v>110</v>
      </c>
      <c r="N1110" s="31" t="s">
        <v>1558</v>
      </c>
      <c r="O1110" s="72">
        <v>100000</v>
      </c>
      <c r="P1110" s="31" t="s">
        <v>80</v>
      </c>
      <c r="Q1110" s="31" t="s">
        <v>100</v>
      </c>
      <c r="R1110" s="23" t="s">
        <v>37</v>
      </c>
      <c r="S1110" s="65" t="s">
        <v>41</v>
      </c>
    </row>
    <row r="1111" spans="1:19" ht="16.5" customHeight="1" x14ac:dyDescent="0.25">
      <c r="A1111" s="65">
        <v>1100</v>
      </c>
      <c r="B1111" s="225"/>
      <c r="C1111" s="94">
        <v>43529</v>
      </c>
      <c r="D1111" s="94" t="s">
        <v>1405</v>
      </c>
      <c r="E1111" s="65" t="s">
        <v>18</v>
      </c>
      <c r="F1111" s="75">
        <v>862118022978529</v>
      </c>
      <c r="G1111" s="65"/>
      <c r="H1111" s="65" t="s">
        <v>95</v>
      </c>
      <c r="I1111" s="65" t="s">
        <v>1555</v>
      </c>
      <c r="J1111" s="24" t="s">
        <v>365</v>
      </c>
      <c r="K1111" s="31" t="s">
        <v>134</v>
      </c>
      <c r="L1111" s="31" t="s">
        <v>366</v>
      </c>
      <c r="M1111" s="31" t="s">
        <v>110</v>
      </c>
      <c r="N1111" s="31" t="s">
        <v>58</v>
      </c>
      <c r="O1111" s="31"/>
      <c r="P1111" s="31" t="s">
        <v>80</v>
      </c>
      <c r="Q1111" s="31" t="s">
        <v>100</v>
      </c>
      <c r="R1111" s="26" t="s">
        <v>42</v>
      </c>
      <c r="S1111" s="65" t="s">
        <v>44</v>
      </c>
    </row>
    <row r="1112" spans="1:19" ht="16.5" customHeight="1" x14ac:dyDescent="0.25">
      <c r="A1112" s="65">
        <v>1101</v>
      </c>
      <c r="B1112" s="225"/>
      <c r="C1112" s="94">
        <v>43529</v>
      </c>
      <c r="D1112" s="94" t="s">
        <v>1405</v>
      </c>
      <c r="E1112" s="65" t="s">
        <v>18</v>
      </c>
      <c r="F1112" s="95" t="s">
        <v>1559</v>
      </c>
      <c r="G1112" s="65"/>
      <c r="H1112" s="65" t="s">
        <v>95</v>
      </c>
      <c r="I1112" s="65"/>
      <c r="J1112" s="31" t="s">
        <v>367</v>
      </c>
      <c r="K1112" s="96" t="s">
        <v>1545</v>
      </c>
      <c r="L1112" s="31" t="s">
        <v>110</v>
      </c>
      <c r="M1112" s="31"/>
      <c r="N1112" s="31" t="s">
        <v>1546</v>
      </c>
      <c r="O1112" s="72">
        <v>100000</v>
      </c>
      <c r="P1112" s="31" t="s">
        <v>80</v>
      </c>
      <c r="Q1112" s="31" t="s">
        <v>100</v>
      </c>
      <c r="R1112" s="26" t="s">
        <v>37</v>
      </c>
      <c r="S1112" s="65" t="s">
        <v>41</v>
      </c>
    </row>
    <row r="1113" spans="1:19" ht="16.5" customHeight="1" x14ac:dyDescent="0.25">
      <c r="A1113" s="65">
        <v>1102</v>
      </c>
      <c r="B1113" s="225"/>
      <c r="C1113" s="94">
        <v>43529</v>
      </c>
      <c r="D1113" s="94" t="s">
        <v>1405</v>
      </c>
      <c r="E1113" s="65" t="s">
        <v>18</v>
      </c>
      <c r="F1113" s="95" t="s">
        <v>1560</v>
      </c>
      <c r="G1113" s="31"/>
      <c r="H1113" s="65" t="s">
        <v>95</v>
      </c>
      <c r="I1113" s="75" t="s">
        <v>1561</v>
      </c>
      <c r="J1113" s="31"/>
      <c r="K1113" s="31" t="s">
        <v>1562</v>
      </c>
      <c r="L1113" s="31" t="s">
        <v>307</v>
      </c>
      <c r="M1113" s="31" t="s">
        <v>110</v>
      </c>
      <c r="N1113" s="31" t="s">
        <v>1563</v>
      </c>
      <c r="O1113" s="72">
        <v>530000</v>
      </c>
      <c r="P1113" s="31" t="s">
        <v>80</v>
      </c>
      <c r="Q1113" s="31" t="s">
        <v>100</v>
      </c>
      <c r="R1113" s="26" t="s">
        <v>37</v>
      </c>
      <c r="S1113" s="65" t="s">
        <v>40</v>
      </c>
    </row>
    <row r="1114" spans="1:19" ht="16.5" customHeight="1" x14ac:dyDescent="0.25">
      <c r="A1114" s="65">
        <v>1103</v>
      </c>
      <c r="B1114" s="225"/>
      <c r="C1114" s="94">
        <v>43529</v>
      </c>
      <c r="D1114" s="94" t="s">
        <v>1405</v>
      </c>
      <c r="E1114" s="65" t="s">
        <v>18</v>
      </c>
      <c r="F1114" s="95" t="s">
        <v>1564</v>
      </c>
      <c r="G1114" s="31"/>
      <c r="H1114" s="65" t="s">
        <v>95</v>
      </c>
      <c r="I1114" s="65"/>
      <c r="J1114" s="96" t="s">
        <v>1008</v>
      </c>
      <c r="K1114" s="96" t="s">
        <v>1545</v>
      </c>
      <c r="L1114" s="96" t="s">
        <v>307</v>
      </c>
      <c r="M1114" s="31" t="s">
        <v>110</v>
      </c>
      <c r="N1114" s="31" t="s">
        <v>1565</v>
      </c>
      <c r="O1114" s="98">
        <v>100000</v>
      </c>
      <c r="P1114" s="31" t="s">
        <v>80</v>
      </c>
      <c r="Q1114" s="31" t="s">
        <v>100</v>
      </c>
      <c r="R1114" s="26" t="s">
        <v>37</v>
      </c>
      <c r="S1114" s="65" t="s">
        <v>41</v>
      </c>
    </row>
    <row r="1115" spans="1:19" ht="16.5" customHeight="1" x14ac:dyDescent="0.25">
      <c r="A1115" s="65">
        <v>1104</v>
      </c>
      <c r="B1115" s="225"/>
      <c r="C1115" s="94">
        <v>43529</v>
      </c>
      <c r="D1115" s="94" t="s">
        <v>1405</v>
      </c>
      <c r="E1115" s="65" t="s">
        <v>18</v>
      </c>
      <c r="F1115" s="95" t="s">
        <v>1566</v>
      </c>
      <c r="G1115" s="31"/>
      <c r="H1115" s="65" t="s">
        <v>95</v>
      </c>
      <c r="I1115" s="65"/>
      <c r="J1115" s="31" t="s">
        <v>1567</v>
      </c>
      <c r="K1115" s="31" t="s">
        <v>1568</v>
      </c>
      <c r="L1115" s="31" t="s">
        <v>307</v>
      </c>
      <c r="M1115" s="31" t="s">
        <v>110</v>
      </c>
      <c r="N1115" s="31" t="s">
        <v>1569</v>
      </c>
      <c r="O1115" s="72">
        <v>240000</v>
      </c>
      <c r="P1115" s="31" t="s">
        <v>80</v>
      </c>
      <c r="Q1115" s="31" t="s">
        <v>100</v>
      </c>
      <c r="R1115" s="26" t="s">
        <v>37</v>
      </c>
      <c r="S1115" s="65" t="s">
        <v>40</v>
      </c>
    </row>
    <row r="1116" spans="1:19" ht="16.5" customHeight="1" x14ac:dyDescent="0.25">
      <c r="A1116" s="65">
        <v>1105</v>
      </c>
      <c r="B1116" s="225"/>
      <c r="C1116" s="94">
        <v>43529</v>
      </c>
      <c r="D1116" s="94" t="s">
        <v>1405</v>
      </c>
      <c r="E1116" s="65" t="s">
        <v>18</v>
      </c>
      <c r="F1116" s="95" t="s">
        <v>1570</v>
      </c>
      <c r="G1116" s="65" t="s">
        <v>535</v>
      </c>
      <c r="H1116" s="65" t="s">
        <v>95</v>
      </c>
      <c r="I1116" s="65" t="s">
        <v>1571</v>
      </c>
      <c r="J1116" s="72" t="s">
        <v>1014</v>
      </c>
      <c r="K1116" s="31" t="s">
        <v>1545</v>
      </c>
      <c r="L1116" s="31" t="s">
        <v>1572</v>
      </c>
      <c r="M1116" s="31" t="s">
        <v>110</v>
      </c>
      <c r="N1116" s="31" t="s">
        <v>1565</v>
      </c>
      <c r="O1116" s="72">
        <v>100000</v>
      </c>
      <c r="P1116" s="31" t="s">
        <v>80</v>
      </c>
      <c r="Q1116" s="31" t="s">
        <v>100</v>
      </c>
      <c r="R1116" s="26" t="s">
        <v>37</v>
      </c>
      <c r="S1116" s="65" t="s">
        <v>41</v>
      </c>
    </row>
    <row r="1117" spans="1:19" ht="16.5" customHeight="1" x14ac:dyDescent="0.25">
      <c r="A1117" s="65">
        <v>1106</v>
      </c>
      <c r="B1117" s="225"/>
      <c r="C1117" s="94" t="s">
        <v>1390</v>
      </c>
      <c r="D1117" s="94" t="s">
        <v>1374</v>
      </c>
      <c r="E1117" s="65" t="s">
        <v>18</v>
      </c>
      <c r="F1117" s="95" t="s">
        <v>1573</v>
      </c>
      <c r="G1117" s="65" t="s">
        <v>535</v>
      </c>
      <c r="H1117" s="65" t="s">
        <v>95</v>
      </c>
      <c r="I1117" s="31"/>
      <c r="J1117" s="31" t="s">
        <v>1574</v>
      </c>
      <c r="K1117" s="31" t="s">
        <v>1575</v>
      </c>
      <c r="L1117" s="31"/>
      <c r="M1117" s="31" t="s">
        <v>110</v>
      </c>
      <c r="N1117" s="99" t="s">
        <v>1558</v>
      </c>
      <c r="O1117" s="72">
        <v>100000</v>
      </c>
      <c r="P1117" s="31" t="s">
        <v>80</v>
      </c>
      <c r="Q1117" s="31" t="s">
        <v>100</v>
      </c>
      <c r="R1117" s="26" t="s">
        <v>37</v>
      </c>
      <c r="S1117" s="65" t="s">
        <v>41</v>
      </c>
    </row>
    <row r="1118" spans="1:19" ht="16.5" customHeight="1" x14ac:dyDescent="0.25">
      <c r="A1118" s="65">
        <v>1107</v>
      </c>
      <c r="B1118" s="225"/>
      <c r="C1118" s="94" t="s">
        <v>1390</v>
      </c>
      <c r="D1118" s="94" t="s">
        <v>1374</v>
      </c>
      <c r="E1118" s="65" t="s">
        <v>18</v>
      </c>
      <c r="F1118" s="75">
        <v>865904028279039</v>
      </c>
      <c r="G1118" s="65"/>
      <c r="H1118" s="65" t="s">
        <v>95</v>
      </c>
      <c r="I1118" s="31"/>
      <c r="J1118" s="72" t="s">
        <v>1014</v>
      </c>
      <c r="K1118" s="31" t="s">
        <v>791</v>
      </c>
      <c r="L1118" s="31"/>
      <c r="M1118" s="31" t="s">
        <v>110</v>
      </c>
      <c r="N1118" s="31" t="s">
        <v>106</v>
      </c>
      <c r="O1118" s="31"/>
      <c r="P1118" s="31" t="s">
        <v>80</v>
      </c>
      <c r="Q1118" s="31" t="s">
        <v>100</v>
      </c>
      <c r="R1118" s="26" t="s">
        <v>42</v>
      </c>
      <c r="S1118" s="65" t="s">
        <v>44</v>
      </c>
    </row>
    <row r="1119" spans="1:19" ht="16.5" customHeight="1" x14ac:dyDescent="0.25">
      <c r="A1119" s="65">
        <v>1108</v>
      </c>
      <c r="B1119" s="225"/>
      <c r="C1119" s="94" t="s">
        <v>1390</v>
      </c>
      <c r="D1119" s="94" t="s">
        <v>1374</v>
      </c>
      <c r="E1119" s="65" t="s">
        <v>18</v>
      </c>
      <c r="F1119" s="95" t="s">
        <v>1576</v>
      </c>
      <c r="G1119" s="65"/>
      <c r="H1119" s="65" t="s">
        <v>95</v>
      </c>
      <c r="I1119" s="75" t="s">
        <v>1577</v>
      </c>
      <c r="J1119" s="65" t="s">
        <v>1574</v>
      </c>
      <c r="K1119" s="31" t="s">
        <v>1578</v>
      </c>
      <c r="L1119" s="65" t="s">
        <v>366</v>
      </c>
      <c r="M1119" s="31" t="s">
        <v>110</v>
      </c>
      <c r="N1119" s="31" t="s">
        <v>1546</v>
      </c>
      <c r="O1119" s="72">
        <v>100000</v>
      </c>
      <c r="P1119" s="31" t="s">
        <v>80</v>
      </c>
      <c r="Q1119" s="31" t="s">
        <v>100</v>
      </c>
      <c r="R1119" s="26" t="s">
        <v>37</v>
      </c>
      <c r="S1119" s="65" t="s">
        <v>41</v>
      </c>
    </row>
    <row r="1120" spans="1:19" ht="16.5" customHeight="1" x14ac:dyDescent="0.25">
      <c r="A1120" s="65">
        <v>1109</v>
      </c>
      <c r="B1120" s="225"/>
      <c r="C1120" s="94">
        <v>43529</v>
      </c>
      <c r="D1120" s="94" t="s">
        <v>1405</v>
      </c>
      <c r="E1120" s="65" t="s">
        <v>25</v>
      </c>
      <c r="F1120" s="95">
        <v>867330023793469</v>
      </c>
      <c r="G1120" s="65"/>
      <c r="H1120" s="65" t="s">
        <v>95</v>
      </c>
      <c r="I1120" s="75"/>
      <c r="J1120" s="31" t="s">
        <v>1002</v>
      </c>
      <c r="K1120" s="31" t="s">
        <v>1579</v>
      </c>
      <c r="L1120" s="31"/>
      <c r="M1120" s="31"/>
      <c r="N1120" s="31" t="s">
        <v>1580</v>
      </c>
      <c r="O1120" s="72">
        <v>20000</v>
      </c>
      <c r="P1120" s="31" t="s">
        <v>80</v>
      </c>
      <c r="Q1120" s="31" t="s">
        <v>100</v>
      </c>
      <c r="R1120" s="23" t="s">
        <v>37</v>
      </c>
      <c r="S1120" s="65" t="s">
        <v>40</v>
      </c>
    </row>
    <row r="1121" spans="1:19" ht="16.5" customHeight="1" x14ac:dyDescent="0.25">
      <c r="A1121" s="65">
        <v>1110</v>
      </c>
      <c r="B1121" s="225"/>
      <c r="C1121" s="94">
        <v>43529</v>
      </c>
      <c r="D1121" s="94" t="s">
        <v>1405</v>
      </c>
      <c r="E1121" s="65" t="s">
        <v>25</v>
      </c>
      <c r="F1121" s="95">
        <v>869668021871094</v>
      </c>
      <c r="G1121" s="65"/>
      <c r="H1121" s="65" t="s">
        <v>95</v>
      </c>
      <c r="I1121" s="31"/>
      <c r="J1121" s="31"/>
      <c r="K1121" s="31" t="s">
        <v>1581</v>
      </c>
      <c r="L1121" s="31" t="s">
        <v>1032</v>
      </c>
      <c r="M1121" s="31"/>
      <c r="N1121" s="31" t="s">
        <v>1582</v>
      </c>
      <c r="O1121" s="72">
        <v>20000</v>
      </c>
      <c r="P1121" s="31" t="s">
        <v>80</v>
      </c>
      <c r="Q1121" s="31" t="s">
        <v>100</v>
      </c>
      <c r="R1121" s="23" t="s">
        <v>37</v>
      </c>
      <c r="S1121" s="65" t="s">
        <v>40</v>
      </c>
    </row>
    <row r="1122" spans="1:19" ht="16.5" customHeight="1" x14ac:dyDescent="0.25">
      <c r="A1122" s="65">
        <v>1111</v>
      </c>
      <c r="B1122" s="225"/>
      <c r="C1122" s="94">
        <v>43529</v>
      </c>
      <c r="D1122" s="94" t="s">
        <v>1405</v>
      </c>
      <c r="E1122" s="65" t="s">
        <v>25</v>
      </c>
      <c r="F1122" s="95">
        <v>867330029873083</v>
      </c>
      <c r="G1122" s="65"/>
      <c r="H1122" s="65" t="s">
        <v>95</v>
      </c>
      <c r="I1122" s="24"/>
      <c r="J1122" s="24"/>
      <c r="K1122" s="31" t="s">
        <v>1583</v>
      </c>
      <c r="L1122" s="31"/>
      <c r="M1122" s="31" t="s">
        <v>349</v>
      </c>
      <c r="N1122" s="31" t="s">
        <v>1584</v>
      </c>
      <c r="O1122" s="72">
        <v>10000</v>
      </c>
      <c r="P1122" s="31" t="s">
        <v>80</v>
      </c>
      <c r="Q1122" s="31" t="s">
        <v>100</v>
      </c>
      <c r="R1122" s="23" t="s">
        <v>37</v>
      </c>
      <c r="S1122" s="65" t="s">
        <v>40</v>
      </c>
    </row>
    <row r="1123" spans="1:19" ht="16.5" customHeight="1" x14ac:dyDescent="0.25">
      <c r="A1123" s="65">
        <v>1112</v>
      </c>
      <c r="B1123" s="225"/>
      <c r="C1123" s="94">
        <v>43529</v>
      </c>
      <c r="D1123" s="94" t="s">
        <v>1405</v>
      </c>
      <c r="E1123" s="65" t="s">
        <v>25</v>
      </c>
      <c r="F1123" s="95">
        <v>866593020396286</v>
      </c>
      <c r="G1123" s="65"/>
      <c r="H1123" s="65" t="s">
        <v>95</v>
      </c>
      <c r="I1123" s="24"/>
      <c r="J1123" s="24"/>
      <c r="K1123" s="31" t="s">
        <v>52</v>
      </c>
      <c r="L1123" s="24" t="s">
        <v>363</v>
      </c>
      <c r="M1123" s="31" t="s">
        <v>342</v>
      </c>
      <c r="N1123" s="31" t="s">
        <v>58</v>
      </c>
      <c r="O1123" s="31"/>
      <c r="P1123" s="31" t="s">
        <v>80</v>
      </c>
      <c r="Q1123" s="31" t="s">
        <v>100</v>
      </c>
      <c r="R1123" s="23" t="s">
        <v>42</v>
      </c>
      <c r="S1123" s="65" t="s">
        <v>43</v>
      </c>
    </row>
    <row r="1124" spans="1:19" ht="16.5" customHeight="1" x14ac:dyDescent="0.25">
      <c r="A1124" s="65">
        <v>1113</v>
      </c>
      <c r="B1124" s="225"/>
      <c r="C1124" s="94">
        <v>43529</v>
      </c>
      <c r="D1124" s="94" t="s">
        <v>1405</v>
      </c>
      <c r="E1124" s="65" t="s">
        <v>25</v>
      </c>
      <c r="F1124" s="95">
        <v>867330065867362</v>
      </c>
      <c r="G1124" s="65"/>
      <c r="H1124" s="65" t="s">
        <v>95</v>
      </c>
      <c r="I1124" s="24" t="s">
        <v>1585</v>
      </c>
      <c r="J1124" s="24" t="s">
        <v>685</v>
      </c>
      <c r="K1124" s="31" t="s">
        <v>791</v>
      </c>
      <c r="L1124" s="31"/>
      <c r="M1124" s="31" t="s">
        <v>349</v>
      </c>
      <c r="N1124" s="31" t="s">
        <v>1586</v>
      </c>
      <c r="O1124" s="72">
        <v>45000</v>
      </c>
      <c r="P1124" s="31" t="s">
        <v>80</v>
      </c>
      <c r="Q1124" s="31" t="s">
        <v>100</v>
      </c>
      <c r="R1124" s="26" t="s">
        <v>37</v>
      </c>
      <c r="S1124" s="65" t="s">
        <v>41</v>
      </c>
    </row>
    <row r="1125" spans="1:19" ht="16.5" customHeight="1" x14ac:dyDescent="0.25">
      <c r="A1125" s="65">
        <v>1114</v>
      </c>
      <c r="B1125" s="225"/>
      <c r="C1125" s="94">
        <v>43529</v>
      </c>
      <c r="D1125" s="94" t="s">
        <v>1405</v>
      </c>
      <c r="E1125" s="65" t="s">
        <v>25</v>
      </c>
      <c r="F1125" s="95">
        <v>867330065866207</v>
      </c>
      <c r="G1125" s="65"/>
      <c r="H1125" s="65" t="s">
        <v>95</v>
      </c>
      <c r="I1125" s="31"/>
      <c r="J1125" s="31" t="s">
        <v>1587</v>
      </c>
      <c r="K1125" s="31" t="s">
        <v>1025</v>
      </c>
      <c r="L1125" s="31" t="s">
        <v>1588</v>
      </c>
      <c r="M1125" s="31" t="s">
        <v>349</v>
      </c>
      <c r="N1125" s="31" t="s">
        <v>1589</v>
      </c>
      <c r="O1125" s="72">
        <v>60000</v>
      </c>
      <c r="P1125" s="31" t="s">
        <v>80</v>
      </c>
      <c r="Q1125" s="31" t="s">
        <v>1273</v>
      </c>
      <c r="R1125" s="26" t="s">
        <v>37</v>
      </c>
      <c r="S1125" s="65" t="s">
        <v>40</v>
      </c>
    </row>
    <row r="1126" spans="1:19" ht="16.5" customHeight="1" x14ac:dyDescent="0.25">
      <c r="A1126" s="65">
        <v>1115</v>
      </c>
      <c r="B1126" s="225"/>
      <c r="C1126" s="94">
        <v>43529</v>
      </c>
      <c r="D1126" s="94" t="s">
        <v>1405</v>
      </c>
      <c r="E1126" s="65" t="s">
        <v>25</v>
      </c>
      <c r="F1126" s="95">
        <v>866593020396781</v>
      </c>
      <c r="G1126" s="31"/>
      <c r="H1126" s="65" t="s">
        <v>95</v>
      </c>
      <c r="I1126" s="31"/>
      <c r="J1126" s="31" t="s">
        <v>1590</v>
      </c>
      <c r="K1126" s="31" t="s">
        <v>791</v>
      </c>
      <c r="L1126" s="31"/>
      <c r="M1126" s="31" t="s">
        <v>349</v>
      </c>
      <c r="N1126" s="31" t="s">
        <v>1584</v>
      </c>
      <c r="O1126" s="72">
        <v>10000</v>
      </c>
      <c r="P1126" s="31" t="s">
        <v>80</v>
      </c>
      <c r="Q1126" s="31" t="s">
        <v>100</v>
      </c>
      <c r="R1126" s="26" t="s">
        <v>37</v>
      </c>
      <c r="S1126" s="65" t="s">
        <v>40</v>
      </c>
    </row>
    <row r="1127" spans="1:19" ht="16.5" customHeight="1" x14ac:dyDescent="0.25">
      <c r="A1127" s="65">
        <v>1116</v>
      </c>
      <c r="B1127" s="225"/>
      <c r="C1127" s="94">
        <v>43529</v>
      </c>
      <c r="D1127" s="94" t="s">
        <v>1405</v>
      </c>
      <c r="E1127" s="65" t="s">
        <v>31</v>
      </c>
      <c r="F1127" s="75">
        <v>869696043468607</v>
      </c>
      <c r="G1127" s="65"/>
      <c r="H1127" s="65" t="s">
        <v>74</v>
      </c>
      <c r="I1127" s="75"/>
      <c r="J1127" s="31" t="s">
        <v>1591</v>
      </c>
      <c r="K1127" s="31" t="s">
        <v>1592</v>
      </c>
      <c r="L1127" s="31" t="s">
        <v>316</v>
      </c>
      <c r="M1127" s="31"/>
      <c r="N1127" s="31" t="s">
        <v>1593</v>
      </c>
      <c r="O1127" s="31"/>
      <c r="P1127" s="31" t="s">
        <v>80</v>
      </c>
      <c r="Q1127" s="31" t="s">
        <v>100</v>
      </c>
      <c r="R1127" s="23" t="s">
        <v>37</v>
      </c>
      <c r="S1127" s="65" t="s">
        <v>41</v>
      </c>
    </row>
    <row r="1128" spans="1:19" ht="16.5" customHeight="1" x14ac:dyDescent="0.25">
      <c r="A1128" s="65">
        <v>1117</v>
      </c>
      <c r="B1128" s="225"/>
      <c r="C1128" s="94">
        <v>43529</v>
      </c>
      <c r="D1128" s="94" t="s">
        <v>1405</v>
      </c>
      <c r="E1128" s="65" t="s">
        <v>30</v>
      </c>
      <c r="F1128" s="75">
        <v>864811036941271</v>
      </c>
      <c r="G1128" s="65"/>
      <c r="H1128" s="65" t="s">
        <v>95</v>
      </c>
      <c r="I1128" s="75"/>
      <c r="J1128" s="31" t="s">
        <v>1594</v>
      </c>
      <c r="K1128" s="31" t="s">
        <v>167</v>
      </c>
      <c r="L1128" s="31" t="s">
        <v>311</v>
      </c>
      <c r="M1128" s="31" t="s">
        <v>276</v>
      </c>
      <c r="N1128" s="31" t="s">
        <v>1326</v>
      </c>
      <c r="O1128" s="72"/>
      <c r="P1128" s="31" t="s">
        <v>2147</v>
      </c>
      <c r="Q1128" s="31" t="s">
        <v>100</v>
      </c>
      <c r="R1128" s="23" t="s">
        <v>37</v>
      </c>
      <c r="S1128" s="65" t="s">
        <v>39</v>
      </c>
    </row>
    <row r="1129" spans="1:19" ht="16.5" customHeight="1" x14ac:dyDescent="0.25">
      <c r="A1129" s="65">
        <v>1118</v>
      </c>
      <c r="B1129" s="225"/>
      <c r="C1129" s="94">
        <v>43529</v>
      </c>
      <c r="D1129" s="94" t="s">
        <v>1405</v>
      </c>
      <c r="E1129" s="65" t="s">
        <v>30</v>
      </c>
      <c r="F1129" s="75">
        <v>868926033987493</v>
      </c>
      <c r="G1129" s="65"/>
      <c r="H1129" s="65" t="s">
        <v>74</v>
      </c>
      <c r="I1129" s="31"/>
      <c r="J1129" s="31" t="s">
        <v>1594</v>
      </c>
      <c r="K1129" s="31" t="s">
        <v>1595</v>
      </c>
      <c r="L1129" s="31" t="s">
        <v>311</v>
      </c>
      <c r="M1129" s="31" t="s">
        <v>276</v>
      </c>
      <c r="N1129" s="31" t="s">
        <v>1596</v>
      </c>
      <c r="O1129" s="31"/>
      <c r="P1129" s="31" t="s">
        <v>80</v>
      </c>
      <c r="Q1129" s="31" t="s">
        <v>100</v>
      </c>
      <c r="R1129" s="23" t="s">
        <v>37</v>
      </c>
      <c r="S1129" s="65" t="s">
        <v>40</v>
      </c>
    </row>
    <row r="1130" spans="1:19" ht="16.5" customHeight="1" x14ac:dyDescent="0.25">
      <c r="A1130" s="65">
        <v>1119</v>
      </c>
      <c r="B1130" s="225"/>
      <c r="C1130" s="94" t="s">
        <v>728</v>
      </c>
      <c r="D1130" s="94" t="s">
        <v>1374</v>
      </c>
      <c r="E1130" s="65" t="s">
        <v>30</v>
      </c>
      <c r="F1130" s="75">
        <v>868926033925857</v>
      </c>
      <c r="G1130" s="65" t="s">
        <v>262</v>
      </c>
      <c r="H1130" s="65" t="s">
        <v>74</v>
      </c>
      <c r="I1130" s="24" t="s">
        <v>500</v>
      </c>
      <c r="J1130" s="24" t="s">
        <v>1245</v>
      </c>
      <c r="K1130" s="31" t="s">
        <v>1597</v>
      </c>
      <c r="L1130" s="31" t="s">
        <v>311</v>
      </c>
      <c r="M1130" s="31" t="s">
        <v>276</v>
      </c>
      <c r="N1130" s="31" t="s">
        <v>1598</v>
      </c>
      <c r="O1130" s="82" t="s">
        <v>86</v>
      </c>
      <c r="P1130" s="31" t="s">
        <v>80</v>
      </c>
      <c r="Q1130" s="31" t="s">
        <v>100</v>
      </c>
      <c r="R1130" s="23" t="s">
        <v>37</v>
      </c>
      <c r="S1130" s="65" t="s">
        <v>40</v>
      </c>
    </row>
    <row r="1131" spans="1:19" ht="16.5" customHeight="1" x14ac:dyDescent="0.25">
      <c r="A1131" s="65">
        <v>1120</v>
      </c>
      <c r="B1131" s="225"/>
      <c r="C1131" s="94">
        <v>43529</v>
      </c>
      <c r="D1131" s="94" t="s">
        <v>1405</v>
      </c>
      <c r="E1131" s="65" t="s">
        <v>64</v>
      </c>
      <c r="F1131" s="75">
        <v>868183033841821</v>
      </c>
      <c r="G1131" s="65"/>
      <c r="H1131" s="65" t="s">
        <v>74</v>
      </c>
      <c r="I1131" s="75" t="s">
        <v>1599</v>
      </c>
      <c r="J1131" s="31" t="s">
        <v>1600</v>
      </c>
      <c r="K1131" s="31" t="s">
        <v>167</v>
      </c>
      <c r="L1131" s="31" t="s">
        <v>78</v>
      </c>
      <c r="M1131" s="31" t="s">
        <v>1086</v>
      </c>
      <c r="N1131" s="31" t="s">
        <v>1601</v>
      </c>
      <c r="O1131" s="31"/>
      <c r="P1131" s="31" t="s">
        <v>80</v>
      </c>
      <c r="Q1131" s="31" t="s">
        <v>100</v>
      </c>
      <c r="R1131" s="23" t="s">
        <v>37</v>
      </c>
      <c r="S1131" s="65" t="s">
        <v>39</v>
      </c>
    </row>
    <row r="1132" spans="1:19" ht="16.5" customHeight="1" x14ac:dyDescent="0.25">
      <c r="A1132" s="65">
        <v>1121</v>
      </c>
      <c r="B1132" s="225"/>
      <c r="C1132" s="94" t="s">
        <v>728</v>
      </c>
      <c r="D1132" s="94" t="s">
        <v>1374</v>
      </c>
      <c r="E1132" s="65" t="s">
        <v>64</v>
      </c>
      <c r="F1132" s="75">
        <v>868183034603691</v>
      </c>
      <c r="G1132" s="65"/>
      <c r="H1132" s="65" t="s">
        <v>74</v>
      </c>
      <c r="I1132" s="31"/>
      <c r="J1132" s="31" t="s">
        <v>1257</v>
      </c>
      <c r="K1132" s="31" t="s">
        <v>791</v>
      </c>
      <c r="L1132" s="31" t="s">
        <v>78</v>
      </c>
      <c r="M1132" s="31" t="s">
        <v>1086</v>
      </c>
      <c r="N1132" s="31" t="s">
        <v>469</v>
      </c>
      <c r="O1132" s="31"/>
      <c r="P1132" s="31" t="s">
        <v>80</v>
      </c>
      <c r="Q1132" s="31" t="s">
        <v>100</v>
      </c>
      <c r="R1132" s="23" t="s">
        <v>37</v>
      </c>
      <c r="S1132" s="65" t="s">
        <v>41</v>
      </c>
    </row>
    <row r="1133" spans="1:19" ht="16.5" customHeight="1" x14ac:dyDescent="0.25">
      <c r="A1133" s="65">
        <v>1122</v>
      </c>
      <c r="B1133" s="226"/>
      <c r="C1133" s="94">
        <v>43529</v>
      </c>
      <c r="D1133" s="94" t="s">
        <v>1405</v>
      </c>
      <c r="E1133" s="65" t="s">
        <v>23</v>
      </c>
      <c r="F1133" s="95">
        <v>863586034522619</v>
      </c>
      <c r="G1133" s="65"/>
      <c r="H1133" s="65" t="s">
        <v>95</v>
      </c>
      <c r="I1133" s="75"/>
      <c r="J1133" s="31" t="s">
        <v>297</v>
      </c>
      <c r="K1133" s="31" t="s">
        <v>1602</v>
      </c>
      <c r="L1133" s="31" t="s">
        <v>98</v>
      </c>
      <c r="M1133" s="31"/>
      <c r="N1133" s="31" t="s">
        <v>1603</v>
      </c>
      <c r="O1133" s="72">
        <v>145000</v>
      </c>
      <c r="P1133" s="31" t="s">
        <v>80</v>
      </c>
      <c r="Q1133" s="31" t="s">
        <v>100</v>
      </c>
      <c r="R1133" s="23" t="s">
        <v>37</v>
      </c>
      <c r="S1133" s="65" t="s">
        <v>41</v>
      </c>
    </row>
    <row r="1134" spans="1:19" ht="16.5" customHeight="1" x14ac:dyDescent="0.25">
      <c r="A1134" s="65">
        <v>1123</v>
      </c>
      <c r="B1134" s="26" t="s">
        <v>1604</v>
      </c>
      <c r="C1134" s="94" t="s">
        <v>1390</v>
      </c>
      <c r="D1134" s="94" t="s">
        <v>1365</v>
      </c>
      <c r="E1134" s="65" t="s">
        <v>18</v>
      </c>
      <c r="F1134" s="95">
        <v>13226007773217</v>
      </c>
      <c r="G1134" s="65" t="s">
        <v>113</v>
      </c>
      <c r="H1134" s="65" t="s">
        <v>95</v>
      </c>
      <c r="I1134" s="65"/>
      <c r="J1134" s="24" t="s">
        <v>1085</v>
      </c>
      <c r="K1134" s="31" t="s">
        <v>1407</v>
      </c>
      <c r="L1134" s="31" t="s">
        <v>110</v>
      </c>
      <c r="M1134" s="31"/>
      <c r="N1134" s="31" t="s">
        <v>360</v>
      </c>
      <c r="O1134" s="72">
        <v>100000</v>
      </c>
      <c r="P1134" s="31" t="s">
        <v>80</v>
      </c>
      <c r="Q1134" s="31" t="s">
        <v>92</v>
      </c>
      <c r="R1134" s="26" t="s">
        <v>37</v>
      </c>
      <c r="S1134" s="26" t="s">
        <v>39</v>
      </c>
    </row>
    <row r="1135" spans="1:19" ht="16.5" customHeight="1" x14ac:dyDescent="0.25">
      <c r="A1135" s="65">
        <v>1124</v>
      </c>
      <c r="B1135" s="224" t="s">
        <v>1040</v>
      </c>
      <c r="C1135" s="94" t="s">
        <v>1533</v>
      </c>
      <c r="D1135" s="94" t="s">
        <v>1390</v>
      </c>
      <c r="E1135" s="65" t="s">
        <v>56</v>
      </c>
      <c r="F1135" s="75">
        <v>868183033833737</v>
      </c>
      <c r="G1135" s="171"/>
      <c r="H1135" s="65" t="s">
        <v>74</v>
      </c>
      <c r="I1135" s="65"/>
      <c r="J1135" s="24" t="s">
        <v>76</v>
      </c>
      <c r="K1135" s="31" t="s">
        <v>245</v>
      </c>
      <c r="L1135" s="31" t="s">
        <v>78</v>
      </c>
      <c r="M1135" s="31" t="s">
        <v>1086</v>
      </c>
      <c r="N1135" s="31" t="s">
        <v>940</v>
      </c>
      <c r="O1135" s="72"/>
      <c r="P1135" s="31" t="s">
        <v>80</v>
      </c>
      <c r="Q1135" s="31" t="s">
        <v>92</v>
      </c>
      <c r="R1135" s="26" t="s">
        <v>37</v>
      </c>
      <c r="S1135" s="26" t="s">
        <v>40</v>
      </c>
    </row>
    <row r="1136" spans="1:19" ht="16.5" customHeight="1" x14ac:dyDescent="0.25">
      <c r="A1136" s="65">
        <v>1125</v>
      </c>
      <c r="B1136" s="226"/>
      <c r="C1136" s="94" t="s">
        <v>1533</v>
      </c>
      <c r="D1136" s="94" t="s">
        <v>1390</v>
      </c>
      <c r="E1136" s="65" t="s">
        <v>56</v>
      </c>
      <c r="F1136" s="75">
        <v>868183033876355</v>
      </c>
      <c r="G1136" s="65"/>
      <c r="H1136" s="65" t="s">
        <v>74</v>
      </c>
      <c r="I1136" s="75"/>
      <c r="J1136" s="24" t="s">
        <v>76</v>
      </c>
      <c r="K1136" s="31"/>
      <c r="L1136" s="31" t="s">
        <v>206</v>
      </c>
      <c r="M1136" s="31" t="s">
        <v>1086</v>
      </c>
      <c r="N1136" s="31" t="s">
        <v>58</v>
      </c>
      <c r="O1136" s="31"/>
      <c r="P1136" s="31" t="s">
        <v>80</v>
      </c>
      <c r="Q1136" s="31" t="s">
        <v>92</v>
      </c>
      <c r="R1136" s="23" t="s">
        <v>42</v>
      </c>
      <c r="S1136" s="65" t="s">
        <v>44</v>
      </c>
    </row>
    <row r="1137" spans="1:19" ht="16.5" customHeight="1" x14ac:dyDescent="0.25">
      <c r="A1137" s="65">
        <v>1126</v>
      </c>
      <c r="B1137" s="224" t="s">
        <v>285</v>
      </c>
      <c r="C1137" s="94" t="s">
        <v>1374</v>
      </c>
      <c r="D1137" s="94" t="s">
        <v>1416</v>
      </c>
      <c r="E1137" s="65" t="s">
        <v>56</v>
      </c>
      <c r="F1137" s="75">
        <v>868183034787601</v>
      </c>
      <c r="G1137" s="65"/>
      <c r="H1137" s="65" t="s">
        <v>74</v>
      </c>
      <c r="I1137" s="65"/>
      <c r="J1137" s="31" t="s">
        <v>1299</v>
      </c>
      <c r="K1137" s="31" t="s">
        <v>134</v>
      </c>
      <c r="L1137" s="31" t="s">
        <v>206</v>
      </c>
      <c r="M1137" s="31" t="s">
        <v>1086</v>
      </c>
      <c r="N1137" s="31" t="s">
        <v>58</v>
      </c>
      <c r="O1137" s="72"/>
      <c r="P1137" s="31" t="s">
        <v>80</v>
      </c>
      <c r="Q1137" s="31" t="s">
        <v>100</v>
      </c>
      <c r="R1137" s="23" t="s">
        <v>42</v>
      </c>
      <c r="S1137" s="65" t="s">
        <v>44</v>
      </c>
    </row>
    <row r="1138" spans="1:19" ht="16.5" customHeight="1" x14ac:dyDescent="0.25">
      <c r="A1138" s="65">
        <v>1127</v>
      </c>
      <c r="B1138" s="225"/>
      <c r="C1138" s="94" t="s">
        <v>1374</v>
      </c>
      <c r="D1138" s="94" t="s">
        <v>1416</v>
      </c>
      <c r="E1138" s="65" t="s">
        <v>56</v>
      </c>
      <c r="F1138" s="75">
        <v>868183034632419</v>
      </c>
      <c r="G1138" s="65"/>
      <c r="H1138" s="65" t="s">
        <v>74</v>
      </c>
      <c r="I1138" s="75"/>
      <c r="J1138" s="31" t="s">
        <v>1299</v>
      </c>
      <c r="K1138" s="31" t="s">
        <v>134</v>
      </c>
      <c r="L1138" s="31" t="s">
        <v>1112</v>
      </c>
      <c r="M1138" s="31" t="s">
        <v>1086</v>
      </c>
      <c r="N1138" s="31" t="s">
        <v>58</v>
      </c>
      <c r="O1138" s="31"/>
      <c r="P1138" s="31" t="s">
        <v>80</v>
      </c>
      <c r="Q1138" s="31" t="s">
        <v>100</v>
      </c>
      <c r="R1138" s="23" t="s">
        <v>42</v>
      </c>
      <c r="S1138" s="65" t="s">
        <v>44</v>
      </c>
    </row>
    <row r="1139" spans="1:19" ht="16.5" customHeight="1" x14ac:dyDescent="0.25">
      <c r="A1139" s="65">
        <v>1128</v>
      </c>
      <c r="B1139" s="225"/>
      <c r="C1139" s="94" t="s">
        <v>1374</v>
      </c>
      <c r="D1139" s="94" t="s">
        <v>1416</v>
      </c>
      <c r="E1139" s="65" t="s">
        <v>56</v>
      </c>
      <c r="F1139" s="75">
        <v>868183034733571</v>
      </c>
      <c r="G1139" s="65"/>
      <c r="H1139" s="65" t="s">
        <v>74</v>
      </c>
      <c r="I1139" s="75"/>
      <c r="J1139" s="31" t="s">
        <v>280</v>
      </c>
      <c r="K1139" s="31" t="s">
        <v>1605</v>
      </c>
      <c r="L1139" s="31" t="s">
        <v>78</v>
      </c>
      <c r="M1139" s="31" t="s">
        <v>1086</v>
      </c>
      <c r="N1139" s="31" t="s">
        <v>469</v>
      </c>
      <c r="O1139" s="31"/>
      <c r="P1139" s="31" t="s">
        <v>80</v>
      </c>
      <c r="Q1139" s="31" t="s">
        <v>100</v>
      </c>
      <c r="R1139" s="23" t="s">
        <v>37</v>
      </c>
      <c r="S1139" s="65" t="s">
        <v>40</v>
      </c>
    </row>
    <row r="1140" spans="1:19" ht="16.5" customHeight="1" x14ac:dyDescent="0.25">
      <c r="A1140" s="65">
        <v>1129</v>
      </c>
      <c r="B1140" s="225"/>
      <c r="C1140" s="94" t="s">
        <v>1374</v>
      </c>
      <c r="D1140" s="94" t="s">
        <v>1416</v>
      </c>
      <c r="E1140" s="65" t="s">
        <v>56</v>
      </c>
      <c r="F1140" s="75">
        <v>868183034713011</v>
      </c>
      <c r="G1140" s="65"/>
      <c r="H1140" s="65" t="s">
        <v>74</v>
      </c>
      <c r="I1140" s="24"/>
      <c r="J1140" s="31" t="s">
        <v>280</v>
      </c>
      <c r="K1140" s="31" t="s">
        <v>134</v>
      </c>
      <c r="L1140" s="31" t="s">
        <v>78</v>
      </c>
      <c r="M1140" s="31" t="s">
        <v>1086</v>
      </c>
      <c r="N1140" s="31" t="s">
        <v>58</v>
      </c>
      <c r="O1140" s="31"/>
      <c r="P1140" s="31" t="s">
        <v>80</v>
      </c>
      <c r="Q1140" s="31" t="s">
        <v>100</v>
      </c>
      <c r="R1140" s="23" t="s">
        <v>42</v>
      </c>
      <c r="S1140" s="65" t="s">
        <v>44</v>
      </c>
    </row>
    <row r="1141" spans="1:19" ht="16.5" customHeight="1" x14ac:dyDescent="0.25">
      <c r="A1141" s="65">
        <v>1130</v>
      </c>
      <c r="B1141" s="225"/>
      <c r="C1141" s="94" t="s">
        <v>1374</v>
      </c>
      <c r="D1141" s="94" t="s">
        <v>1416</v>
      </c>
      <c r="E1141" s="65" t="s">
        <v>56</v>
      </c>
      <c r="F1141" s="75">
        <v>868183034697982</v>
      </c>
      <c r="G1141" s="65"/>
      <c r="H1141" s="65" t="s">
        <v>74</v>
      </c>
      <c r="I1141" s="24"/>
      <c r="J1141" s="31" t="s">
        <v>280</v>
      </c>
      <c r="K1141" s="31" t="s">
        <v>572</v>
      </c>
      <c r="L1141" s="31" t="s">
        <v>78</v>
      </c>
      <c r="M1141" s="31" t="s">
        <v>1086</v>
      </c>
      <c r="N1141" s="31" t="s">
        <v>469</v>
      </c>
      <c r="O1141" s="31"/>
      <c r="P1141" s="31" t="s">
        <v>80</v>
      </c>
      <c r="Q1141" s="31" t="s">
        <v>100</v>
      </c>
      <c r="R1141" s="23" t="s">
        <v>37</v>
      </c>
      <c r="S1141" s="65" t="s">
        <v>40</v>
      </c>
    </row>
    <row r="1142" spans="1:19" ht="16.5" customHeight="1" x14ac:dyDescent="0.25">
      <c r="A1142" s="65">
        <v>1131</v>
      </c>
      <c r="B1142" s="225"/>
      <c r="C1142" s="94" t="s">
        <v>1374</v>
      </c>
      <c r="D1142" s="94" t="s">
        <v>1416</v>
      </c>
      <c r="E1142" s="65" t="s">
        <v>56</v>
      </c>
      <c r="F1142" s="75">
        <v>868183034698634</v>
      </c>
      <c r="G1142" s="65"/>
      <c r="H1142" s="65" t="s">
        <v>74</v>
      </c>
      <c r="I1142" s="31"/>
      <c r="J1142" s="31" t="s">
        <v>280</v>
      </c>
      <c r="K1142" s="31" t="s">
        <v>1606</v>
      </c>
      <c r="L1142" s="31" t="s">
        <v>78</v>
      </c>
      <c r="M1142" s="31" t="s">
        <v>1086</v>
      </c>
      <c r="N1142" s="31" t="s">
        <v>469</v>
      </c>
      <c r="O1142" s="31"/>
      <c r="P1142" s="31" t="s">
        <v>80</v>
      </c>
      <c r="Q1142" s="31" t="s">
        <v>100</v>
      </c>
      <c r="R1142" s="23" t="s">
        <v>37</v>
      </c>
      <c r="S1142" s="65" t="s">
        <v>40</v>
      </c>
    </row>
    <row r="1143" spans="1:19" ht="16.5" customHeight="1" x14ac:dyDescent="0.25">
      <c r="A1143" s="65">
        <v>1132</v>
      </c>
      <c r="B1143" s="225"/>
      <c r="C1143" s="94" t="s">
        <v>1374</v>
      </c>
      <c r="D1143" s="94" t="s">
        <v>1416</v>
      </c>
      <c r="E1143" s="65" t="s">
        <v>56</v>
      </c>
      <c r="F1143" s="75">
        <v>868183034709530</v>
      </c>
      <c r="G1143" s="65"/>
      <c r="H1143" s="65" t="s">
        <v>74</v>
      </c>
      <c r="I1143" s="31"/>
      <c r="J1143" s="31" t="s">
        <v>280</v>
      </c>
      <c r="K1143" s="31" t="s">
        <v>1607</v>
      </c>
      <c r="L1143" s="31" t="s">
        <v>78</v>
      </c>
      <c r="M1143" s="31" t="s">
        <v>1086</v>
      </c>
      <c r="N1143" s="31" t="s">
        <v>1608</v>
      </c>
      <c r="O1143" s="31"/>
      <c r="P1143" s="31" t="s">
        <v>80</v>
      </c>
      <c r="Q1143" s="31" t="s">
        <v>100</v>
      </c>
      <c r="R1143" s="23" t="s">
        <v>42</v>
      </c>
      <c r="S1143" s="65" t="s">
        <v>44</v>
      </c>
    </row>
    <row r="1144" spans="1:19" ht="16.5" customHeight="1" x14ac:dyDescent="0.25">
      <c r="A1144" s="65">
        <v>1133</v>
      </c>
      <c r="B1144" s="225"/>
      <c r="C1144" s="94" t="s">
        <v>1374</v>
      </c>
      <c r="D1144" s="94" t="s">
        <v>1416</v>
      </c>
      <c r="E1144" s="65" t="s">
        <v>56</v>
      </c>
      <c r="F1144" s="75">
        <v>868183034699178</v>
      </c>
      <c r="G1144" s="65"/>
      <c r="H1144" s="65" t="s">
        <v>74</v>
      </c>
      <c r="I1144" s="195"/>
      <c r="J1144" s="96" t="s">
        <v>280</v>
      </c>
      <c r="K1144" s="96" t="s">
        <v>1609</v>
      </c>
      <c r="L1144" s="96" t="s">
        <v>78</v>
      </c>
      <c r="M1144" s="31" t="s">
        <v>1086</v>
      </c>
      <c r="N1144" s="31" t="s">
        <v>1610</v>
      </c>
      <c r="O1144" s="96"/>
      <c r="P1144" s="31" t="s">
        <v>80</v>
      </c>
      <c r="Q1144" s="31" t="s">
        <v>100</v>
      </c>
      <c r="R1144" s="23" t="s">
        <v>42</v>
      </c>
      <c r="S1144" s="65" t="s">
        <v>44</v>
      </c>
    </row>
    <row r="1145" spans="1:19" ht="16.5" customHeight="1" x14ac:dyDescent="0.25">
      <c r="A1145" s="65">
        <v>1134</v>
      </c>
      <c r="B1145" s="225"/>
      <c r="C1145" s="94" t="s">
        <v>1374</v>
      </c>
      <c r="D1145" s="94" t="s">
        <v>1416</v>
      </c>
      <c r="E1145" s="65" t="s">
        <v>56</v>
      </c>
      <c r="F1145" s="75">
        <v>868183034659180</v>
      </c>
      <c r="G1145" s="65"/>
      <c r="H1145" s="65" t="s">
        <v>74</v>
      </c>
      <c r="I1145" s="178"/>
      <c r="J1145" s="96" t="s">
        <v>1299</v>
      </c>
      <c r="K1145" s="96" t="s">
        <v>134</v>
      </c>
      <c r="L1145" s="96" t="s">
        <v>78</v>
      </c>
      <c r="M1145" s="31" t="s">
        <v>1086</v>
      </c>
      <c r="N1145" s="31" t="s">
        <v>58</v>
      </c>
      <c r="O1145" s="178"/>
      <c r="P1145" s="31" t="s">
        <v>80</v>
      </c>
      <c r="Q1145" s="31" t="s">
        <v>100</v>
      </c>
      <c r="R1145" s="23" t="s">
        <v>42</v>
      </c>
      <c r="S1145" s="65" t="s">
        <v>44</v>
      </c>
    </row>
    <row r="1146" spans="1:19" ht="16.5" customHeight="1" x14ac:dyDescent="0.25">
      <c r="A1146" s="65">
        <v>1135</v>
      </c>
      <c r="B1146" s="225"/>
      <c r="C1146" s="94" t="s">
        <v>1374</v>
      </c>
      <c r="D1146" s="94" t="s">
        <v>1416</v>
      </c>
      <c r="E1146" s="65" t="s">
        <v>56</v>
      </c>
      <c r="F1146" s="75">
        <v>868183034560040</v>
      </c>
      <c r="G1146" s="65"/>
      <c r="H1146" s="65" t="s">
        <v>74</v>
      </c>
      <c r="I1146" s="31"/>
      <c r="J1146" s="96" t="s">
        <v>280</v>
      </c>
      <c r="K1146" s="72" t="s">
        <v>1611</v>
      </c>
      <c r="L1146" s="31" t="s">
        <v>78</v>
      </c>
      <c r="M1146" s="31" t="s">
        <v>1086</v>
      </c>
      <c r="N1146" s="31" t="s">
        <v>1612</v>
      </c>
      <c r="O1146" s="31"/>
      <c r="P1146" s="31" t="s">
        <v>80</v>
      </c>
      <c r="Q1146" s="31" t="s">
        <v>100</v>
      </c>
      <c r="R1146" s="23" t="s">
        <v>42</v>
      </c>
      <c r="S1146" s="65" t="s">
        <v>43</v>
      </c>
    </row>
    <row r="1147" spans="1:19" ht="16.5" customHeight="1" x14ac:dyDescent="0.25">
      <c r="A1147" s="65">
        <v>1136</v>
      </c>
      <c r="B1147" s="226"/>
      <c r="C1147" s="94" t="s">
        <v>1374</v>
      </c>
      <c r="D1147" s="94" t="s">
        <v>1416</v>
      </c>
      <c r="E1147" s="65" t="s">
        <v>56</v>
      </c>
      <c r="F1147" s="75">
        <v>868183034535117</v>
      </c>
      <c r="G1147" s="65"/>
      <c r="H1147" s="65" t="s">
        <v>74</v>
      </c>
      <c r="I1147" s="31"/>
      <c r="J1147" s="31" t="s">
        <v>280</v>
      </c>
      <c r="K1147" s="31" t="s">
        <v>134</v>
      </c>
      <c r="L1147" s="31" t="s">
        <v>985</v>
      </c>
      <c r="M1147" s="31" t="s">
        <v>1086</v>
      </c>
      <c r="N1147" s="31" t="s">
        <v>134</v>
      </c>
      <c r="O1147" s="31"/>
      <c r="P1147" s="31" t="s">
        <v>80</v>
      </c>
      <c r="Q1147" s="31" t="s">
        <v>100</v>
      </c>
      <c r="R1147" s="26" t="s">
        <v>42</v>
      </c>
      <c r="S1147" s="65" t="s">
        <v>44</v>
      </c>
    </row>
    <row r="1148" spans="1:19" ht="16.5" customHeight="1" x14ac:dyDescent="0.25">
      <c r="A1148" s="65">
        <v>1137</v>
      </c>
      <c r="B1148" s="224" t="s">
        <v>1046</v>
      </c>
      <c r="C1148" s="94" t="s">
        <v>1374</v>
      </c>
      <c r="D1148" s="94" t="s">
        <v>1414</v>
      </c>
      <c r="E1148" s="65" t="s">
        <v>56</v>
      </c>
      <c r="F1148" s="75">
        <v>867857039897751</v>
      </c>
      <c r="G1148" s="65"/>
      <c r="H1148" s="65" t="s">
        <v>74</v>
      </c>
      <c r="I1148" s="65"/>
      <c r="J1148" s="24" t="s">
        <v>1613</v>
      </c>
      <c r="K1148" s="31" t="s">
        <v>1614</v>
      </c>
      <c r="L1148" s="31" t="s">
        <v>78</v>
      </c>
      <c r="M1148" s="31"/>
      <c r="N1148" s="31" t="s">
        <v>1615</v>
      </c>
      <c r="O1148" s="72"/>
      <c r="P1148" s="31" t="s">
        <v>80</v>
      </c>
      <c r="Q1148" s="31" t="s">
        <v>100</v>
      </c>
      <c r="R1148" s="23" t="s">
        <v>37</v>
      </c>
      <c r="S1148" s="65" t="s">
        <v>59</v>
      </c>
    </row>
    <row r="1149" spans="1:19" ht="16.5" customHeight="1" x14ac:dyDescent="0.25">
      <c r="A1149" s="65">
        <v>1138</v>
      </c>
      <c r="B1149" s="225"/>
      <c r="C1149" s="94" t="s">
        <v>1374</v>
      </c>
      <c r="D1149" s="94" t="s">
        <v>1414</v>
      </c>
      <c r="E1149" s="65" t="s">
        <v>56</v>
      </c>
      <c r="F1149" s="75">
        <v>868183034696273</v>
      </c>
      <c r="G1149" s="65"/>
      <c r="H1149" s="65" t="s">
        <v>74</v>
      </c>
      <c r="I1149" s="75"/>
      <c r="J1149" s="31" t="s">
        <v>186</v>
      </c>
      <c r="K1149" s="31" t="s">
        <v>210</v>
      </c>
      <c r="L1149" s="31" t="s">
        <v>78</v>
      </c>
      <c r="M1149" s="31" t="s">
        <v>1086</v>
      </c>
      <c r="N1149" s="31" t="s">
        <v>237</v>
      </c>
      <c r="O1149" s="31"/>
      <c r="P1149" s="31" t="s">
        <v>80</v>
      </c>
      <c r="Q1149" s="31" t="s">
        <v>100</v>
      </c>
      <c r="R1149" s="23" t="s">
        <v>37</v>
      </c>
      <c r="S1149" s="65" t="s">
        <v>59</v>
      </c>
    </row>
    <row r="1150" spans="1:19" ht="16.5" customHeight="1" x14ac:dyDescent="0.25">
      <c r="A1150" s="65">
        <v>1139</v>
      </c>
      <c r="B1150" s="225"/>
      <c r="C1150" s="94" t="s">
        <v>1374</v>
      </c>
      <c r="D1150" s="94" t="s">
        <v>1414</v>
      </c>
      <c r="E1150" s="65" t="s">
        <v>23</v>
      </c>
      <c r="F1150" s="75">
        <v>864811037144495</v>
      </c>
      <c r="G1150" s="65"/>
      <c r="H1150" s="65" t="s">
        <v>95</v>
      </c>
      <c r="I1150" s="65" t="s">
        <v>1616</v>
      </c>
      <c r="J1150" s="31"/>
      <c r="K1150" s="31" t="s">
        <v>1617</v>
      </c>
      <c r="L1150" s="31"/>
      <c r="M1150" s="31"/>
      <c r="N1150" s="31" t="s">
        <v>1326</v>
      </c>
      <c r="O1150" s="72"/>
      <c r="P1150" s="31" t="s">
        <v>144</v>
      </c>
      <c r="Q1150" s="31" t="s">
        <v>100</v>
      </c>
      <c r="R1150" s="23" t="s">
        <v>37</v>
      </c>
      <c r="S1150" s="65" t="s">
        <v>59</v>
      </c>
    </row>
    <row r="1151" spans="1:19" ht="16.5" customHeight="1" x14ac:dyDescent="0.25">
      <c r="A1151" s="65">
        <v>1140</v>
      </c>
      <c r="B1151" s="226"/>
      <c r="C1151" s="94" t="s">
        <v>1374</v>
      </c>
      <c r="D1151" s="94" t="s">
        <v>1414</v>
      </c>
      <c r="E1151" s="65" t="s">
        <v>23</v>
      </c>
      <c r="F1151" s="75">
        <v>868345035589241</v>
      </c>
      <c r="G1151" s="65"/>
      <c r="H1151" s="65" t="s">
        <v>95</v>
      </c>
      <c r="I1151" s="65" t="s">
        <v>1618</v>
      </c>
      <c r="J1151" s="31" t="s">
        <v>1619</v>
      </c>
      <c r="K1151" s="31" t="s">
        <v>50</v>
      </c>
      <c r="L1151" s="31" t="s">
        <v>98</v>
      </c>
      <c r="M1151" s="31"/>
      <c r="N1151" s="31" t="s">
        <v>1326</v>
      </c>
      <c r="O1151" s="72"/>
      <c r="P1151" s="31" t="s">
        <v>144</v>
      </c>
      <c r="Q1151" s="31" t="s">
        <v>100</v>
      </c>
      <c r="R1151" s="23" t="s">
        <v>37</v>
      </c>
      <c r="S1151" s="65" t="s">
        <v>40</v>
      </c>
    </row>
    <row r="1152" spans="1:19" ht="16.5" customHeight="1" x14ac:dyDescent="0.25">
      <c r="A1152" s="65">
        <v>1141</v>
      </c>
      <c r="B1152" s="224" t="s">
        <v>1626</v>
      </c>
      <c r="C1152" s="94">
        <v>43529</v>
      </c>
      <c r="D1152" s="94">
        <v>43621</v>
      </c>
      <c r="E1152" s="65" t="s">
        <v>56</v>
      </c>
      <c r="F1152" s="95">
        <v>868183034693593</v>
      </c>
      <c r="G1152" s="65"/>
      <c r="H1152" s="65" t="s">
        <v>74</v>
      </c>
      <c r="I1152" s="65" t="s">
        <v>1620</v>
      </c>
      <c r="J1152" s="24" t="s">
        <v>411</v>
      </c>
      <c r="K1152" s="31" t="s">
        <v>50</v>
      </c>
      <c r="L1152" s="31" t="s">
        <v>206</v>
      </c>
      <c r="M1152" s="31" t="s">
        <v>1086</v>
      </c>
      <c r="N1152" s="31" t="s">
        <v>1258</v>
      </c>
      <c r="O1152" s="72"/>
      <c r="P1152" s="31" t="s">
        <v>80</v>
      </c>
      <c r="Q1152" s="31" t="s">
        <v>92</v>
      </c>
      <c r="R1152" s="23" t="s">
        <v>42</v>
      </c>
      <c r="S1152" s="65" t="s">
        <v>44</v>
      </c>
    </row>
    <row r="1153" spans="1:19" ht="16.5" customHeight="1" x14ac:dyDescent="0.25">
      <c r="A1153" s="65">
        <v>1142</v>
      </c>
      <c r="B1153" s="225"/>
      <c r="C1153" s="94" t="s">
        <v>1376</v>
      </c>
      <c r="D1153" s="94" t="s">
        <v>728</v>
      </c>
      <c r="E1153" s="65" t="s">
        <v>56</v>
      </c>
      <c r="F1153" s="75">
        <v>868183034571344</v>
      </c>
      <c r="G1153" s="65" t="s">
        <v>1621</v>
      </c>
      <c r="H1153" s="65" t="s">
        <v>74</v>
      </c>
      <c r="I1153" s="75"/>
      <c r="J1153" s="31" t="s">
        <v>76</v>
      </c>
      <c r="K1153" s="31"/>
      <c r="L1153" s="31" t="s">
        <v>1102</v>
      </c>
      <c r="M1153" s="31" t="s">
        <v>1086</v>
      </c>
      <c r="N1153" s="31" t="s">
        <v>58</v>
      </c>
      <c r="O1153" s="31"/>
      <c r="P1153" s="31" t="s">
        <v>80</v>
      </c>
      <c r="Q1153" s="31" t="s">
        <v>92</v>
      </c>
      <c r="R1153" s="23" t="s">
        <v>42</v>
      </c>
      <c r="S1153" s="65" t="s">
        <v>44</v>
      </c>
    </row>
    <row r="1154" spans="1:19" ht="16.5" customHeight="1" x14ac:dyDescent="0.25">
      <c r="A1154" s="65">
        <v>1143</v>
      </c>
      <c r="B1154" s="225"/>
      <c r="C1154" s="94" t="s">
        <v>1376</v>
      </c>
      <c r="D1154" s="94" t="s">
        <v>728</v>
      </c>
      <c r="E1154" s="65" t="s">
        <v>56</v>
      </c>
      <c r="F1154" s="75">
        <v>868183034797477</v>
      </c>
      <c r="G1154" s="65" t="s">
        <v>1621</v>
      </c>
      <c r="H1154" s="65" t="s">
        <v>74</v>
      </c>
      <c r="I1154" s="75"/>
      <c r="J1154" s="31" t="s">
        <v>76</v>
      </c>
      <c r="K1154" s="31"/>
      <c r="L1154" s="31" t="s">
        <v>1102</v>
      </c>
      <c r="M1154" s="31" t="s">
        <v>1086</v>
      </c>
      <c r="N1154" s="31" t="s">
        <v>58</v>
      </c>
      <c r="O1154" s="31"/>
      <c r="P1154" s="31" t="s">
        <v>80</v>
      </c>
      <c r="Q1154" s="31" t="s">
        <v>92</v>
      </c>
      <c r="R1154" s="23" t="s">
        <v>42</v>
      </c>
      <c r="S1154" s="65" t="s">
        <v>44</v>
      </c>
    </row>
    <row r="1155" spans="1:19" ht="16.5" customHeight="1" x14ac:dyDescent="0.25">
      <c r="A1155" s="65">
        <v>1144</v>
      </c>
      <c r="B1155" s="225"/>
      <c r="C1155" s="94" t="s">
        <v>1376</v>
      </c>
      <c r="D1155" s="94" t="s">
        <v>728</v>
      </c>
      <c r="E1155" s="65" t="s">
        <v>56</v>
      </c>
      <c r="F1155" s="75">
        <v>868183034685003</v>
      </c>
      <c r="G1155" s="65" t="s">
        <v>1621</v>
      </c>
      <c r="H1155" s="65" t="s">
        <v>74</v>
      </c>
      <c r="I1155" s="24"/>
      <c r="J1155" s="31" t="s">
        <v>76</v>
      </c>
      <c r="K1155" s="31"/>
      <c r="L1155" s="31" t="s">
        <v>1102</v>
      </c>
      <c r="M1155" s="31" t="s">
        <v>1086</v>
      </c>
      <c r="N1155" s="31" t="s">
        <v>58</v>
      </c>
      <c r="O1155" s="31"/>
      <c r="P1155" s="31" t="s">
        <v>80</v>
      </c>
      <c r="Q1155" s="31" t="s">
        <v>92</v>
      </c>
      <c r="R1155" s="23" t="s">
        <v>42</v>
      </c>
      <c r="S1155" s="65" t="s">
        <v>44</v>
      </c>
    </row>
    <row r="1156" spans="1:19" ht="16.5" customHeight="1" x14ac:dyDescent="0.25">
      <c r="A1156" s="65">
        <v>1145</v>
      </c>
      <c r="B1156" s="225"/>
      <c r="C1156" s="94" t="s">
        <v>1376</v>
      </c>
      <c r="D1156" s="94" t="s">
        <v>728</v>
      </c>
      <c r="E1156" s="65" t="s">
        <v>56</v>
      </c>
      <c r="F1156" s="75">
        <v>868183034793740</v>
      </c>
      <c r="G1156" s="65" t="s">
        <v>1621</v>
      </c>
      <c r="H1156" s="65" t="s">
        <v>74</v>
      </c>
      <c r="I1156" s="24"/>
      <c r="J1156" s="31" t="s">
        <v>76</v>
      </c>
      <c r="K1156" s="31"/>
      <c r="L1156" s="31" t="s">
        <v>1102</v>
      </c>
      <c r="M1156" s="31" t="s">
        <v>1086</v>
      </c>
      <c r="N1156" s="31" t="s">
        <v>58</v>
      </c>
      <c r="O1156" s="31"/>
      <c r="P1156" s="31" t="s">
        <v>80</v>
      </c>
      <c r="Q1156" s="31" t="s">
        <v>92</v>
      </c>
      <c r="R1156" s="23" t="s">
        <v>42</v>
      </c>
      <c r="S1156" s="65" t="s">
        <v>44</v>
      </c>
    </row>
    <row r="1157" spans="1:19" ht="16.5" customHeight="1" x14ac:dyDescent="0.25">
      <c r="A1157" s="65">
        <v>1146</v>
      </c>
      <c r="B1157" s="225"/>
      <c r="C1157" s="94" t="s">
        <v>1376</v>
      </c>
      <c r="D1157" s="94" t="s">
        <v>728</v>
      </c>
      <c r="E1157" s="65" t="s">
        <v>56</v>
      </c>
      <c r="F1157" s="75">
        <v>868183034646591</v>
      </c>
      <c r="G1157" s="65" t="s">
        <v>1621</v>
      </c>
      <c r="H1157" s="65" t="s">
        <v>74</v>
      </c>
      <c r="I1157" s="31"/>
      <c r="J1157" s="31" t="s">
        <v>82</v>
      </c>
      <c r="K1157" s="31"/>
      <c r="L1157" s="31" t="s">
        <v>1102</v>
      </c>
      <c r="M1157" s="31" t="s">
        <v>1086</v>
      </c>
      <c r="N1157" s="31" t="s">
        <v>58</v>
      </c>
      <c r="O1157" s="31"/>
      <c r="P1157" s="31" t="s">
        <v>80</v>
      </c>
      <c r="Q1157" s="31" t="s">
        <v>92</v>
      </c>
      <c r="R1157" s="23" t="s">
        <v>42</v>
      </c>
      <c r="S1157" s="65" t="s">
        <v>44</v>
      </c>
    </row>
    <row r="1158" spans="1:19" ht="16.5" customHeight="1" x14ac:dyDescent="0.25">
      <c r="A1158" s="65">
        <v>1147</v>
      </c>
      <c r="B1158" s="225"/>
      <c r="C1158" s="94" t="s">
        <v>1376</v>
      </c>
      <c r="D1158" s="94" t="s">
        <v>728</v>
      </c>
      <c r="E1158" s="65" t="s">
        <v>56</v>
      </c>
      <c r="F1158" s="75">
        <v>868183034717723</v>
      </c>
      <c r="G1158" s="65" t="s">
        <v>1621</v>
      </c>
      <c r="H1158" s="65" t="s">
        <v>74</v>
      </c>
      <c r="I1158" s="31"/>
      <c r="J1158" s="31" t="s">
        <v>76</v>
      </c>
      <c r="K1158" s="31"/>
      <c r="L1158" s="31" t="s">
        <v>1102</v>
      </c>
      <c r="M1158" s="31" t="s">
        <v>1086</v>
      </c>
      <c r="N1158" s="31" t="s">
        <v>58</v>
      </c>
      <c r="O1158" s="31"/>
      <c r="P1158" s="31" t="s">
        <v>80</v>
      </c>
      <c r="Q1158" s="31" t="s">
        <v>92</v>
      </c>
      <c r="R1158" s="23" t="s">
        <v>42</v>
      </c>
      <c r="S1158" s="65" t="s">
        <v>44</v>
      </c>
    </row>
    <row r="1159" spans="1:19" ht="16.5" customHeight="1" x14ac:dyDescent="0.25">
      <c r="A1159" s="65">
        <v>1148</v>
      </c>
      <c r="B1159" s="225"/>
      <c r="C1159" s="94" t="s">
        <v>1376</v>
      </c>
      <c r="D1159" s="94" t="s">
        <v>728</v>
      </c>
      <c r="E1159" s="65" t="s">
        <v>56</v>
      </c>
      <c r="F1159" s="75">
        <v>868183034729025</v>
      </c>
      <c r="G1159" s="65" t="s">
        <v>1621</v>
      </c>
      <c r="H1159" s="65" t="s">
        <v>74</v>
      </c>
      <c r="I1159" s="195" t="s">
        <v>1622</v>
      </c>
      <c r="J1159" s="96" t="s">
        <v>1623</v>
      </c>
      <c r="K1159" s="96"/>
      <c r="L1159" s="96" t="s">
        <v>1102</v>
      </c>
      <c r="M1159" s="31" t="s">
        <v>1086</v>
      </c>
      <c r="N1159" s="31" t="s">
        <v>58</v>
      </c>
      <c r="O1159" s="96"/>
      <c r="P1159" s="31" t="s">
        <v>80</v>
      </c>
      <c r="Q1159" s="31" t="s">
        <v>92</v>
      </c>
      <c r="R1159" s="23" t="s">
        <v>42</v>
      </c>
      <c r="S1159" s="65" t="s">
        <v>44</v>
      </c>
    </row>
    <row r="1160" spans="1:19" ht="16.5" customHeight="1" x14ac:dyDescent="0.25">
      <c r="A1160" s="65">
        <v>1149</v>
      </c>
      <c r="B1160" s="226"/>
      <c r="C1160" s="94">
        <v>43529</v>
      </c>
      <c r="D1160" s="94">
        <v>43621</v>
      </c>
      <c r="E1160" s="65" t="s">
        <v>23</v>
      </c>
      <c r="F1160" s="95">
        <v>861694031763962</v>
      </c>
      <c r="G1160" s="65"/>
      <c r="H1160" s="65" t="s">
        <v>95</v>
      </c>
      <c r="I1160" s="75" t="s">
        <v>1624</v>
      </c>
      <c r="J1160" s="31"/>
      <c r="K1160" s="31" t="s">
        <v>52</v>
      </c>
      <c r="L1160" s="31" t="s">
        <v>725</v>
      </c>
      <c r="M1160" s="31" t="s">
        <v>98</v>
      </c>
      <c r="N1160" s="31" t="s">
        <v>1625</v>
      </c>
      <c r="O1160" s="31"/>
      <c r="P1160" s="31" t="s">
        <v>80</v>
      </c>
      <c r="Q1160" s="31" t="s">
        <v>100</v>
      </c>
      <c r="R1160" s="23" t="s">
        <v>42</v>
      </c>
      <c r="S1160" s="65" t="s">
        <v>43</v>
      </c>
    </row>
    <row r="1161" spans="1:19" ht="30" customHeight="1" x14ac:dyDescent="0.25">
      <c r="A1161" s="221" t="s">
        <v>1627</v>
      </c>
      <c r="B1161" s="222"/>
      <c r="C1161" s="222"/>
      <c r="D1161" s="222"/>
      <c r="E1161" s="222"/>
      <c r="F1161" s="222"/>
      <c r="G1161" s="222"/>
      <c r="H1161" s="222"/>
      <c r="I1161" s="222"/>
      <c r="J1161" s="222"/>
      <c r="K1161" s="222"/>
      <c r="L1161" s="222"/>
      <c r="M1161" s="222"/>
      <c r="N1161" s="222"/>
      <c r="O1161" s="222"/>
      <c r="P1161" s="222"/>
      <c r="Q1161" s="222"/>
      <c r="R1161" s="222"/>
      <c r="S1161" s="223"/>
    </row>
    <row r="1162" spans="1:19" ht="16.5" customHeight="1" x14ac:dyDescent="0.25">
      <c r="A1162" s="26">
        <v>1150</v>
      </c>
      <c r="B1162" s="224" t="s">
        <v>771</v>
      </c>
      <c r="C1162" s="94">
        <v>43805</v>
      </c>
      <c r="D1162" s="94" t="s">
        <v>1628</v>
      </c>
      <c r="E1162" s="65" t="s">
        <v>56</v>
      </c>
      <c r="F1162" s="75">
        <v>867717030621446</v>
      </c>
      <c r="G1162" s="171"/>
      <c r="H1162" s="65" t="s">
        <v>74</v>
      </c>
      <c r="I1162" s="31"/>
      <c r="J1162" s="24" t="s">
        <v>1085</v>
      </c>
      <c r="K1162" s="31" t="s">
        <v>1629</v>
      </c>
      <c r="L1162" s="31"/>
      <c r="M1162" s="31" t="s">
        <v>1086</v>
      </c>
      <c r="N1162" s="31" t="s">
        <v>125</v>
      </c>
      <c r="O1162" s="72"/>
      <c r="P1162" s="31" t="s">
        <v>80</v>
      </c>
      <c r="Q1162" s="31" t="s">
        <v>92</v>
      </c>
      <c r="R1162" s="31" t="s">
        <v>37</v>
      </c>
      <c r="S1162" s="31" t="s">
        <v>40</v>
      </c>
    </row>
    <row r="1163" spans="1:19" ht="16.5" customHeight="1" x14ac:dyDescent="0.25">
      <c r="A1163" s="26">
        <v>1151</v>
      </c>
      <c r="B1163" s="225"/>
      <c r="C1163" s="94" t="s">
        <v>1630</v>
      </c>
      <c r="D1163" s="94" t="s">
        <v>1631</v>
      </c>
      <c r="E1163" s="65" t="s">
        <v>56</v>
      </c>
      <c r="F1163" s="75">
        <v>868183034722996</v>
      </c>
      <c r="G1163" s="65" t="s">
        <v>262</v>
      </c>
      <c r="H1163" s="65" t="s">
        <v>74</v>
      </c>
      <c r="I1163" s="75"/>
      <c r="J1163" s="24" t="s">
        <v>1468</v>
      </c>
      <c r="K1163" s="31" t="s">
        <v>993</v>
      </c>
      <c r="L1163" s="31" t="s">
        <v>78</v>
      </c>
      <c r="M1163" s="31" t="s">
        <v>1086</v>
      </c>
      <c r="N1163" s="31" t="s">
        <v>1632</v>
      </c>
      <c r="O1163" s="31"/>
      <c r="P1163" s="31" t="s">
        <v>80</v>
      </c>
      <c r="Q1163" s="31" t="s">
        <v>100</v>
      </c>
      <c r="R1163" s="23" t="s">
        <v>37</v>
      </c>
      <c r="S1163" s="65" t="s">
        <v>41</v>
      </c>
    </row>
    <row r="1164" spans="1:19" ht="16.5" customHeight="1" x14ac:dyDescent="0.25">
      <c r="A1164" s="26">
        <v>1152</v>
      </c>
      <c r="B1164" s="225"/>
      <c r="C1164" s="94">
        <v>43805</v>
      </c>
      <c r="D1164" s="94" t="s">
        <v>1628</v>
      </c>
      <c r="E1164" s="65" t="s">
        <v>23</v>
      </c>
      <c r="F1164" s="75">
        <v>862631034745900</v>
      </c>
      <c r="G1164" s="171"/>
      <c r="H1164" s="65" t="s">
        <v>95</v>
      </c>
      <c r="I1164" s="31" t="s">
        <v>1633</v>
      </c>
      <c r="J1164" s="24" t="s">
        <v>140</v>
      </c>
      <c r="K1164" s="31" t="s">
        <v>1634</v>
      </c>
      <c r="L1164" s="31" t="s">
        <v>98</v>
      </c>
      <c r="M1164" s="31"/>
      <c r="N1164" s="31" t="s">
        <v>220</v>
      </c>
      <c r="O1164" s="72">
        <v>150000</v>
      </c>
      <c r="P1164" s="31" t="s">
        <v>80</v>
      </c>
      <c r="Q1164" s="31" t="s">
        <v>92</v>
      </c>
      <c r="R1164" s="31" t="s">
        <v>37</v>
      </c>
      <c r="S1164" s="31" t="s">
        <v>59</v>
      </c>
    </row>
    <row r="1165" spans="1:19" ht="16.5" customHeight="1" x14ac:dyDescent="0.25">
      <c r="A1165" s="26">
        <v>1153</v>
      </c>
      <c r="B1165" s="225"/>
      <c r="C1165" s="94">
        <v>43805</v>
      </c>
      <c r="D1165" s="94" t="s">
        <v>1628</v>
      </c>
      <c r="E1165" s="65" t="s">
        <v>23</v>
      </c>
      <c r="F1165" s="75">
        <v>866104022181062</v>
      </c>
      <c r="G1165" s="171"/>
      <c r="H1165" s="65" t="s">
        <v>95</v>
      </c>
      <c r="I1165" s="75" t="s">
        <v>204</v>
      </c>
      <c r="J1165" s="24" t="s">
        <v>140</v>
      </c>
      <c r="K1165" s="31" t="s">
        <v>1635</v>
      </c>
      <c r="L1165" s="31" t="s">
        <v>205</v>
      </c>
      <c r="M1165" s="31" t="s">
        <v>98</v>
      </c>
      <c r="N1165" s="31" t="s">
        <v>58</v>
      </c>
      <c r="O1165" s="31"/>
      <c r="P1165" s="31" t="s">
        <v>80</v>
      </c>
      <c r="Q1165" s="31" t="s">
        <v>92</v>
      </c>
      <c r="R1165" s="23" t="s">
        <v>42</v>
      </c>
      <c r="S1165" s="65" t="s">
        <v>44</v>
      </c>
    </row>
    <row r="1166" spans="1:19" ht="16.5" customHeight="1" x14ac:dyDescent="0.25">
      <c r="A1166" s="26">
        <v>1154</v>
      </c>
      <c r="B1166" s="225"/>
      <c r="C1166" s="94">
        <v>43805</v>
      </c>
      <c r="D1166" s="94" t="s">
        <v>1628</v>
      </c>
      <c r="E1166" s="65" t="s">
        <v>23</v>
      </c>
      <c r="F1166" s="75">
        <v>864811037143513</v>
      </c>
      <c r="G1166" s="171"/>
      <c r="H1166" s="65" t="s">
        <v>95</v>
      </c>
      <c r="I1166" s="75" t="s">
        <v>1636</v>
      </c>
      <c r="J1166" s="24" t="s">
        <v>1085</v>
      </c>
      <c r="K1166" s="31"/>
      <c r="L1166" s="31" t="s">
        <v>98</v>
      </c>
      <c r="M1166" s="31"/>
      <c r="N1166" s="31" t="s">
        <v>106</v>
      </c>
      <c r="O1166" s="31"/>
      <c r="P1166" s="31" t="s">
        <v>80</v>
      </c>
      <c r="Q1166" s="31" t="s">
        <v>92</v>
      </c>
      <c r="R1166" s="23" t="s">
        <v>42</v>
      </c>
      <c r="S1166" s="65" t="s">
        <v>44</v>
      </c>
    </row>
    <row r="1167" spans="1:19" ht="16.5" customHeight="1" x14ac:dyDescent="0.25">
      <c r="A1167" s="26">
        <v>1155</v>
      </c>
      <c r="B1167" s="225"/>
      <c r="C1167" s="94" t="s">
        <v>1637</v>
      </c>
      <c r="D1167" s="94" t="s">
        <v>1628</v>
      </c>
      <c r="E1167" s="65" t="s">
        <v>23</v>
      </c>
      <c r="F1167" s="75">
        <v>862631034744424</v>
      </c>
      <c r="G1167" s="65"/>
      <c r="H1167" s="65" t="s">
        <v>95</v>
      </c>
      <c r="I1167" s="24" t="s">
        <v>1638</v>
      </c>
      <c r="J1167" s="24" t="s">
        <v>1085</v>
      </c>
      <c r="K1167" s="31" t="s">
        <v>61</v>
      </c>
      <c r="L1167" s="31" t="s">
        <v>98</v>
      </c>
      <c r="M1167" s="31"/>
      <c r="N1167" s="31" t="s">
        <v>220</v>
      </c>
      <c r="O1167" s="72">
        <v>150000</v>
      </c>
      <c r="P1167" s="31" t="s">
        <v>80</v>
      </c>
      <c r="Q1167" s="31" t="s">
        <v>92</v>
      </c>
      <c r="R1167" s="31" t="s">
        <v>37</v>
      </c>
      <c r="S1167" s="31" t="s">
        <v>59</v>
      </c>
    </row>
    <row r="1168" spans="1:19" ht="16.5" customHeight="1" x14ac:dyDescent="0.25">
      <c r="A1168" s="26">
        <v>1156</v>
      </c>
      <c r="B1168" s="225"/>
      <c r="C1168" s="94" t="s">
        <v>1639</v>
      </c>
      <c r="D1168" s="94" t="s">
        <v>1631</v>
      </c>
      <c r="E1168" s="65" t="s">
        <v>23</v>
      </c>
      <c r="F1168" s="75">
        <v>862631037532057</v>
      </c>
      <c r="G1168" s="65" t="s">
        <v>262</v>
      </c>
      <c r="H1168" s="75" t="s">
        <v>95</v>
      </c>
      <c r="I1168" s="24" t="s">
        <v>1640</v>
      </c>
      <c r="J1168" s="24" t="s">
        <v>1085</v>
      </c>
      <c r="K1168" s="31" t="s">
        <v>210</v>
      </c>
      <c r="L1168" s="31" t="s">
        <v>98</v>
      </c>
      <c r="M1168" s="31"/>
      <c r="N1168" s="31" t="s">
        <v>1641</v>
      </c>
      <c r="O1168" s="31"/>
      <c r="P1168" s="31" t="s">
        <v>80</v>
      </c>
      <c r="Q1168" s="31" t="s">
        <v>100</v>
      </c>
      <c r="R1168" s="26" t="s">
        <v>42</v>
      </c>
      <c r="S1168" s="65" t="s">
        <v>68</v>
      </c>
    </row>
    <row r="1169" spans="1:19" ht="16.5" customHeight="1" x14ac:dyDescent="0.25">
      <c r="A1169" s="26">
        <v>1157</v>
      </c>
      <c r="B1169" s="225"/>
      <c r="C1169" s="94" t="s">
        <v>1639</v>
      </c>
      <c r="D1169" s="94" t="s">
        <v>1631</v>
      </c>
      <c r="E1169" s="65" t="s">
        <v>23</v>
      </c>
      <c r="F1169" s="75">
        <v>866104022262300</v>
      </c>
      <c r="G1169" s="65"/>
      <c r="H1169" s="75" t="s">
        <v>95</v>
      </c>
      <c r="I1169" s="31" t="s">
        <v>204</v>
      </c>
      <c r="J1169" s="31"/>
      <c r="K1169" s="31" t="s">
        <v>52</v>
      </c>
      <c r="L1169" s="31" t="s">
        <v>396</v>
      </c>
      <c r="M1169" s="31" t="s">
        <v>98</v>
      </c>
      <c r="N1169" s="31" t="s">
        <v>1642</v>
      </c>
      <c r="O1169" s="31"/>
      <c r="P1169" s="31" t="s">
        <v>80</v>
      </c>
      <c r="Q1169" s="31" t="s">
        <v>100</v>
      </c>
      <c r="R1169" s="26" t="s">
        <v>42</v>
      </c>
      <c r="S1169" s="65" t="s">
        <v>43</v>
      </c>
    </row>
    <row r="1170" spans="1:19" ht="16.5" customHeight="1" x14ac:dyDescent="0.25">
      <c r="A1170" s="26">
        <v>1158</v>
      </c>
      <c r="B1170" s="225"/>
      <c r="C1170" s="94" t="s">
        <v>1639</v>
      </c>
      <c r="D1170" s="94" t="s">
        <v>1631</v>
      </c>
      <c r="E1170" s="65" t="s">
        <v>23</v>
      </c>
      <c r="F1170" s="75">
        <v>866104022166444</v>
      </c>
      <c r="G1170" s="65"/>
      <c r="H1170" s="75" t="s">
        <v>95</v>
      </c>
      <c r="I1170" s="31" t="s">
        <v>204</v>
      </c>
      <c r="J1170" s="24" t="s">
        <v>1085</v>
      </c>
      <c r="K1170" s="24" t="s">
        <v>791</v>
      </c>
      <c r="L1170" s="31" t="s">
        <v>266</v>
      </c>
      <c r="M1170" s="31" t="s">
        <v>98</v>
      </c>
      <c r="N1170" s="31" t="s">
        <v>106</v>
      </c>
      <c r="O1170" s="31"/>
      <c r="P1170" s="31" t="s">
        <v>80</v>
      </c>
      <c r="Q1170" s="31" t="s">
        <v>100</v>
      </c>
      <c r="R1170" s="26" t="s">
        <v>42</v>
      </c>
      <c r="S1170" s="65" t="s">
        <v>44</v>
      </c>
    </row>
    <row r="1171" spans="1:19" ht="16.5" customHeight="1" x14ac:dyDescent="0.25">
      <c r="A1171" s="26">
        <v>1159</v>
      </c>
      <c r="B1171" s="225"/>
      <c r="C1171" s="94">
        <v>43805</v>
      </c>
      <c r="D1171" s="94" t="s">
        <v>1628</v>
      </c>
      <c r="E1171" s="65" t="s">
        <v>18</v>
      </c>
      <c r="F1171" s="75">
        <v>865904028275060</v>
      </c>
      <c r="G1171" s="65" t="s">
        <v>113</v>
      </c>
      <c r="H1171" s="65" t="s">
        <v>95</v>
      </c>
      <c r="I1171" s="31"/>
      <c r="J1171" s="24" t="s">
        <v>1085</v>
      </c>
      <c r="K1171" s="31" t="s">
        <v>1643</v>
      </c>
      <c r="L1171" s="31" t="s">
        <v>110</v>
      </c>
      <c r="M1171" s="31"/>
      <c r="N1171" s="31" t="s">
        <v>143</v>
      </c>
      <c r="O1171" s="72"/>
      <c r="P1171" s="31" t="s">
        <v>144</v>
      </c>
      <c r="Q1171" s="31" t="s">
        <v>92</v>
      </c>
      <c r="R1171" s="31" t="s">
        <v>37</v>
      </c>
      <c r="S1171" s="31" t="s">
        <v>39</v>
      </c>
    </row>
    <row r="1172" spans="1:19" ht="16.5" customHeight="1" x14ac:dyDescent="0.25">
      <c r="A1172" s="26">
        <v>1160</v>
      </c>
      <c r="B1172" s="225"/>
      <c r="C1172" s="94">
        <v>43805</v>
      </c>
      <c r="D1172" s="94" t="s">
        <v>1628</v>
      </c>
      <c r="E1172" s="65" t="s">
        <v>18</v>
      </c>
      <c r="F1172" s="75">
        <v>866762024180943</v>
      </c>
      <c r="G1172" s="65" t="s">
        <v>113</v>
      </c>
      <c r="H1172" s="65" t="s">
        <v>95</v>
      </c>
      <c r="I1172" s="95" t="s">
        <v>1644</v>
      </c>
      <c r="J1172" s="24" t="s">
        <v>1085</v>
      </c>
      <c r="K1172" s="31" t="s">
        <v>198</v>
      </c>
      <c r="L1172" s="31" t="s">
        <v>105</v>
      </c>
      <c r="M1172" s="31" t="s">
        <v>110</v>
      </c>
      <c r="N1172" s="31" t="s">
        <v>58</v>
      </c>
      <c r="O1172" s="31"/>
      <c r="P1172" s="31" t="s">
        <v>80</v>
      </c>
      <c r="Q1172" s="31" t="s">
        <v>92</v>
      </c>
      <c r="R1172" s="23" t="s">
        <v>42</v>
      </c>
      <c r="S1172" s="65" t="s">
        <v>44</v>
      </c>
    </row>
    <row r="1173" spans="1:19" ht="16.5" customHeight="1" x14ac:dyDescent="0.25">
      <c r="A1173" s="26">
        <v>1161</v>
      </c>
      <c r="B1173" s="225"/>
      <c r="C1173" s="94">
        <v>43805</v>
      </c>
      <c r="D1173" s="94" t="s">
        <v>1628</v>
      </c>
      <c r="E1173" s="65" t="s">
        <v>18</v>
      </c>
      <c r="F1173" s="75">
        <v>868904020058639</v>
      </c>
      <c r="G1173" s="65" t="s">
        <v>113</v>
      </c>
      <c r="H1173" s="65" t="s">
        <v>95</v>
      </c>
      <c r="I1173" s="75"/>
      <c r="J1173" s="24" t="s">
        <v>140</v>
      </c>
      <c r="K1173" s="31"/>
      <c r="L1173" s="31" t="s">
        <v>110</v>
      </c>
      <c r="M1173" s="31"/>
      <c r="N1173" s="31" t="s">
        <v>106</v>
      </c>
      <c r="O1173" s="31"/>
      <c r="P1173" s="31" t="s">
        <v>80</v>
      </c>
      <c r="Q1173" s="31" t="s">
        <v>92</v>
      </c>
      <c r="R1173" s="23" t="s">
        <v>42</v>
      </c>
      <c r="S1173" s="65" t="s">
        <v>44</v>
      </c>
    </row>
    <row r="1174" spans="1:19" ht="16.5" customHeight="1" x14ac:dyDescent="0.25">
      <c r="A1174" s="26">
        <v>1162</v>
      </c>
      <c r="B1174" s="225"/>
      <c r="C1174" s="94">
        <v>43805</v>
      </c>
      <c r="D1174" s="94" t="s">
        <v>1628</v>
      </c>
      <c r="E1174" s="65" t="s">
        <v>18</v>
      </c>
      <c r="F1174" s="75">
        <v>864161020959719</v>
      </c>
      <c r="G1174" s="171"/>
      <c r="H1174" s="65" t="s">
        <v>95</v>
      </c>
      <c r="I1174" s="24"/>
      <c r="J1174" s="24" t="s">
        <v>140</v>
      </c>
      <c r="K1174" s="31"/>
      <c r="L1174" s="31" t="s">
        <v>105</v>
      </c>
      <c r="M1174" s="31" t="s">
        <v>110</v>
      </c>
      <c r="N1174" s="31" t="s">
        <v>58</v>
      </c>
      <c r="O1174" s="31"/>
      <c r="P1174" s="31" t="s">
        <v>80</v>
      </c>
      <c r="Q1174" s="31" t="s">
        <v>92</v>
      </c>
      <c r="R1174" s="23" t="s">
        <v>42</v>
      </c>
      <c r="S1174" s="65" t="s">
        <v>44</v>
      </c>
    </row>
    <row r="1175" spans="1:19" ht="16.5" customHeight="1" x14ac:dyDescent="0.25">
      <c r="A1175" s="26">
        <v>1163</v>
      </c>
      <c r="B1175" s="225"/>
      <c r="C1175" s="94" t="s">
        <v>1630</v>
      </c>
      <c r="D1175" s="94" t="s">
        <v>1631</v>
      </c>
      <c r="E1175" s="75" t="s">
        <v>18</v>
      </c>
      <c r="F1175" s="75">
        <v>865904027290151</v>
      </c>
      <c r="G1175" s="75" t="s">
        <v>535</v>
      </c>
      <c r="H1175" s="75" t="s">
        <v>95</v>
      </c>
      <c r="I1175" s="24"/>
      <c r="J1175" s="24" t="s">
        <v>1468</v>
      </c>
      <c r="K1175" s="31" t="s">
        <v>1144</v>
      </c>
      <c r="L1175" s="31" t="s">
        <v>602</v>
      </c>
      <c r="M1175" s="31" t="s">
        <v>110</v>
      </c>
      <c r="N1175" s="31" t="s">
        <v>1645</v>
      </c>
      <c r="O1175" s="31"/>
      <c r="P1175" s="31" t="s">
        <v>80</v>
      </c>
      <c r="Q1175" s="31" t="s">
        <v>100</v>
      </c>
      <c r="R1175" s="26" t="s">
        <v>42</v>
      </c>
      <c r="S1175" s="65" t="s">
        <v>44</v>
      </c>
    </row>
    <row r="1176" spans="1:19" ht="16.5" customHeight="1" x14ac:dyDescent="0.25">
      <c r="A1176" s="26">
        <v>1164</v>
      </c>
      <c r="B1176" s="226"/>
      <c r="C1176" s="94">
        <v>43805</v>
      </c>
      <c r="D1176" s="94" t="s">
        <v>1628</v>
      </c>
      <c r="E1176" s="65" t="s">
        <v>1121</v>
      </c>
      <c r="F1176" s="75" t="s">
        <v>844</v>
      </c>
      <c r="G1176" s="65"/>
      <c r="H1176" s="65" t="s">
        <v>74</v>
      </c>
      <c r="I1176" s="31"/>
      <c r="J1176" s="24"/>
      <c r="K1176" s="31" t="s">
        <v>1646</v>
      </c>
      <c r="L1176" s="31"/>
      <c r="M1176" s="31"/>
      <c r="N1176" s="31" t="s">
        <v>165</v>
      </c>
      <c r="O1176" s="72"/>
      <c r="P1176" s="31"/>
      <c r="Q1176" s="31" t="s">
        <v>92</v>
      </c>
      <c r="R1176" s="26" t="s">
        <v>37</v>
      </c>
      <c r="S1176" s="26" t="s">
        <v>41</v>
      </c>
    </row>
    <row r="1177" spans="1:19" ht="16.5" customHeight="1" x14ac:dyDescent="0.25">
      <c r="A1177" s="26">
        <v>1165</v>
      </c>
      <c r="B1177" s="224" t="s">
        <v>784</v>
      </c>
      <c r="C1177" s="94" t="s">
        <v>1637</v>
      </c>
      <c r="D1177" s="94" t="s">
        <v>1647</v>
      </c>
      <c r="E1177" s="65" t="s">
        <v>56</v>
      </c>
      <c r="F1177" s="75">
        <v>867717030427075</v>
      </c>
      <c r="G1177" s="65" t="s">
        <v>262</v>
      </c>
      <c r="H1177" s="65" t="s">
        <v>74</v>
      </c>
      <c r="I1177" s="31" t="s">
        <v>1100</v>
      </c>
      <c r="J1177" s="24" t="s">
        <v>1094</v>
      </c>
      <c r="K1177" s="31" t="s">
        <v>50</v>
      </c>
      <c r="L1177" s="31" t="s">
        <v>78</v>
      </c>
      <c r="M1177" s="31" t="s">
        <v>1086</v>
      </c>
      <c r="N1177" s="31" t="s">
        <v>1258</v>
      </c>
      <c r="O1177" s="72"/>
      <c r="P1177" s="31" t="s">
        <v>80</v>
      </c>
      <c r="Q1177" s="31" t="s">
        <v>100</v>
      </c>
      <c r="R1177" s="31" t="s">
        <v>37</v>
      </c>
      <c r="S1177" s="31" t="s">
        <v>40</v>
      </c>
    </row>
    <row r="1178" spans="1:19" ht="16.5" customHeight="1" x14ac:dyDescent="0.25">
      <c r="A1178" s="26">
        <v>1166</v>
      </c>
      <c r="B1178" s="225"/>
      <c r="C1178" s="94" t="s">
        <v>1637</v>
      </c>
      <c r="D1178" s="94" t="s">
        <v>1647</v>
      </c>
      <c r="E1178" s="65" t="s">
        <v>56</v>
      </c>
      <c r="F1178" s="75">
        <v>867717030431846</v>
      </c>
      <c r="G1178" s="65"/>
      <c r="H1178" s="65" t="s">
        <v>74</v>
      </c>
      <c r="I1178" s="75" t="s">
        <v>1648</v>
      </c>
      <c r="J1178" s="24" t="s">
        <v>1094</v>
      </c>
      <c r="K1178" s="31" t="s">
        <v>1649</v>
      </c>
      <c r="L1178" s="31" t="s">
        <v>1102</v>
      </c>
      <c r="M1178" s="31" t="s">
        <v>1086</v>
      </c>
      <c r="N1178" s="31" t="s">
        <v>1650</v>
      </c>
      <c r="O1178" s="31"/>
      <c r="P1178" s="31" t="s">
        <v>80</v>
      </c>
      <c r="Q1178" s="31" t="s">
        <v>100</v>
      </c>
      <c r="R1178" s="23" t="s">
        <v>42</v>
      </c>
      <c r="S1178" s="65" t="s">
        <v>44</v>
      </c>
    </row>
    <row r="1179" spans="1:19" ht="16.5" customHeight="1" x14ac:dyDescent="0.25">
      <c r="A1179" s="26">
        <v>1167</v>
      </c>
      <c r="B1179" s="225"/>
      <c r="C1179" s="94" t="s">
        <v>1637</v>
      </c>
      <c r="D1179" s="94" t="s">
        <v>1647</v>
      </c>
      <c r="E1179" s="65" t="s">
        <v>56</v>
      </c>
      <c r="F1179" s="75">
        <v>868183034784335</v>
      </c>
      <c r="G1179" s="65"/>
      <c r="H1179" s="65" t="s">
        <v>74</v>
      </c>
      <c r="I1179" s="75"/>
      <c r="J1179" s="24" t="s">
        <v>76</v>
      </c>
      <c r="K1179" s="31" t="s">
        <v>1651</v>
      </c>
      <c r="L1179" s="31" t="s">
        <v>206</v>
      </c>
      <c r="M1179" s="31" t="s">
        <v>1086</v>
      </c>
      <c r="N1179" s="31" t="s">
        <v>58</v>
      </c>
      <c r="O1179" s="31"/>
      <c r="P1179" s="31" t="s">
        <v>80</v>
      </c>
      <c r="Q1179" s="31" t="s">
        <v>100</v>
      </c>
      <c r="R1179" s="23" t="s">
        <v>42</v>
      </c>
      <c r="S1179" s="65" t="s">
        <v>44</v>
      </c>
    </row>
    <row r="1180" spans="1:19" ht="16.5" customHeight="1" x14ac:dyDescent="0.25">
      <c r="A1180" s="26">
        <v>1168</v>
      </c>
      <c r="B1180" s="225"/>
      <c r="C1180" s="94" t="s">
        <v>1637</v>
      </c>
      <c r="D1180" s="94" t="s">
        <v>1647</v>
      </c>
      <c r="E1180" s="65" t="s">
        <v>56</v>
      </c>
      <c r="F1180" s="75">
        <v>867857039897561</v>
      </c>
      <c r="G1180" s="65"/>
      <c r="H1180" s="65" t="s">
        <v>74</v>
      </c>
      <c r="I1180" s="24"/>
      <c r="J1180" s="24" t="s">
        <v>1350</v>
      </c>
      <c r="K1180" s="31" t="s">
        <v>1383</v>
      </c>
      <c r="L1180" s="31" t="s">
        <v>1102</v>
      </c>
      <c r="M1180" s="31" t="s">
        <v>1086</v>
      </c>
      <c r="N1180" s="31" t="s">
        <v>469</v>
      </c>
      <c r="O1180" s="31"/>
      <c r="P1180" s="31" t="s">
        <v>80</v>
      </c>
      <c r="Q1180" s="31" t="s">
        <v>100</v>
      </c>
      <c r="R1180" s="26" t="s">
        <v>37</v>
      </c>
      <c r="S1180" s="26" t="s">
        <v>41</v>
      </c>
    </row>
    <row r="1181" spans="1:19" ht="15.75" customHeight="1" x14ac:dyDescent="0.25">
      <c r="A1181" s="26">
        <v>1169</v>
      </c>
      <c r="B1181" s="225"/>
      <c r="C1181" s="94" t="s">
        <v>1637</v>
      </c>
      <c r="D1181" s="94" t="s">
        <v>1647</v>
      </c>
      <c r="E1181" s="65" t="s">
        <v>56</v>
      </c>
      <c r="F1181" s="75">
        <v>867857039897652</v>
      </c>
      <c r="G1181" s="65"/>
      <c r="H1181" s="65" t="s">
        <v>74</v>
      </c>
      <c r="I1181" s="75" t="s">
        <v>1648</v>
      </c>
      <c r="J1181" s="24" t="s">
        <v>1094</v>
      </c>
      <c r="K1181" s="31" t="s">
        <v>1651</v>
      </c>
      <c r="L1181" s="31" t="s">
        <v>219</v>
      </c>
      <c r="M1181" s="31" t="s">
        <v>1086</v>
      </c>
      <c r="N1181" s="31" t="s">
        <v>58</v>
      </c>
      <c r="O1181" s="31"/>
      <c r="P1181" s="31" t="s">
        <v>80</v>
      </c>
      <c r="Q1181" s="31" t="s">
        <v>100</v>
      </c>
      <c r="R1181" s="26" t="s">
        <v>42</v>
      </c>
      <c r="S1181" s="65" t="s">
        <v>44</v>
      </c>
    </row>
    <row r="1182" spans="1:19" ht="16.5" customHeight="1" x14ac:dyDescent="0.25">
      <c r="A1182" s="26">
        <v>1170</v>
      </c>
      <c r="B1182" s="225"/>
      <c r="C1182" s="94" t="s">
        <v>1637</v>
      </c>
      <c r="D1182" s="94" t="s">
        <v>1647</v>
      </c>
      <c r="E1182" s="65" t="s">
        <v>56</v>
      </c>
      <c r="F1182" s="75">
        <v>868183033856704</v>
      </c>
      <c r="G1182" s="65" t="s">
        <v>262</v>
      </c>
      <c r="H1182" s="65" t="s">
        <v>74</v>
      </c>
      <c r="I1182" s="31"/>
      <c r="J1182" s="31" t="s">
        <v>76</v>
      </c>
      <c r="K1182" s="31" t="s">
        <v>862</v>
      </c>
      <c r="L1182" s="31" t="s">
        <v>206</v>
      </c>
      <c r="M1182" s="31" t="s">
        <v>1086</v>
      </c>
      <c r="N1182" s="31" t="s">
        <v>1652</v>
      </c>
      <c r="O1182" s="31"/>
      <c r="P1182" s="31" t="s">
        <v>80</v>
      </c>
      <c r="Q1182" s="31" t="s">
        <v>100</v>
      </c>
      <c r="R1182" s="26" t="s">
        <v>37</v>
      </c>
      <c r="S1182" s="65" t="s">
        <v>40</v>
      </c>
    </row>
    <row r="1183" spans="1:19" ht="16.5" customHeight="1" x14ac:dyDescent="0.25">
      <c r="A1183" s="26">
        <v>1171</v>
      </c>
      <c r="B1183" s="225"/>
      <c r="C1183" s="94" t="s">
        <v>1637</v>
      </c>
      <c r="D1183" s="94" t="s">
        <v>1647</v>
      </c>
      <c r="E1183" s="65" t="s">
        <v>56</v>
      </c>
      <c r="F1183" s="75">
        <v>867717030419262</v>
      </c>
      <c r="G1183" s="65"/>
      <c r="H1183" s="65" t="s">
        <v>74</v>
      </c>
      <c r="I1183" s="31"/>
      <c r="J1183" s="31"/>
      <c r="K1183" s="31" t="s">
        <v>52</v>
      </c>
      <c r="L1183" s="31"/>
      <c r="M1183" s="31" t="s">
        <v>1086</v>
      </c>
      <c r="N1183" s="31" t="s">
        <v>1653</v>
      </c>
      <c r="O1183" s="31"/>
      <c r="P1183" s="31" t="s">
        <v>80</v>
      </c>
      <c r="Q1183" s="31" t="s">
        <v>100</v>
      </c>
      <c r="R1183" s="26" t="s">
        <v>42</v>
      </c>
      <c r="S1183" s="65" t="s">
        <v>43</v>
      </c>
    </row>
    <row r="1184" spans="1:19" ht="16.5" customHeight="1" x14ac:dyDescent="0.25">
      <c r="A1184" s="26">
        <v>1172</v>
      </c>
      <c r="B1184" s="225"/>
      <c r="C1184" s="94" t="s">
        <v>1637</v>
      </c>
      <c r="D1184" s="94" t="s">
        <v>1647</v>
      </c>
      <c r="E1184" s="65" t="s">
        <v>56</v>
      </c>
      <c r="F1184" s="75">
        <v>868183033799029</v>
      </c>
      <c r="G1184" s="65" t="s">
        <v>262</v>
      </c>
      <c r="H1184" s="65" t="s">
        <v>74</v>
      </c>
      <c r="I1184" s="96"/>
      <c r="J1184" s="96" t="s">
        <v>1654</v>
      </c>
      <c r="K1184" s="96" t="s">
        <v>1655</v>
      </c>
      <c r="L1184" s="96" t="s">
        <v>206</v>
      </c>
      <c r="M1184" s="31" t="s">
        <v>1086</v>
      </c>
      <c r="N1184" s="31" t="s">
        <v>1656</v>
      </c>
      <c r="O1184" s="96"/>
      <c r="P1184" s="31" t="s">
        <v>80</v>
      </c>
      <c r="Q1184" s="31" t="s">
        <v>100</v>
      </c>
      <c r="R1184" s="26" t="s">
        <v>37</v>
      </c>
      <c r="S1184" s="65" t="s">
        <v>41</v>
      </c>
    </row>
    <row r="1185" spans="1:19" ht="16.5" customHeight="1" x14ac:dyDescent="0.25">
      <c r="A1185" s="26">
        <v>1173</v>
      </c>
      <c r="B1185" s="225"/>
      <c r="C1185" s="94" t="s">
        <v>1637</v>
      </c>
      <c r="D1185" s="94" t="s">
        <v>1647</v>
      </c>
      <c r="E1185" s="65" t="s">
        <v>56</v>
      </c>
      <c r="F1185" s="75">
        <v>867857039917179</v>
      </c>
      <c r="G1185" s="65"/>
      <c r="H1185" s="65" t="s">
        <v>74</v>
      </c>
      <c r="I1185" s="178"/>
      <c r="J1185" s="31" t="s">
        <v>251</v>
      </c>
      <c r="K1185" s="31" t="s">
        <v>1383</v>
      </c>
      <c r="L1185" s="31" t="s">
        <v>226</v>
      </c>
      <c r="M1185" s="31" t="s">
        <v>1086</v>
      </c>
      <c r="N1185" s="31" t="s">
        <v>469</v>
      </c>
      <c r="O1185" s="178"/>
      <c r="P1185" s="31" t="s">
        <v>80</v>
      </c>
      <c r="Q1185" s="31" t="s">
        <v>100</v>
      </c>
      <c r="R1185" s="26" t="s">
        <v>37</v>
      </c>
      <c r="S1185" s="65" t="s">
        <v>41</v>
      </c>
    </row>
    <row r="1186" spans="1:19" ht="16.5" customHeight="1" x14ac:dyDescent="0.25">
      <c r="A1186" s="26">
        <v>1174</v>
      </c>
      <c r="B1186" s="225"/>
      <c r="C1186" s="94" t="s">
        <v>1637</v>
      </c>
      <c r="D1186" s="94" t="s">
        <v>1631</v>
      </c>
      <c r="E1186" s="65" t="s">
        <v>23</v>
      </c>
      <c r="F1186" s="75">
        <v>863586032920476</v>
      </c>
      <c r="G1186" s="65"/>
      <c r="H1186" s="65" t="s">
        <v>95</v>
      </c>
      <c r="I1186" s="31"/>
      <c r="J1186" s="24" t="s">
        <v>1094</v>
      </c>
      <c r="K1186" s="31" t="s">
        <v>1657</v>
      </c>
      <c r="L1186" s="31" t="s">
        <v>98</v>
      </c>
      <c r="M1186" s="31"/>
      <c r="N1186" s="31" t="s">
        <v>1658</v>
      </c>
      <c r="O1186" s="72"/>
      <c r="P1186" s="31" t="s">
        <v>80</v>
      </c>
      <c r="Q1186" s="31" t="s">
        <v>100</v>
      </c>
      <c r="R1186" s="31" t="s">
        <v>37</v>
      </c>
      <c r="S1186" s="31" t="s">
        <v>41</v>
      </c>
    </row>
    <row r="1187" spans="1:19" ht="16.5" customHeight="1" x14ac:dyDescent="0.25">
      <c r="A1187" s="26">
        <v>1175</v>
      </c>
      <c r="B1187" s="225"/>
      <c r="C1187" s="94" t="s">
        <v>1637</v>
      </c>
      <c r="D1187" s="94" t="s">
        <v>1631</v>
      </c>
      <c r="E1187" s="65" t="s">
        <v>23</v>
      </c>
      <c r="F1187" s="75">
        <v>861694037958277</v>
      </c>
      <c r="G1187" s="65"/>
      <c r="H1187" s="65" t="s">
        <v>95</v>
      </c>
      <c r="I1187" s="75"/>
      <c r="J1187" s="24" t="s">
        <v>1659</v>
      </c>
      <c r="K1187" s="31" t="s">
        <v>50</v>
      </c>
      <c r="L1187" s="24" t="s">
        <v>97</v>
      </c>
      <c r="M1187" s="31" t="s">
        <v>98</v>
      </c>
      <c r="N1187" s="31" t="s">
        <v>1258</v>
      </c>
      <c r="O1187" s="72">
        <v>10000</v>
      </c>
      <c r="P1187" s="31" t="s">
        <v>80</v>
      </c>
      <c r="Q1187" s="31" t="s">
        <v>100</v>
      </c>
      <c r="R1187" s="23" t="s">
        <v>37</v>
      </c>
      <c r="S1187" s="65" t="s">
        <v>41</v>
      </c>
    </row>
    <row r="1188" spans="1:19" ht="16.5" customHeight="1" x14ac:dyDescent="0.25">
      <c r="A1188" s="26">
        <v>1176</v>
      </c>
      <c r="B1188" s="225"/>
      <c r="C1188" s="94" t="s">
        <v>1637</v>
      </c>
      <c r="D1188" s="94" t="s">
        <v>1631</v>
      </c>
      <c r="E1188" s="65" t="s">
        <v>23</v>
      </c>
      <c r="F1188" s="75">
        <v>861694031743519</v>
      </c>
      <c r="G1188" s="65"/>
      <c r="H1188" s="65" t="s">
        <v>95</v>
      </c>
      <c r="I1188" s="75"/>
      <c r="J1188" s="24" t="s">
        <v>1659</v>
      </c>
      <c r="K1188" s="31" t="s">
        <v>1660</v>
      </c>
      <c r="L1188" s="31" t="s">
        <v>538</v>
      </c>
      <c r="M1188" s="31" t="s">
        <v>98</v>
      </c>
      <c r="N1188" s="31" t="s">
        <v>469</v>
      </c>
      <c r="O1188" s="31"/>
      <c r="P1188" s="31" t="s">
        <v>80</v>
      </c>
      <c r="Q1188" s="31" t="s">
        <v>100</v>
      </c>
      <c r="R1188" s="23" t="s">
        <v>37</v>
      </c>
      <c r="S1188" s="65" t="s">
        <v>41</v>
      </c>
    </row>
    <row r="1189" spans="1:19" ht="16.5" customHeight="1" x14ac:dyDescent="0.25">
      <c r="A1189" s="26">
        <v>1177</v>
      </c>
      <c r="B1189" s="225"/>
      <c r="C1189" s="94" t="s">
        <v>1637</v>
      </c>
      <c r="D1189" s="94" t="s">
        <v>1631</v>
      </c>
      <c r="E1189" s="65" t="s">
        <v>23</v>
      </c>
      <c r="F1189" s="75">
        <v>862631034734771</v>
      </c>
      <c r="G1189" s="65"/>
      <c r="H1189" s="65" t="s">
        <v>95</v>
      </c>
      <c r="I1189" s="24"/>
      <c r="J1189" s="24"/>
      <c r="K1189" s="31" t="s">
        <v>1661</v>
      </c>
      <c r="L1189" s="31" t="s">
        <v>1662</v>
      </c>
      <c r="M1189" s="31" t="s">
        <v>98</v>
      </c>
      <c r="N1189" s="31" t="s">
        <v>1663</v>
      </c>
      <c r="O1189" s="72">
        <v>120000</v>
      </c>
      <c r="P1189" s="31" t="s">
        <v>80</v>
      </c>
      <c r="Q1189" s="31" t="s">
        <v>100</v>
      </c>
      <c r="R1189" s="26" t="s">
        <v>37</v>
      </c>
      <c r="S1189" s="26" t="s">
        <v>41</v>
      </c>
    </row>
    <row r="1190" spans="1:19" ht="16.5" customHeight="1" x14ac:dyDescent="0.25">
      <c r="A1190" s="26">
        <v>1178</v>
      </c>
      <c r="B1190" s="225"/>
      <c r="C1190" s="94" t="s">
        <v>1637</v>
      </c>
      <c r="D1190" s="94" t="s">
        <v>1647</v>
      </c>
      <c r="E1190" s="65" t="s">
        <v>30</v>
      </c>
      <c r="F1190" s="75">
        <v>864811037115743</v>
      </c>
      <c r="G1190" s="65"/>
      <c r="H1190" s="65" t="s">
        <v>95</v>
      </c>
      <c r="I1190" s="31"/>
      <c r="J1190" s="24" t="s">
        <v>1664</v>
      </c>
      <c r="K1190" s="31" t="s">
        <v>225</v>
      </c>
      <c r="L1190" s="31" t="s">
        <v>83</v>
      </c>
      <c r="M1190" s="31" t="s">
        <v>84</v>
      </c>
      <c r="N1190" s="31" t="s">
        <v>569</v>
      </c>
      <c r="O1190" s="85" t="s">
        <v>1665</v>
      </c>
      <c r="P1190" s="31" t="s">
        <v>80</v>
      </c>
      <c r="Q1190" s="31" t="s">
        <v>100</v>
      </c>
      <c r="R1190" s="31" t="s">
        <v>37</v>
      </c>
      <c r="S1190" s="31" t="s">
        <v>59</v>
      </c>
    </row>
    <row r="1191" spans="1:19" ht="16.5" customHeight="1" x14ac:dyDescent="0.25">
      <c r="A1191" s="26">
        <v>1179</v>
      </c>
      <c r="B1191" s="225"/>
      <c r="C1191" s="94" t="s">
        <v>1637</v>
      </c>
      <c r="D1191" s="94" t="s">
        <v>1647</v>
      </c>
      <c r="E1191" s="65" t="s">
        <v>30</v>
      </c>
      <c r="F1191" s="75">
        <v>863586032910873</v>
      </c>
      <c r="G1191" s="65"/>
      <c r="H1191" s="65" t="s">
        <v>95</v>
      </c>
      <c r="I1191" s="75"/>
      <c r="J1191" s="24" t="s">
        <v>82</v>
      </c>
      <c r="K1191" s="31" t="s">
        <v>225</v>
      </c>
      <c r="L1191" s="31" t="s">
        <v>84</v>
      </c>
      <c r="M1191" s="31"/>
      <c r="N1191" s="31" t="s">
        <v>213</v>
      </c>
      <c r="O1191" s="85" t="s">
        <v>1665</v>
      </c>
      <c r="P1191" s="31" t="s">
        <v>80</v>
      </c>
      <c r="Q1191" s="31" t="s">
        <v>100</v>
      </c>
      <c r="R1191" s="31" t="s">
        <v>37</v>
      </c>
      <c r="S1191" s="31" t="s">
        <v>59</v>
      </c>
    </row>
    <row r="1192" spans="1:19" ht="16.5" customHeight="1" x14ac:dyDescent="0.25">
      <c r="A1192" s="26">
        <v>1180</v>
      </c>
      <c r="B1192" s="226"/>
      <c r="C1192" s="94" t="s">
        <v>1637</v>
      </c>
      <c r="D1192" s="94" t="s">
        <v>1647</v>
      </c>
      <c r="E1192" s="65" t="s">
        <v>30</v>
      </c>
      <c r="F1192" s="75">
        <v>868926034003597</v>
      </c>
      <c r="G1192" s="65"/>
      <c r="H1192" s="65" t="s">
        <v>74</v>
      </c>
      <c r="I1192" s="75"/>
      <c r="J1192" s="24" t="s">
        <v>1094</v>
      </c>
      <c r="K1192" s="31" t="s">
        <v>225</v>
      </c>
      <c r="L1192" s="31" t="s">
        <v>311</v>
      </c>
      <c r="M1192" s="31"/>
      <c r="N1192" s="31" t="s">
        <v>569</v>
      </c>
      <c r="O1192" s="85" t="s">
        <v>1665</v>
      </c>
      <c r="P1192" s="31" t="s">
        <v>80</v>
      </c>
      <c r="Q1192" s="31" t="s">
        <v>100</v>
      </c>
      <c r="R1192" s="31" t="s">
        <v>37</v>
      </c>
      <c r="S1192" s="31" t="s">
        <v>59</v>
      </c>
    </row>
    <row r="1193" spans="1:19" ht="16.5" customHeight="1" x14ac:dyDescent="0.25">
      <c r="A1193" s="26">
        <v>1181</v>
      </c>
      <c r="B1193" s="224" t="s">
        <v>1668</v>
      </c>
      <c r="C1193" s="168">
        <v>43622</v>
      </c>
      <c r="D1193" s="168">
        <v>43652</v>
      </c>
      <c r="E1193" s="26" t="s">
        <v>30</v>
      </c>
      <c r="F1193" s="150">
        <v>868926033924660</v>
      </c>
      <c r="G1193" s="26" t="s">
        <v>517</v>
      </c>
      <c r="H1193" s="26" t="s">
        <v>1666</v>
      </c>
      <c r="I1193" s="26"/>
      <c r="J1193" s="192">
        <v>125212203114.16299</v>
      </c>
      <c r="K1193" s="26"/>
      <c r="L1193" s="26"/>
      <c r="M1193" s="26"/>
      <c r="N1193" s="26" t="s">
        <v>1667</v>
      </c>
      <c r="O1193" s="26"/>
      <c r="P1193" s="26" t="s">
        <v>80</v>
      </c>
      <c r="Q1193" s="26" t="s">
        <v>451</v>
      </c>
      <c r="R1193" s="26" t="s">
        <v>37</v>
      </c>
      <c r="S1193" s="26" t="s">
        <v>59</v>
      </c>
    </row>
    <row r="1194" spans="1:19" ht="16.5" customHeight="1" x14ac:dyDescent="0.25">
      <c r="A1194" s="26">
        <v>1182</v>
      </c>
      <c r="B1194" s="225"/>
      <c r="C1194" s="168">
        <v>43622</v>
      </c>
      <c r="D1194" s="168">
        <v>43652</v>
      </c>
      <c r="E1194" s="26" t="s">
        <v>30</v>
      </c>
      <c r="F1194" s="150">
        <v>868926033990372</v>
      </c>
      <c r="G1194" s="26" t="s">
        <v>517</v>
      </c>
      <c r="H1194" s="26" t="s">
        <v>1666</v>
      </c>
      <c r="I1194" s="26"/>
      <c r="J1194" s="192">
        <v>125212203114.16499</v>
      </c>
      <c r="K1194" s="26"/>
      <c r="L1194" s="26" t="s">
        <v>311</v>
      </c>
      <c r="M1194" s="26" t="s">
        <v>276</v>
      </c>
      <c r="N1194" s="26" t="s">
        <v>1667</v>
      </c>
      <c r="O1194" s="26"/>
      <c r="P1194" s="26" t="s">
        <v>80</v>
      </c>
      <c r="Q1194" s="26" t="s">
        <v>451</v>
      </c>
      <c r="R1194" s="26" t="s">
        <v>37</v>
      </c>
      <c r="S1194" s="26" t="s">
        <v>59</v>
      </c>
    </row>
    <row r="1195" spans="1:19" ht="16.5" customHeight="1" x14ac:dyDescent="0.25">
      <c r="A1195" s="26">
        <v>1183</v>
      </c>
      <c r="B1195" s="226"/>
      <c r="C1195" s="168">
        <v>43622</v>
      </c>
      <c r="D1195" s="168">
        <v>43652</v>
      </c>
      <c r="E1195" s="26" t="s">
        <v>56</v>
      </c>
      <c r="F1195" s="150">
        <v>868183034514856</v>
      </c>
      <c r="G1195" s="26"/>
      <c r="H1195" s="26" t="s">
        <v>1666</v>
      </c>
      <c r="I1195" s="26"/>
      <c r="J1195" s="26"/>
      <c r="K1195" s="26"/>
      <c r="L1195" s="26" t="s">
        <v>78</v>
      </c>
      <c r="M1195" s="26" t="s">
        <v>1086</v>
      </c>
      <c r="N1195" s="26" t="s">
        <v>58</v>
      </c>
      <c r="O1195" s="26"/>
      <c r="P1195" s="26" t="s">
        <v>80</v>
      </c>
      <c r="Q1195" s="26" t="s">
        <v>451</v>
      </c>
      <c r="R1195" s="26" t="s">
        <v>42</v>
      </c>
      <c r="S1195" s="26" t="s">
        <v>44</v>
      </c>
    </row>
    <row r="1196" spans="1:19" ht="16.5" customHeight="1" x14ac:dyDescent="0.25">
      <c r="A1196" s="26">
        <v>1184</v>
      </c>
      <c r="B1196" s="26" t="s">
        <v>1673</v>
      </c>
      <c r="C1196" s="26" t="s">
        <v>1630</v>
      </c>
      <c r="D1196" s="26" t="s">
        <v>1669</v>
      </c>
      <c r="E1196" s="26" t="s">
        <v>30</v>
      </c>
      <c r="F1196" s="150">
        <v>868926033933190</v>
      </c>
      <c r="G1196" s="26" t="s">
        <v>262</v>
      </c>
      <c r="H1196" s="26" t="s">
        <v>74</v>
      </c>
      <c r="I1196" s="26" t="s">
        <v>1670</v>
      </c>
      <c r="J1196" s="192">
        <v>125212203114.16499</v>
      </c>
      <c r="K1196" s="26" t="s">
        <v>1671</v>
      </c>
      <c r="L1196" s="26" t="s">
        <v>276</v>
      </c>
      <c r="M1196" s="26"/>
      <c r="N1196" s="26" t="s">
        <v>1672</v>
      </c>
      <c r="O1196" s="26"/>
      <c r="P1196" s="26" t="s">
        <v>80</v>
      </c>
      <c r="Q1196" s="26" t="s">
        <v>100</v>
      </c>
      <c r="R1196" s="26" t="s">
        <v>37</v>
      </c>
      <c r="S1196" s="26" t="s">
        <v>40</v>
      </c>
    </row>
    <row r="1197" spans="1:19" ht="16.5" customHeight="1" x14ac:dyDescent="0.25">
      <c r="A1197" s="26">
        <v>1185</v>
      </c>
      <c r="B1197" s="26" t="s">
        <v>1676</v>
      </c>
      <c r="C1197" s="26" t="s">
        <v>1674</v>
      </c>
      <c r="D1197" s="26" t="s">
        <v>1628</v>
      </c>
      <c r="E1197" s="26" t="s">
        <v>18</v>
      </c>
      <c r="F1197" s="150">
        <v>865904027270906</v>
      </c>
      <c r="G1197" s="26" t="s">
        <v>113</v>
      </c>
      <c r="H1197" s="26" t="s">
        <v>95</v>
      </c>
      <c r="I1197" s="26">
        <v>1503120843</v>
      </c>
      <c r="J1197" s="192">
        <v>125212203114.147</v>
      </c>
      <c r="K1197" s="26" t="s">
        <v>481</v>
      </c>
      <c r="L1197" s="26" t="s">
        <v>142</v>
      </c>
      <c r="M1197" s="26" t="s">
        <v>110</v>
      </c>
      <c r="N1197" s="26" t="s">
        <v>1675</v>
      </c>
      <c r="O1197" s="26"/>
      <c r="P1197" s="26" t="s">
        <v>80</v>
      </c>
      <c r="Q1197" s="26" t="s">
        <v>92</v>
      </c>
      <c r="R1197" s="26" t="s">
        <v>42</v>
      </c>
      <c r="S1197" s="26" t="s">
        <v>43</v>
      </c>
    </row>
    <row r="1198" spans="1:19" ht="16.5" customHeight="1" x14ac:dyDescent="0.25">
      <c r="A1198" s="26">
        <v>1186</v>
      </c>
      <c r="B1198" s="26" t="s">
        <v>1677</v>
      </c>
      <c r="C1198" s="94">
        <v>43561</v>
      </c>
      <c r="D1198" s="94">
        <v>43652</v>
      </c>
      <c r="E1198" s="31" t="s">
        <v>56</v>
      </c>
      <c r="F1198" s="80">
        <v>867717030416656</v>
      </c>
      <c r="G1198" s="31" t="s">
        <v>88</v>
      </c>
      <c r="H1198" s="31" t="s">
        <v>74</v>
      </c>
      <c r="I1198" s="31" t="s">
        <v>204</v>
      </c>
      <c r="J1198" s="24" t="s">
        <v>82</v>
      </c>
      <c r="K1198" s="31"/>
      <c r="L1198" s="31" t="s">
        <v>219</v>
      </c>
      <c r="M1198" s="31" t="s">
        <v>1086</v>
      </c>
      <c r="N1198" s="31" t="s">
        <v>58</v>
      </c>
      <c r="O1198" s="72"/>
      <c r="P1198" s="31" t="s">
        <v>80</v>
      </c>
      <c r="Q1198" s="31" t="s">
        <v>92</v>
      </c>
      <c r="R1198" s="31" t="s">
        <v>42</v>
      </c>
      <c r="S1198" s="31" t="s">
        <v>44</v>
      </c>
    </row>
    <row r="1199" spans="1:19" ht="16.5" customHeight="1" x14ac:dyDescent="0.25">
      <c r="A1199" s="26">
        <v>1187</v>
      </c>
      <c r="B1199" s="26" t="s">
        <v>1113</v>
      </c>
      <c r="C1199" s="94" t="s">
        <v>1678</v>
      </c>
      <c r="D1199" s="94" t="s">
        <v>1679</v>
      </c>
      <c r="E1199" s="31" t="s">
        <v>56</v>
      </c>
      <c r="F1199" s="95">
        <v>868183034676465</v>
      </c>
      <c r="G1199" s="31"/>
      <c r="H1199" s="31" t="s">
        <v>74</v>
      </c>
      <c r="I1199" s="31"/>
      <c r="J1199" s="24" t="s">
        <v>1350</v>
      </c>
      <c r="K1199" s="31" t="s">
        <v>50</v>
      </c>
      <c r="L1199" s="31" t="s">
        <v>78</v>
      </c>
      <c r="M1199" s="31" t="s">
        <v>1086</v>
      </c>
      <c r="N1199" s="31" t="s">
        <v>1253</v>
      </c>
      <c r="O1199" s="72"/>
      <c r="P1199" s="31" t="s">
        <v>80</v>
      </c>
      <c r="Q1199" s="31" t="s">
        <v>100</v>
      </c>
      <c r="R1199" s="31" t="s">
        <v>37</v>
      </c>
      <c r="S1199" s="31" t="s">
        <v>40</v>
      </c>
    </row>
    <row r="1200" spans="1:19" ht="16.5" customHeight="1" x14ac:dyDescent="0.25">
      <c r="A1200" s="26">
        <v>1188</v>
      </c>
      <c r="B1200" s="26" t="s">
        <v>1415</v>
      </c>
      <c r="C1200" s="94">
        <v>43805</v>
      </c>
      <c r="D1200" s="94" t="s">
        <v>1674</v>
      </c>
      <c r="E1200" s="31" t="s">
        <v>18</v>
      </c>
      <c r="F1200" s="24" t="s">
        <v>1680</v>
      </c>
      <c r="G1200" s="31" t="s">
        <v>107</v>
      </c>
      <c r="H1200" s="31" t="s">
        <v>95</v>
      </c>
      <c r="I1200" s="24" t="s">
        <v>1681</v>
      </c>
      <c r="J1200" s="24" t="s">
        <v>82</v>
      </c>
      <c r="K1200" s="31" t="s">
        <v>1682</v>
      </c>
      <c r="L1200" s="31" t="s">
        <v>105</v>
      </c>
      <c r="M1200" s="31"/>
      <c r="N1200" s="31" t="s">
        <v>1486</v>
      </c>
      <c r="O1200" s="72" t="s">
        <v>1683</v>
      </c>
      <c r="P1200" s="31" t="s">
        <v>80</v>
      </c>
      <c r="Q1200" s="31" t="s">
        <v>92</v>
      </c>
      <c r="R1200" s="31" t="s">
        <v>37</v>
      </c>
      <c r="S1200" s="31" t="s">
        <v>40</v>
      </c>
    </row>
    <row r="1201" spans="1:19" ht="16.5" customHeight="1" x14ac:dyDescent="0.25">
      <c r="A1201" s="26">
        <v>1189</v>
      </c>
      <c r="B1201" s="224" t="s">
        <v>1690</v>
      </c>
      <c r="C1201" s="94" t="s">
        <v>1628</v>
      </c>
      <c r="D1201" s="94" t="s">
        <v>1630</v>
      </c>
      <c r="E1201" s="31" t="s">
        <v>18</v>
      </c>
      <c r="F1201" s="75">
        <v>866762024302216</v>
      </c>
      <c r="G1201" s="65" t="s">
        <v>535</v>
      </c>
      <c r="H1201" s="65" t="s">
        <v>74</v>
      </c>
      <c r="I1201" s="31" t="s">
        <v>1684</v>
      </c>
      <c r="J1201" s="24" t="s">
        <v>309</v>
      </c>
      <c r="K1201" s="31" t="s">
        <v>791</v>
      </c>
      <c r="L1201" s="31"/>
      <c r="M1201" s="31" t="s">
        <v>110</v>
      </c>
      <c r="N1201" s="31" t="s">
        <v>106</v>
      </c>
      <c r="O1201" s="72"/>
      <c r="P1201" s="31" t="s">
        <v>80</v>
      </c>
      <c r="Q1201" s="31" t="s">
        <v>100</v>
      </c>
      <c r="R1201" s="31" t="s">
        <v>42</v>
      </c>
      <c r="S1201" s="31" t="s">
        <v>44</v>
      </c>
    </row>
    <row r="1202" spans="1:19" ht="16.5" customHeight="1" x14ac:dyDescent="0.25">
      <c r="A1202" s="26">
        <v>1190</v>
      </c>
      <c r="B1202" s="225"/>
      <c r="C1202" s="94" t="s">
        <v>1628</v>
      </c>
      <c r="D1202" s="94" t="s">
        <v>1630</v>
      </c>
      <c r="E1202" s="31" t="s">
        <v>18</v>
      </c>
      <c r="F1202" s="75">
        <v>866762024302257</v>
      </c>
      <c r="G1202" s="65" t="s">
        <v>535</v>
      </c>
      <c r="H1202" s="65" t="s">
        <v>74</v>
      </c>
      <c r="I1202" s="75"/>
      <c r="J1202" s="24"/>
      <c r="K1202" s="31" t="s">
        <v>1685</v>
      </c>
      <c r="L1202" s="31" t="s">
        <v>142</v>
      </c>
      <c r="M1202" s="31" t="s">
        <v>110</v>
      </c>
      <c r="N1202" s="31" t="s">
        <v>1686</v>
      </c>
      <c r="O1202" s="31">
        <v>6000</v>
      </c>
      <c r="P1202" s="31" t="s">
        <v>80</v>
      </c>
      <c r="Q1202" s="31" t="s">
        <v>100</v>
      </c>
      <c r="R1202" s="23" t="s">
        <v>37</v>
      </c>
      <c r="S1202" s="65" t="s">
        <v>41</v>
      </c>
    </row>
    <row r="1203" spans="1:19" ht="16.5" customHeight="1" x14ac:dyDescent="0.25">
      <c r="A1203" s="26">
        <v>1191</v>
      </c>
      <c r="B1203" s="225"/>
      <c r="C1203" s="94" t="s">
        <v>1628</v>
      </c>
      <c r="D1203" s="94" t="s">
        <v>1630</v>
      </c>
      <c r="E1203" s="31" t="s">
        <v>18</v>
      </c>
      <c r="F1203" s="75">
        <v>863306022854365</v>
      </c>
      <c r="G1203" s="65" t="s">
        <v>535</v>
      </c>
      <c r="H1203" s="65" t="s">
        <v>74</v>
      </c>
      <c r="I1203" s="31" t="s">
        <v>1684</v>
      </c>
      <c r="J1203" s="24" t="s">
        <v>1687</v>
      </c>
      <c r="K1203" s="31" t="s">
        <v>791</v>
      </c>
      <c r="L1203" s="31" t="s">
        <v>105</v>
      </c>
      <c r="M1203" s="31" t="s">
        <v>110</v>
      </c>
      <c r="N1203" s="31" t="s">
        <v>106</v>
      </c>
      <c r="O1203" s="31"/>
      <c r="P1203" s="31" t="s">
        <v>80</v>
      </c>
      <c r="Q1203" s="31" t="s">
        <v>100</v>
      </c>
      <c r="R1203" s="23" t="s">
        <v>42</v>
      </c>
      <c r="S1203" s="65" t="s">
        <v>44</v>
      </c>
    </row>
    <row r="1204" spans="1:19" ht="16.5" customHeight="1" x14ac:dyDescent="0.25">
      <c r="A1204" s="26">
        <v>1192</v>
      </c>
      <c r="B1204" s="226"/>
      <c r="C1204" s="94" t="s">
        <v>1628</v>
      </c>
      <c r="D1204" s="94" t="s">
        <v>1630</v>
      </c>
      <c r="E1204" s="31" t="s">
        <v>18</v>
      </c>
      <c r="F1204" s="95" t="s">
        <v>1688</v>
      </c>
      <c r="G1204" s="65" t="s">
        <v>535</v>
      </c>
      <c r="H1204" s="65" t="s">
        <v>74</v>
      </c>
      <c r="I1204" s="24"/>
      <c r="J1204" s="24" t="s">
        <v>309</v>
      </c>
      <c r="K1204" s="31" t="s">
        <v>1689</v>
      </c>
      <c r="L1204" s="31" t="s">
        <v>110</v>
      </c>
      <c r="M1204" s="31" t="s">
        <v>110</v>
      </c>
      <c r="N1204" s="31" t="s">
        <v>1326</v>
      </c>
      <c r="O1204" s="72"/>
      <c r="P1204" s="31"/>
      <c r="Q1204" s="31" t="s">
        <v>100</v>
      </c>
      <c r="R1204" s="26" t="s">
        <v>37</v>
      </c>
      <c r="S1204" s="26" t="s">
        <v>41</v>
      </c>
    </row>
    <row r="1205" spans="1:19" ht="16.5" customHeight="1" x14ac:dyDescent="0.25">
      <c r="A1205" s="26">
        <v>1193</v>
      </c>
      <c r="B1205" s="224" t="s">
        <v>1698</v>
      </c>
      <c r="C1205" s="94">
        <v>43683</v>
      </c>
      <c r="D1205" s="94">
        <v>43775</v>
      </c>
      <c r="E1205" s="31" t="s">
        <v>23</v>
      </c>
      <c r="F1205" s="80">
        <v>863586034547012</v>
      </c>
      <c r="G1205" s="31"/>
      <c r="H1205" s="31" t="s">
        <v>95</v>
      </c>
      <c r="I1205" s="31"/>
      <c r="J1205" s="24" t="s">
        <v>203</v>
      </c>
      <c r="K1205" s="31" t="s">
        <v>1691</v>
      </c>
      <c r="L1205" s="31" t="s">
        <v>97</v>
      </c>
      <c r="M1205" s="31" t="s">
        <v>98</v>
      </c>
      <c r="N1205" s="31" t="s">
        <v>1692</v>
      </c>
      <c r="O1205" s="72">
        <v>60000</v>
      </c>
      <c r="P1205" s="31" t="s">
        <v>80</v>
      </c>
      <c r="Q1205" s="31" t="s">
        <v>92</v>
      </c>
      <c r="R1205" s="31" t="s">
        <v>37</v>
      </c>
      <c r="S1205" s="31" t="s">
        <v>40</v>
      </c>
    </row>
    <row r="1206" spans="1:19" ht="16.5" customHeight="1" x14ac:dyDescent="0.25">
      <c r="A1206" s="26">
        <v>1194</v>
      </c>
      <c r="B1206" s="225"/>
      <c r="C1206" s="94" t="s">
        <v>1674</v>
      </c>
      <c r="D1206" s="94" t="s">
        <v>1693</v>
      </c>
      <c r="E1206" s="31" t="s">
        <v>23</v>
      </c>
      <c r="F1206" s="95">
        <v>861694030711814</v>
      </c>
      <c r="G1206" s="65"/>
      <c r="H1206" s="31" t="s">
        <v>95</v>
      </c>
      <c r="I1206" s="75"/>
      <c r="J1206" s="24" t="s">
        <v>1466</v>
      </c>
      <c r="K1206" s="31" t="s">
        <v>167</v>
      </c>
      <c r="L1206" s="24" t="s">
        <v>421</v>
      </c>
      <c r="M1206" s="31" t="s">
        <v>98</v>
      </c>
      <c r="N1206" s="31" t="s">
        <v>1694</v>
      </c>
      <c r="O1206" s="31"/>
      <c r="P1206" s="31" t="s">
        <v>80</v>
      </c>
      <c r="Q1206" s="31" t="s">
        <v>100</v>
      </c>
      <c r="R1206" s="23" t="s">
        <v>42</v>
      </c>
      <c r="S1206" s="65" t="s">
        <v>44</v>
      </c>
    </row>
    <row r="1207" spans="1:19" ht="16.5" customHeight="1" x14ac:dyDescent="0.25">
      <c r="A1207" s="26">
        <v>1195</v>
      </c>
      <c r="B1207" s="226"/>
      <c r="C1207" s="94" t="s">
        <v>1695</v>
      </c>
      <c r="D1207" s="94" t="s">
        <v>1693</v>
      </c>
      <c r="E1207" s="31" t="s">
        <v>56</v>
      </c>
      <c r="F1207" s="80">
        <v>868183034615240</v>
      </c>
      <c r="G1207" s="31"/>
      <c r="H1207" s="31" t="s">
        <v>74</v>
      </c>
      <c r="I1207" s="31"/>
      <c r="J1207" s="24" t="s">
        <v>164</v>
      </c>
      <c r="K1207" s="31" t="s">
        <v>1696</v>
      </c>
      <c r="L1207" s="31" t="s">
        <v>333</v>
      </c>
      <c r="M1207" s="31" t="s">
        <v>1086</v>
      </c>
      <c r="N1207" s="31" t="s">
        <v>1697</v>
      </c>
      <c r="O1207" s="72"/>
      <c r="P1207" s="31" t="s">
        <v>80</v>
      </c>
      <c r="Q1207" s="31" t="s">
        <v>92</v>
      </c>
      <c r="R1207" s="31" t="s">
        <v>37</v>
      </c>
      <c r="S1207" s="31" t="s">
        <v>41</v>
      </c>
    </row>
    <row r="1208" spans="1:19" ht="17.25" customHeight="1" x14ac:dyDescent="0.25">
      <c r="A1208" s="26">
        <v>1196</v>
      </c>
      <c r="B1208" s="26" t="s">
        <v>1703</v>
      </c>
      <c r="C1208" s="94">
        <v>43744</v>
      </c>
      <c r="D1208" s="94" t="s">
        <v>1699</v>
      </c>
      <c r="E1208" s="31" t="s">
        <v>18</v>
      </c>
      <c r="F1208" s="188" t="s">
        <v>1700</v>
      </c>
      <c r="G1208" s="31" t="s">
        <v>107</v>
      </c>
      <c r="H1208" s="31" t="s">
        <v>95</v>
      </c>
      <c r="I1208" s="31">
        <v>1309181012</v>
      </c>
      <c r="J1208" s="24" t="s">
        <v>1401</v>
      </c>
      <c r="K1208" s="31" t="s">
        <v>1701</v>
      </c>
      <c r="L1208" s="31" t="s">
        <v>1702</v>
      </c>
      <c r="M1208" s="31" t="s">
        <v>110</v>
      </c>
      <c r="N1208" s="31" t="s">
        <v>143</v>
      </c>
      <c r="O1208" s="72"/>
      <c r="P1208" s="31" t="s">
        <v>144</v>
      </c>
      <c r="Q1208" s="31" t="s">
        <v>92</v>
      </c>
      <c r="R1208" s="31" t="s">
        <v>37</v>
      </c>
      <c r="S1208" s="31" t="s">
        <v>41</v>
      </c>
    </row>
    <row r="1209" spans="1:19" ht="16.5" customHeight="1" x14ac:dyDescent="0.25">
      <c r="A1209" s="26">
        <v>1197</v>
      </c>
      <c r="B1209" s="224" t="s">
        <v>868</v>
      </c>
      <c r="C1209" s="94">
        <v>43561</v>
      </c>
      <c r="D1209" s="94">
        <v>43652</v>
      </c>
      <c r="E1209" s="31" t="s">
        <v>23</v>
      </c>
      <c r="F1209" s="75">
        <v>866104022175841</v>
      </c>
      <c r="G1209" s="31"/>
      <c r="H1209" s="31" t="s">
        <v>95</v>
      </c>
      <c r="I1209" s="31" t="s">
        <v>1704</v>
      </c>
      <c r="J1209" s="24" t="s">
        <v>1507</v>
      </c>
      <c r="K1209" s="31" t="s">
        <v>1705</v>
      </c>
      <c r="L1209" s="31" t="s">
        <v>450</v>
      </c>
      <c r="M1209" s="31" t="s">
        <v>98</v>
      </c>
      <c r="N1209" s="31" t="s">
        <v>1706</v>
      </c>
      <c r="O1209" s="72">
        <v>30000</v>
      </c>
      <c r="P1209" s="31"/>
      <c r="Q1209" s="31" t="s">
        <v>100</v>
      </c>
      <c r="R1209" s="31" t="s">
        <v>37</v>
      </c>
      <c r="S1209" s="31" t="s">
        <v>40</v>
      </c>
    </row>
    <row r="1210" spans="1:19" ht="16.5" customHeight="1" x14ac:dyDescent="0.25">
      <c r="A1210" s="26">
        <v>1198</v>
      </c>
      <c r="B1210" s="225"/>
      <c r="C1210" s="94" t="s">
        <v>1631</v>
      </c>
      <c r="D1210" s="94">
        <v>43531</v>
      </c>
      <c r="E1210" s="65" t="s">
        <v>23</v>
      </c>
      <c r="F1210" s="75">
        <v>866104022177136</v>
      </c>
      <c r="G1210" s="65"/>
      <c r="H1210" s="65" t="s">
        <v>95</v>
      </c>
      <c r="I1210" s="75"/>
      <c r="J1210" s="24" t="s">
        <v>96</v>
      </c>
      <c r="K1210" s="31" t="s">
        <v>1707</v>
      </c>
      <c r="L1210" s="31" t="s">
        <v>450</v>
      </c>
      <c r="M1210" s="31" t="s">
        <v>98</v>
      </c>
      <c r="N1210" s="31" t="s">
        <v>1326</v>
      </c>
      <c r="O1210" s="72"/>
      <c r="P1210" s="31"/>
      <c r="Q1210" s="31" t="s">
        <v>100</v>
      </c>
      <c r="R1210" s="23" t="s">
        <v>37</v>
      </c>
      <c r="S1210" s="65" t="s">
        <v>59</v>
      </c>
    </row>
    <row r="1211" spans="1:19" ht="16.5" customHeight="1" x14ac:dyDescent="0.25">
      <c r="A1211" s="26">
        <v>1199</v>
      </c>
      <c r="B1211" s="225"/>
      <c r="C1211" s="94">
        <v>43561</v>
      </c>
      <c r="D1211" s="94">
        <v>43652</v>
      </c>
      <c r="E1211" s="31" t="s">
        <v>56</v>
      </c>
      <c r="F1211" s="75">
        <v>867717030475553</v>
      </c>
      <c r="G1211" s="31"/>
      <c r="H1211" s="31" t="s">
        <v>74</v>
      </c>
      <c r="I1211" s="31"/>
      <c r="J1211" s="24" t="s">
        <v>96</v>
      </c>
      <c r="K1211" s="31" t="s">
        <v>862</v>
      </c>
      <c r="L1211" s="31" t="s">
        <v>219</v>
      </c>
      <c r="M1211" s="31" t="s">
        <v>1086</v>
      </c>
      <c r="N1211" s="31" t="s">
        <v>1253</v>
      </c>
      <c r="O1211" s="72"/>
      <c r="P1211" s="31" t="s">
        <v>80</v>
      </c>
      <c r="Q1211" s="31" t="s">
        <v>100</v>
      </c>
      <c r="R1211" s="31" t="s">
        <v>37</v>
      </c>
      <c r="S1211" s="31" t="s">
        <v>40</v>
      </c>
    </row>
    <row r="1212" spans="1:19" ht="16.5" customHeight="1" x14ac:dyDescent="0.25">
      <c r="A1212" s="26">
        <v>1200</v>
      </c>
      <c r="B1212" s="225"/>
      <c r="C1212" s="94">
        <v>43744</v>
      </c>
      <c r="D1212" s="94">
        <v>43805</v>
      </c>
      <c r="E1212" s="65" t="s">
        <v>56</v>
      </c>
      <c r="F1212" s="75">
        <v>867717030475710</v>
      </c>
      <c r="G1212" s="65" t="s">
        <v>88</v>
      </c>
      <c r="H1212" s="65" t="s">
        <v>74</v>
      </c>
      <c r="I1212" s="31"/>
      <c r="J1212" s="24" t="s">
        <v>203</v>
      </c>
      <c r="K1212" s="31" t="s">
        <v>50</v>
      </c>
      <c r="L1212" s="31" t="s">
        <v>219</v>
      </c>
      <c r="M1212" s="31" t="s">
        <v>1086</v>
      </c>
      <c r="N1212" s="31" t="s">
        <v>125</v>
      </c>
      <c r="O1212" s="72"/>
      <c r="P1212" s="31" t="s">
        <v>80</v>
      </c>
      <c r="Q1212" s="31" t="s">
        <v>1303</v>
      </c>
      <c r="R1212" s="31" t="s">
        <v>37</v>
      </c>
      <c r="S1212" s="31" t="s">
        <v>40</v>
      </c>
    </row>
    <row r="1213" spans="1:19" ht="16.5" customHeight="1" x14ac:dyDescent="0.25">
      <c r="A1213" s="26">
        <v>1201</v>
      </c>
      <c r="B1213" s="225"/>
      <c r="C1213" s="94" t="s">
        <v>1631</v>
      </c>
      <c r="D1213" s="94">
        <v>43531</v>
      </c>
      <c r="E1213" s="65" t="s">
        <v>56</v>
      </c>
      <c r="F1213" s="75">
        <v>867857039891887</v>
      </c>
      <c r="G1213" s="65" t="s">
        <v>262</v>
      </c>
      <c r="H1213" s="65" t="s">
        <v>74</v>
      </c>
      <c r="I1213" s="75" t="s">
        <v>1708</v>
      </c>
      <c r="J1213" s="24" t="s">
        <v>854</v>
      </c>
      <c r="K1213" s="31" t="s">
        <v>1709</v>
      </c>
      <c r="L1213" s="31" t="s">
        <v>219</v>
      </c>
      <c r="M1213" s="31" t="s">
        <v>1086</v>
      </c>
      <c r="N1213" s="31" t="s">
        <v>469</v>
      </c>
      <c r="O1213" s="31"/>
      <c r="P1213" s="31" t="s">
        <v>80</v>
      </c>
      <c r="Q1213" s="31" t="s">
        <v>100</v>
      </c>
      <c r="R1213" s="23" t="s">
        <v>37</v>
      </c>
      <c r="S1213" s="65" t="s">
        <v>40</v>
      </c>
    </row>
    <row r="1214" spans="1:19" ht="16.5" customHeight="1" x14ac:dyDescent="0.25">
      <c r="A1214" s="26">
        <v>1202</v>
      </c>
      <c r="B1214" s="225"/>
      <c r="C1214" s="94">
        <v>43561</v>
      </c>
      <c r="D1214" s="94">
        <v>43652</v>
      </c>
      <c r="E1214" s="31" t="s">
        <v>30</v>
      </c>
      <c r="F1214" s="75">
        <v>868345031030471</v>
      </c>
      <c r="G1214" s="31" t="s">
        <v>262</v>
      </c>
      <c r="H1214" s="31" t="s">
        <v>74</v>
      </c>
      <c r="I1214" s="31" t="s">
        <v>1710</v>
      </c>
      <c r="J1214" s="24" t="s">
        <v>96</v>
      </c>
      <c r="K1214" s="31" t="s">
        <v>1711</v>
      </c>
      <c r="L1214" s="31" t="s">
        <v>472</v>
      </c>
      <c r="M1214" s="31"/>
      <c r="N1214" s="31" t="s">
        <v>1712</v>
      </c>
      <c r="O1214" s="85" t="s">
        <v>1713</v>
      </c>
      <c r="P1214" s="31"/>
      <c r="Q1214" s="31" t="s">
        <v>100</v>
      </c>
      <c r="R1214" s="31" t="s">
        <v>37</v>
      </c>
      <c r="S1214" s="31" t="s">
        <v>59</v>
      </c>
    </row>
    <row r="1215" spans="1:19" ht="16.5" customHeight="1" x14ac:dyDescent="0.25">
      <c r="A1215" s="26">
        <v>1203</v>
      </c>
      <c r="B1215" s="226"/>
      <c r="C1215" s="94">
        <v>43744</v>
      </c>
      <c r="D1215" s="94">
        <v>43805</v>
      </c>
      <c r="E1215" s="65" t="s">
        <v>30</v>
      </c>
      <c r="F1215" s="75">
        <v>866192037791173</v>
      </c>
      <c r="G1215" s="65"/>
      <c r="H1215" s="65" t="s">
        <v>74</v>
      </c>
      <c r="I1215" s="31"/>
      <c r="J1215" s="24" t="s">
        <v>164</v>
      </c>
      <c r="K1215" s="31"/>
      <c r="L1215" s="31" t="s">
        <v>84</v>
      </c>
      <c r="M1215" s="31"/>
      <c r="N1215" s="31" t="s">
        <v>213</v>
      </c>
      <c r="O1215" s="85" t="s">
        <v>1713</v>
      </c>
      <c r="P1215" s="31" t="s">
        <v>80</v>
      </c>
      <c r="Q1215" s="31" t="s">
        <v>92</v>
      </c>
      <c r="R1215" s="31" t="s">
        <v>37</v>
      </c>
      <c r="S1215" s="31" t="s">
        <v>41</v>
      </c>
    </row>
    <row r="1216" spans="1:19" ht="16.5" customHeight="1" x14ac:dyDescent="0.25">
      <c r="A1216" s="26">
        <v>1204</v>
      </c>
      <c r="B1216" s="26" t="s">
        <v>1458</v>
      </c>
      <c r="C1216" s="168">
        <v>43591</v>
      </c>
      <c r="D1216" s="168">
        <v>43744</v>
      </c>
      <c r="E1216" s="26" t="s">
        <v>23</v>
      </c>
      <c r="F1216" s="150">
        <v>861694037935861</v>
      </c>
      <c r="G1216" s="26" t="s">
        <v>88</v>
      </c>
      <c r="H1216" s="26" t="s">
        <v>95</v>
      </c>
      <c r="I1216" s="26"/>
      <c r="J1216" s="192">
        <v>125212203114.155</v>
      </c>
      <c r="K1216" s="26" t="s">
        <v>1714</v>
      </c>
      <c r="L1216" s="26" t="s">
        <v>205</v>
      </c>
      <c r="M1216" s="26" t="s">
        <v>98</v>
      </c>
      <c r="N1216" s="26" t="s">
        <v>360</v>
      </c>
      <c r="O1216" s="23">
        <v>310000</v>
      </c>
      <c r="P1216" s="26" t="s">
        <v>80</v>
      </c>
      <c r="Q1216" s="26" t="s">
        <v>92</v>
      </c>
      <c r="R1216" s="26" t="s">
        <v>37</v>
      </c>
      <c r="S1216" s="26" t="s">
        <v>39</v>
      </c>
    </row>
    <row r="1217" spans="1:19" ht="16.5" customHeight="1" x14ac:dyDescent="0.25">
      <c r="A1217" s="26">
        <v>1205</v>
      </c>
      <c r="B1217" s="224" t="s">
        <v>877</v>
      </c>
      <c r="C1217" s="94">
        <v>43561</v>
      </c>
      <c r="D1217" s="94">
        <v>43744</v>
      </c>
      <c r="E1217" s="177" t="s">
        <v>57</v>
      </c>
      <c r="F1217" s="179">
        <v>861359034532059</v>
      </c>
      <c r="G1217" s="65" t="s">
        <v>262</v>
      </c>
      <c r="H1217" s="65" t="s">
        <v>74</v>
      </c>
      <c r="I1217" s="65"/>
      <c r="J1217" s="24" t="s">
        <v>620</v>
      </c>
      <c r="K1217" s="31" t="s">
        <v>1715</v>
      </c>
      <c r="L1217" s="31" t="s">
        <v>1716</v>
      </c>
      <c r="M1217" s="31"/>
      <c r="N1217" s="31" t="s">
        <v>270</v>
      </c>
      <c r="O1217" s="72"/>
      <c r="P1217" s="31" t="s">
        <v>144</v>
      </c>
      <c r="Q1217" s="31" t="s">
        <v>451</v>
      </c>
      <c r="R1217" s="26" t="s">
        <v>37</v>
      </c>
      <c r="S1217" s="26" t="s">
        <v>41</v>
      </c>
    </row>
    <row r="1218" spans="1:19" ht="16.5" customHeight="1" x14ac:dyDescent="0.25">
      <c r="A1218" s="26">
        <v>1206</v>
      </c>
      <c r="B1218" s="225"/>
      <c r="C1218" s="94">
        <v>43561</v>
      </c>
      <c r="D1218" s="94">
        <v>43744</v>
      </c>
      <c r="E1218" s="65" t="s">
        <v>23</v>
      </c>
      <c r="F1218" s="75">
        <v>864811037271793</v>
      </c>
      <c r="G1218" s="65" t="s">
        <v>262</v>
      </c>
      <c r="H1218" s="65" t="s">
        <v>95</v>
      </c>
      <c r="I1218" s="75" t="s">
        <v>1717</v>
      </c>
      <c r="J1218" s="83" t="s">
        <v>1085</v>
      </c>
      <c r="K1218" s="31" t="s">
        <v>1718</v>
      </c>
      <c r="L1218" s="31" t="s">
        <v>98</v>
      </c>
      <c r="M1218" s="31"/>
      <c r="N1218" s="31" t="s">
        <v>220</v>
      </c>
      <c r="O1218" s="72">
        <v>220000</v>
      </c>
      <c r="P1218" s="31" t="s">
        <v>80</v>
      </c>
      <c r="Q1218" s="31" t="s">
        <v>451</v>
      </c>
      <c r="R1218" s="26" t="s">
        <v>37</v>
      </c>
      <c r="S1218" s="26" t="s">
        <v>59</v>
      </c>
    </row>
    <row r="1219" spans="1:19" ht="16.5" customHeight="1" x14ac:dyDescent="0.25">
      <c r="A1219" s="26">
        <v>1207</v>
      </c>
      <c r="B1219" s="225"/>
      <c r="C1219" s="94">
        <v>43561</v>
      </c>
      <c r="D1219" s="94">
        <v>43744</v>
      </c>
      <c r="E1219" s="65" t="s">
        <v>23</v>
      </c>
      <c r="F1219" s="179">
        <v>864811037276602</v>
      </c>
      <c r="G1219" s="65"/>
      <c r="H1219" s="65" t="s">
        <v>95</v>
      </c>
      <c r="I1219" s="75"/>
      <c r="J1219" s="83" t="s">
        <v>1085</v>
      </c>
      <c r="K1219" s="196" t="s">
        <v>225</v>
      </c>
      <c r="L1219" s="31" t="s">
        <v>98</v>
      </c>
      <c r="M1219" s="31"/>
      <c r="N1219" s="31" t="s">
        <v>58</v>
      </c>
      <c r="O1219" s="31"/>
      <c r="P1219" s="31" t="s">
        <v>80</v>
      </c>
      <c r="Q1219" s="31" t="s">
        <v>451</v>
      </c>
      <c r="R1219" s="23" t="s">
        <v>42</v>
      </c>
      <c r="S1219" s="65" t="s">
        <v>44</v>
      </c>
    </row>
    <row r="1220" spans="1:19" ht="16.5" customHeight="1" x14ac:dyDescent="0.25">
      <c r="A1220" s="26">
        <v>1208</v>
      </c>
      <c r="B1220" s="225"/>
      <c r="C1220" s="174" t="s">
        <v>1695</v>
      </c>
      <c r="D1220" s="174" t="s">
        <v>1719</v>
      </c>
      <c r="E1220" s="26" t="s">
        <v>23</v>
      </c>
      <c r="F1220" s="150">
        <v>864811037276602</v>
      </c>
      <c r="G1220" s="175"/>
      <c r="H1220" s="26" t="s">
        <v>95</v>
      </c>
      <c r="I1220" s="150" t="s">
        <v>1720</v>
      </c>
      <c r="J1220" s="105" t="s">
        <v>1085</v>
      </c>
      <c r="K1220" s="26" t="s">
        <v>1721</v>
      </c>
      <c r="L1220" s="26"/>
      <c r="M1220" s="26" t="s">
        <v>98</v>
      </c>
      <c r="N1220" s="26" t="s">
        <v>1722</v>
      </c>
      <c r="O1220" s="23">
        <v>250000</v>
      </c>
      <c r="P1220" s="26" t="s">
        <v>80</v>
      </c>
      <c r="Q1220" s="26" t="s">
        <v>92</v>
      </c>
      <c r="R1220" s="23" t="s">
        <v>37</v>
      </c>
      <c r="S1220" s="26" t="s">
        <v>40</v>
      </c>
    </row>
    <row r="1221" spans="1:19" ht="16.5" customHeight="1" x14ac:dyDescent="0.25">
      <c r="A1221" s="26">
        <v>1209</v>
      </c>
      <c r="B1221" s="225"/>
      <c r="C1221" s="174" t="s">
        <v>1695</v>
      </c>
      <c r="D1221" s="174" t="s">
        <v>1719</v>
      </c>
      <c r="E1221" s="26" t="s">
        <v>23</v>
      </c>
      <c r="F1221" s="150">
        <v>869696043525893</v>
      </c>
      <c r="G1221" s="175"/>
      <c r="H1221" s="26" t="s">
        <v>95</v>
      </c>
      <c r="I1221" s="50" t="s">
        <v>1723</v>
      </c>
      <c r="J1221" s="105" t="s">
        <v>1085</v>
      </c>
      <c r="K1221" s="26" t="s">
        <v>1724</v>
      </c>
      <c r="L1221" s="26" t="s">
        <v>98</v>
      </c>
      <c r="M1221" s="26"/>
      <c r="N1221" s="26" t="s">
        <v>220</v>
      </c>
      <c r="O1221" s="26"/>
      <c r="P1221" s="26" t="s">
        <v>80</v>
      </c>
      <c r="Q1221" s="26" t="s">
        <v>92</v>
      </c>
      <c r="R1221" s="26" t="s">
        <v>37</v>
      </c>
      <c r="S1221" s="26" t="s">
        <v>59</v>
      </c>
    </row>
    <row r="1222" spans="1:19" ht="16.5" customHeight="1" x14ac:dyDescent="0.25">
      <c r="A1222" s="26">
        <v>1210</v>
      </c>
      <c r="B1222" s="226"/>
      <c r="C1222" s="94" t="s">
        <v>1375</v>
      </c>
      <c r="D1222" s="94">
        <v>43562</v>
      </c>
      <c r="E1222" s="65" t="s">
        <v>18</v>
      </c>
      <c r="F1222" s="75">
        <v>866762025209543</v>
      </c>
      <c r="G1222" s="65" t="s">
        <v>107</v>
      </c>
      <c r="H1222" s="65" t="s">
        <v>95</v>
      </c>
      <c r="I1222" s="95" t="s">
        <v>1725</v>
      </c>
      <c r="J1222" s="31" t="s">
        <v>1085</v>
      </c>
      <c r="K1222" s="31" t="s">
        <v>1726</v>
      </c>
      <c r="L1222" s="31" t="s">
        <v>110</v>
      </c>
      <c r="M1222" s="31"/>
      <c r="N1222" s="31" t="s">
        <v>360</v>
      </c>
      <c r="O1222" s="72">
        <v>250000</v>
      </c>
      <c r="P1222" s="31" t="s">
        <v>80</v>
      </c>
      <c r="Q1222" s="31" t="s">
        <v>92</v>
      </c>
      <c r="R1222" s="23" t="s">
        <v>37</v>
      </c>
      <c r="S1222" s="65" t="s">
        <v>39</v>
      </c>
    </row>
    <row r="1223" spans="1:19" ht="16.5" customHeight="1" x14ac:dyDescent="0.25">
      <c r="A1223" s="26">
        <v>1211</v>
      </c>
      <c r="B1223" s="26" t="s">
        <v>556</v>
      </c>
      <c r="C1223" s="26" t="s">
        <v>1727</v>
      </c>
      <c r="D1223" s="26" t="s">
        <v>1628</v>
      </c>
      <c r="E1223" s="26" t="s">
        <v>57</v>
      </c>
      <c r="F1223" s="150">
        <v>861359036825279</v>
      </c>
      <c r="G1223" s="26"/>
      <c r="H1223" s="26" t="s">
        <v>74</v>
      </c>
      <c r="I1223" s="26"/>
      <c r="J1223" s="26"/>
      <c r="K1223" s="26" t="s">
        <v>581</v>
      </c>
      <c r="L1223" s="26"/>
      <c r="M1223" s="26"/>
      <c r="N1223" s="26" t="s">
        <v>213</v>
      </c>
      <c r="O1223" s="26"/>
      <c r="P1223" s="26" t="s">
        <v>80</v>
      </c>
      <c r="Q1223" s="26" t="s">
        <v>92</v>
      </c>
      <c r="R1223" s="26" t="s">
        <v>37</v>
      </c>
      <c r="S1223" s="26" t="s">
        <v>41</v>
      </c>
    </row>
    <row r="1224" spans="1:19" ht="16.5" customHeight="1" x14ac:dyDescent="0.25">
      <c r="A1224" s="26">
        <v>1212</v>
      </c>
      <c r="B1224" s="224" t="s">
        <v>893</v>
      </c>
      <c r="C1224" s="94">
        <v>43561</v>
      </c>
      <c r="D1224" s="94" t="s">
        <v>1728</v>
      </c>
      <c r="E1224" s="31" t="s">
        <v>30</v>
      </c>
      <c r="F1224" s="80">
        <v>864811037213365</v>
      </c>
      <c r="G1224" s="31"/>
      <c r="H1224" s="31" t="s">
        <v>95</v>
      </c>
      <c r="I1224" s="31" t="s">
        <v>1729</v>
      </c>
      <c r="J1224" s="24" t="s">
        <v>82</v>
      </c>
      <c r="K1224" s="31" t="s">
        <v>245</v>
      </c>
      <c r="L1224" s="31"/>
      <c r="M1224" s="31" t="s">
        <v>84</v>
      </c>
      <c r="N1224" s="31" t="s">
        <v>246</v>
      </c>
      <c r="O1224" s="82" t="s">
        <v>86</v>
      </c>
      <c r="P1224" s="31" t="s">
        <v>80</v>
      </c>
      <c r="Q1224" s="31" t="s">
        <v>92</v>
      </c>
      <c r="R1224" s="31" t="s">
        <v>37</v>
      </c>
      <c r="S1224" s="31" t="s">
        <v>40</v>
      </c>
    </row>
    <row r="1225" spans="1:19" ht="16.5" customHeight="1" x14ac:dyDescent="0.25">
      <c r="A1225" s="26">
        <v>1213</v>
      </c>
      <c r="B1225" s="225"/>
      <c r="C1225" s="94" t="s">
        <v>1414</v>
      </c>
      <c r="D1225" s="94" t="s">
        <v>1728</v>
      </c>
      <c r="E1225" s="31" t="s">
        <v>30</v>
      </c>
      <c r="F1225" s="80">
        <v>868926033909430</v>
      </c>
      <c r="G1225" s="31"/>
      <c r="H1225" s="31" t="s">
        <v>74</v>
      </c>
      <c r="I1225" s="96" t="s">
        <v>1491</v>
      </c>
      <c r="J1225" s="96" t="s">
        <v>76</v>
      </c>
      <c r="K1225" s="31" t="s">
        <v>225</v>
      </c>
      <c r="L1225" s="96"/>
      <c r="M1225" s="31" t="s">
        <v>155</v>
      </c>
      <c r="N1225" s="31" t="s">
        <v>220</v>
      </c>
      <c r="O1225" s="82" t="s">
        <v>86</v>
      </c>
      <c r="P1225" s="31" t="s">
        <v>80</v>
      </c>
      <c r="Q1225" s="31" t="s">
        <v>92</v>
      </c>
      <c r="R1225" s="26" t="s">
        <v>37</v>
      </c>
      <c r="S1225" s="65" t="s">
        <v>59</v>
      </c>
    </row>
    <row r="1226" spans="1:19" ht="16.5" customHeight="1" x14ac:dyDescent="0.25">
      <c r="A1226" s="26">
        <v>1214</v>
      </c>
      <c r="B1226" s="225"/>
      <c r="C1226" s="94" t="s">
        <v>1730</v>
      </c>
      <c r="D1226" s="94" t="s">
        <v>1674</v>
      </c>
      <c r="E1226" s="65" t="s">
        <v>30</v>
      </c>
      <c r="F1226" s="75">
        <v>868345035626126</v>
      </c>
      <c r="G1226" s="65"/>
      <c r="H1226" s="65" t="s">
        <v>74</v>
      </c>
      <c r="I1226" s="75"/>
      <c r="J1226" s="24" t="s">
        <v>209</v>
      </c>
      <c r="K1226" s="31" t="s">
        <v>1731</v>
      </c>
      <c r="L1226" s="31" t="s">
        <v>155</v>
      </c>
      <c r="M1226" s="31"/>
      <c r="N1226" s="31" t="s">
        <v>1732</v>
      </c>
      <c r="O1226" s="82" t="s">
        <v>86</v>
      </c>
      <c r="P1226" s="31" t="s">
        <v>80</v>
      </c>
      <c r="Q1226" s="31" t="s">
        <v>92</v>
      </c>
      <c r="R1226" s="31" t="s">
        <v>37</v>
      </c>
      <c r="S1226" s="23" t="s">
        <v>41</v>
      </c>
    </row>
    <row r="1227" spans="1:19" ht="16.5" customHeight="1" x14ac:dyDescent="0.25">
      <c r="A1227" s="26">
        <v>1215</v>
      </c>
      <c r="B1227" s="225"/>
      <c r="C1227" s="94" t="s">
        <v>1674</v>
      </c>
      <c r="D1227" s="94" t="s">
        <v>1678</v>
      </c>
      <c r="E1227" s="65" t="s">
        <v>30</v>
      </c>
      <c r="F1227" s="75">
        <v>868926033933620</v>
      </c>
      <c r="G1227" s="65"/>
      <c r="H1227" s="65" t="s">
        <v>74</v>
      </c>
      <c r="I1227" s="24"/>
      <c r="J1227" s="24" t="s">
        <v>1733</v>
      </c>
      <c r="K1227" s="31" t="s">
        <v>336</v>
      </c>
      <c r="L1227" s="31" t="s">
        <v>155</v>
      </c>
      <c r="M1227" s="31"/>
      <c r="N1227" s="31" t="s">
        <v>1734</v>
      </c>
      <c r="O1227" s="82" t="s">
        <v>86</v>
      </c>
      <c r="P1227" s="31" t="s">
        <v>80</v>
      </c>
      <c r="Q1227" s="31" t="s">
        <v>92</v>
      </c>
      <c r="R1227" s="31" t="s">
        <v>37</v>
      </c>
      <c r="S1227" s="23" t="s">
        <v>41</v>
      </c>
    </row>
    <row r="1228" spans="1:19" ht="16.5" customHeight="1" x14ac:dyDescent="0.25">
      <c r="A1228" s="26">
        <v>1216</v>
      </c>
      <c r="B1228" s="225"/>
      <c r="C1228" s="94" t="s">
        <v>1735</v>
      </c>
      <c r="D1228" s="94" t="s">
        <v>1678</v>
      </c>
      <c r="E1228" s="65" t="s">
        <v>30</v>
      </c>
      <c r="F1228" s="75">
        <v>864811037292237</v>
      </c>
      <c r="G1228" s="65"/>
      <c r="H1228" s="65" t="s">
        <v>74</v>
      </c>
      <c r="I1228" s="24" t="s">
        <v>1736</v>
      </c>
      <c r="J1228" s="24" t="s">
        <v>1085</v>
      </c>
      <c r="K1228" s="31" t="s">
        <v>1737</v>
      </c>
      <c r="L1228" s="31" t="s">
        <v>84</v>
      </c>
      <c r="M1228" s="31"/>
      <c r="N1228" s="31" t="s">
        <v>220</v>
      </c>
      <c r="O1228" s="82" t="s">
        <v>86</v>
      </c>
      <c r="P1228" s="31" t="s">
        <v>80</v>
      </c>
      <c r="Q1228" s="31" t="s">
        <v>92</v>
      </c>
      <c r="R1228" s="26" t="s">
        <v>37</v>
      </c>
      <c r="S1228" s="65" t="s">
        <v>59</v>
      </c>
    </row>
    <row r="1229" spans="1:19" ht="16.5" customHeight="1" x14ac:dyDescent="0.25">
      <c r="A1229" s="26">
        <v>1217</v>
      </c>
      <c r="B1229" s="225"/>
      <c r="C1229" s="94" t="s">
        <v>1637</v>
      </c>
      <c r="D1229" s="94" t="s">
        <v>1628</v>
      </c>
      <c r="E1229" s="65" t="s">
        <v>30</v>
      </c>
      <c r="F1229" s="75">
        <v>868926033942167</v>
      </c>
      <c r="G1229" s="65"/>
      <c r="H1229" s="65" t="s">
        <v>74</v>
      </c>
      <c r="I1229" s="31"/>
      <c r="J1229" s="96" t="s">
        <v>76</v>
      </c>
      <c r="K1229" s="31" t="s">
        <v>481</v>
      </c>
      <c r="L1229" s="31"/>
      <c r="M1229" s="31" t="s">
        <v>155</v>
      </c>
      <c r="N1229" s="31" t="s">
        <v>1738</v>
      </c>
      <c r="O1229" s="82" t="s">
        <v>86</v>
      </c>
      <c r="P1229" s="31" t="s">
        <v>80</v>
      </c>
      <c r="Q1229" s="31" t="s">
        <v>92</v>
      </c>
      <c r="R1229" s="26" t="s">
        <v>37</v>
      </c>
      <c r="S1229" s="65" t="s">
        <v>38</v>
      </c>
    </row>
    <row r="1230" spans="1:19" ht="16.5" customHeight="1" x14ac:dyDescent="0.25">
      <c r="A1230" s="26">
        <v>1218</v>
      </c>
      <c r="B1230" s="225"/>
      <c r="C1230" s="94" t="s">
        <v>1628</v>
      </c>
      <c r="D1230" s="94" t="s">
        <v>1630</v>
      </c>
      <c r="E1230" s="31" t="s">
        <v>30</v>
      </c>
      <c r="F1230" s="80">
        <v>869627031841794</v>
      </c>
      <c r="G1230" s="31"/>
      <c r="H1230" s="31" t="s">
        <v>74</v>
      </c>
      <c r="I1230" s="31"/>
      <c r="J1230" s="31" t="s">
        <v>1085</v>
      </c>
      <c r="K1230" s="31" t="s">
        <v>1739</v>
      </c>
      <c r="L1230" s="31" t="s">
        <v>155</v>
      </c>
      <c r="M1230" s="31"/>
      <c r="N1230" s="31" t="s">
        <v>237</v>
      </c>
      <c r="O1230" s="82" t="s">
        <v>86</v>
      </c>
      <c r="P1230" s="31" t="s">
        <v>80</v>
      </c>
      <c r="Q1230" s="31" t="s">
        <v>92</v>
      </c>
      <c r="R1230" s="26" t="s">
        <v>37</v>
      </c>
      <c r="S1230" s="65" t="s">
        <v>41</v>
      </c>
    </row>
    <row r="1231" spans="1:19" ht="16.5" customHeight="1" x14ac:dyDescent="0.25">
      <c r="A1231" s="26">
        <v>1219</v>
      </c>
      <c r="B1231" s="225"/>
      <c r="C1231" s="94" t="s">
        <v>1628</v>
      </c>
      <c r="D1231" s="94" t="s">
        <v>1630</v>
      </c>
      <c r="E1231" s="31" t="s">
        <v>30</v>
      </c>
      <c r="F1231" s="80">
        <v>868926033933265</v>
      </c>
      <c r="G1231" s="31"/>
      <c r="H1231" s="31" t="s">
        <v>74</v>
      </c>
      <c r="I1231" s="96"/>
      <c r="J1231" s="96" t="s">
        <v>1740</v>
      </c>
      <c r="K1231" s="31" t="s">
        <v>1741</v>
      </c>
      <c r="L1231" s="96" t="s">
        <v>276</v>
      </c>
      <c r="M1231" s="31"/>
      <c r="N1231" s="31" t="s">
        <v>1742</v>
      </c>
      <c r="O1231" s="82" t="s">
        <v>86</v>
      </c>
      <c r="P1231" s="31" t="s">
        <v>80</v>
      </c>
      <c r="Q1231" s="31" t="s">
        <v>92</v>
      </c>
      <c r="R1231" s="26" t="s">
        <v>42</v>
      </c>
      <c r="S1231" s="65" t="s">
        <v>43</v>
      </c>
    </row>
    <row r="1232" spans="1:19" ht="16.5" customHeight="1" x14ac:dyDescent="0.25">
      <c r="A1232" s="26">
        <v>1220</v>
      </c>
      <c r="B1232" s="225"/>
      <c r="C1232" s="94">
        <v>43591</v>
      </c>
      <c r="D1232" s="94">
        <v>43622</v>
      </c>
      <c r="E1232" s="31" t="s">
        <v>18</v>
      </c>
      <c r="F1232" s="80">
        <v>866762024314724</v>
      </c>
      <c r="G1232" s="31" t="s">
        <v>523</v>
      </c>
      <c r="H1232" s="31" t="s">
        <v>95</v>
      </c>
      <c r="I1232" s="31"/>
      <c r="J1232" s="24"/>
      <c r="K1232" s="31" t="s">
        <v>1682</v>
      </c>
      <c r="L1232" s="31"/>
      <c r="M1232" s="31"/>
      <c r="N1232" s="31" t="s">
        <v>1486</v>
      </c>
      <c r="O1232" s="72"/>
      <c r="P1232" s="31" t="s">
        <v>80</v>
      </c>
      <c r="Q1232" s="31" t="s">
        <v>92</v>
      </c>
      <c r="R1232" s="31" t="s">
        <v>37</v>
      </c>
      <c r="S1232" s="31" t="s">
        <v>40</v>
      </c>
    </row>
    <row r="1233" spans="1:19" ht="16.5" customHeight="1" x14ac:dyDescent="0.25">
      <c r="A1233" s="26">
        <v>1221</v>
      </c>
      <c r="B1233" s="225"/>
      <c r="C1233" s="94">
        <v>43561</v>
      </c>
      <c r="D1233" s="94">
        <v>43622</v>
      </c>
      <c r="E1233" s="65" t="s">
        <v>18</v>
      </c>
      <c r="F1233" s="75">
        <v>862118021731440</v>
      </c>
      <c r="G1233" s="65" t="s">
        <v>535</v>
      </c>
      <c r="H1233" s="65" t="s">
        <v>95</v>
      </c>
      <c r="I1233" s="75"/>
      <c r="J1233" s="24" t="s">
        <v>164</v>
      </c>
      <c r="K1233" s="31" t="s">
        <v>1743</v>
      </c>
      <c r="L1233" s="31"/>
      <c r="M1233" s="96" t="s">
        <v>105</v>
      </c>
      <c r="N1233" s="31" t="s">
        <v>1744</v>
      </c>
      <c r="O1233" s="31"/>
      <c r="P1233" s="31" t="s">
        <v>80</v>
      </c>
      <c r="Q1233" s="31" t="s">
        <v>100</v>
      </c>
      <c r="R1233" s="23" t="s">
        <v>37</v>
      </c>
      <c r="S1233" s="65" t="s">
        <v>41</v>
      </c>
    </row>
    <row r="1234" spans="1:19" ht="16.5" customHeight="1" x14ac:dyDescent="0.25">
      <c r="A1234" s="26">
        <v>1222</v>
      </c>
      <c r="B1234" s="225"/>
      <c r="C1234" s="94">
        <v>43561</v>
      </c>
      <c r="D1234" s="94">
        <v>43622</v>
      </c>
      <c r="E1234" s="65" t="s">
        <v>18</v>
      </c>
      <c r="F1234" s="75">
        <v>865904020084775</v>
      </c>
      <c r="G1234" s="65"/>
      <c r="H1234" s="65" t="s">
        <v>95</v>
      </c>
      <c r="I1234" s="75"/>
      <c r="J1234" s="24" t="s">
        <v>251</v>
      </c>
      <c r="K1234" s="31" t="s">
        <v>1745</v>
      </c>
      <c r="L1234" s="31"/>
      <c r="M1234" s="96" t="s">
        <v>105</v>
      </c>
      <c r="N1234" s="31" t="s">
        <v>1746</v>
      </c>
      <c r="O1234" s="31"/>
      <c r="P1234" s="31" t="s">
        <v>80</v>
      </c>
      <c r="Q1234" s="31" t="s">
        <v>100</v>
      </c>
      <c r="R1234" s="23" t="s">
        <v>37</v>
      </c>
      <c r="S1234" s="65" t="s">
        <v>41</v>
      </c>
    </row>
    <row r="1235" spans="1:19" ht="16.5" customHeight="1" x14ac:dyDescent="0.25">
      <c r="A1235" s="26">
        <v>1223</v>
      </c>
      <c r="B1235" s="225"/>
      <c r="C1235" s="94">
        <v>43561</v>
      </c>
      <c r="D1235" s="94">
        <v>43622</v>
      </c>
      <c r="E1235" s="65" t="s">
        <v>18</v>
      </c>
      <c r="F1235" s="75">
        <v>862118022277443</v>
      </c>
      <c r="G1235" s="65"/>
      <c r="H1235" s="65" t="s">
        <v>95</v>
      </c>
      <c r="I1235" s="24"/>
      <c r="J1235" s="24" t="s">
        <v>76</v>
      </c>
      <c r="K1235" s="31" t="s">
        <v>1747</v>
      </c>
      <c r="L1235" s="31"/>
      <c r="M1235" s="96" t="s">
        <v>105</v>
      </c>
      <c r="N1235" s="31" t="s">
        <v>106</v>
      </c>
      <c r="O1235" s="31"/>
      <c r="P1235" s="31" t="s">
        <v>80</v>
      </c>
      <c r="Q1235" s="31" t="s">
        <v>100</v>
      </c>
      <c r="R1235" s="26" t="s">
        <v>42</v>
      </c>
      <c r="S1235" s="26" t="s">
        <v>44</v>
      </c>
    </row>
    <row r="1236" spans="1:19" ht="16.5" customHeight="1" x14ac:dyDescent="0.25">
      <c r="A1236" s="26">
        <v>1224</v>
      </c>
      <c r="B1236" s="225"/>
      <c r="C1236" s="94">
        <v>43561</v>
      </c>
      <c r="D1236" s="94">
        <v>43622</v>
      </c>
      <c r="E1236" s="65" t="s">
        <v>18</v>
      </c>
      <c r="F1236" s="75">
        <v>862118021559106</v>
      </c>
      <c r="G1236" s="65"/>
      <c r="H1236" s="65" t="s">
        <v>95</v>
      </c>
      <c r="I1236" s="24"/>
      <c r="J1236" s="24" t="s">
        <v>164</v>
      </c>
      <c r="K1236" s="31" t="s">
        <v>1743</v>
      </c>
      <c r="L1236" s="31"/>
      <c r="M1236" s="96" t="s">
        <v>105</v>
      </c>
      <c r="N1236" s="31" t="s">
        <v>1744</v>
      </c>
      <c r="O1236" s="31"/>
      <c r="P1236" s="31" t="s">
        <v>80</v>
      </c>
      <c r="Q1236" s="31" t="s">
        <v>100</v>
      </c>
      <c r="R1236" s="26" t="s">
        <v>37</v>
      </c>
      <c r="S1236" s="65" t="s">
        <v>41</v>
      </c>
    </row>
    <row r="1237" spans="1:19" ht="16.5" customHeight="1" x14ac:dyDescent="0.25">
      <c r="A1237" s="26">
        <v>1225</v>
      </c>
      <c r="B1237" s="225"/>
      <c r="C1237" s="94">
        <v>43561</v>
      </c>
      <c r="D1237" s="94">
        <v>43622</v>
      </c>
      <c r="E1237" s="65" t="s">
        <v>18</v>
      </c>
      <c r="F1237" s="75">
        <v>862118029962229</v>
      </c>
      <c r="G1237" s="65"/>
      <c r="H1237" s="65" t="s">
        <v>95</v>
      </c>
      <c r="I1237" s="31" t="s">
        <v>1748</v>
      </c>
      <c r="J1237" s="96" t="s">
        <v>164</v>
      </c>
      <c r="K1237" s="31" t="s">
        <v>1578</v>
      </c>
      <c r="L1237" s="96"/>
      <c r="M1237" s="96" t="s">
        <v>105</v>
      </c>
      <c r="N1237" s="31" t="s">
        <v>1749</v>
      </c>
      <c r="O1237" s="31"/>
      <c r="P1237" s="31" t="s">
        <v>80</v>
      </c>
      <c r="Q1237" s="31" t="s">
        <v>100</v>
      </c>
      <c r="R1237" s="26" t="s">
        <v>37</v>
      </c>
      <c r="S1237" s="65" t="s">
        <v>41</v>
      </c>
    </row>
    <row r="1238" spans="1:19" ht="16.5" customHeight="1" x14ac:dyDescent="0.25">
      <c r="A1238" s="26">
        <v>1226</v>
      </c>
      <c r="B1238" s="225"/>
      <c r="C1238" s="94">
        <v>43561</v>
      </c>
      <c r="D1238" s="94">
        <v>43622</v>
      </c>
      <c r="E1238" s="65" t="s">
        <v>18</v>
      </c>
      <c r="F1238" s="75">
        <v>867330029863209</v>
      </c>
      <c r="G1238" s="31"/>
      <c r="H1238" s="65" t="s">
        <v>95</v>
      </c>
      <c r="I1238" s="31"/>
      <c r="J1238" s="31" t="s">
        <v>164</v>
      </c>
      <c r="K1238" s="31" t="s">
        <v>1750</v>
      </c>
      <c r="L1238" s="31"/>
      <c r="M1238" s="96" t="s">
        <v>105</v>
      </c>
      <c r="N1238" s="31" t="s">
        <v>106</v>
      </c>
      <c r="O1238" s="31"/>
      <c r="P1238" s="31" t="s">
        <v>80</v>
      </c>
      <c r="Q1238" s="31" t="s">
        <v>100</v>
      </c>
      <c r="R1238" s="26" t="s">
        <v>42</v>
      </c>
      <c r="S1238" s="65" t="s">
        <v>44</v>
      </c>
    </row>
    <row r="1239" spans="1:19" ht="16.5" customHeight="1" x14ac:dyDescent="0.25">
      <c r="A1239" s="26">
        <v>1227</v>
      </c>
      <c r="B1239" s="225"/>
      <c r="C1239" s="94">
        <v>43561</v>
      </c>
      <c r="D1239" s="94">
        <v>43805</v>
      </c>
      <c r="E1239" s="65" t="s">
        <v>18</v>
      </c>
      <c r="F1239" s="75">
        <v>867330028908484</v>
      </c>
      <c r="G1239" s="31"/>
      <c r="H1239" s="65" t="s">
        <v>95</v>
      </c>
      <c r="I1239" s="96"/>
      <c r="J1239" s="31" t="s">
        <v>164</v>
      </c>
      <c r="K1239" s="96" t="s">
        <v>198</v>
      </c>
      <c r="L1239" s="96"/>
      <c r="M1239" s="96" t="s">
        <v>105</v>
      </c>
      <c r="N1239" s="31" t="s">
        <v>430</v>
      </c>
      <c r="O1239" s="96"/>
      <c r="P1239" s="31" t="s">
        <v>80</v>
      </c>
      <c r="Q1239" s="31" t="s">
        <v>100</v>
      </c>
      <c r="R1239" s="26" t="s">
        <v>37</v>
      </c>
      <c r="S1239" s="65" t="s">
        <v>41</v>
      </c>
    </row>
    <row r="1240" spans="1:19" ht="16.5" customHeight="1" x14ac:dyDescent="0.25">
      <c r="A1240" s="26">
        <v>1228</v>
      </c>
      <c r="B1240" s="225"/>
      <c r="C1240" s="94">
        <v>43622</v>
      </c>
      <c r="D1240" s="94">
        <v>43805</v>
      </c>
      <c r="E1240" s="65" t="s">
        <v>18</v>
      </c>
      <c r="F1240" s="75">
        <v>865904020096431</v>
      </c>
      <c r="G1240" s="65"/>
      <c r="H1240" s="65" t="s">
        <v>95</v>
      </c>
      <c r="I1240" s="31"/>
      <c r="J1240" s="31" t="s">
        <v>1085</v>
      </c>
      <c r="K1240" s="31" t="s">
        <v>791</v>
      </c>
      <c r="L1240" s="31"/>
      <c r="M1240" s="31" t="s">
        <v>110</v>
      </c>
      <c r="N1240" s="31" t="s">
        <v>106</v>
      </c>
      <c r="O1240" s="31"/>
      <c r="P1240" s="31" t="s">
        <v>80</v>
      </c>
      <c r="Q1240" s="31" t="s">
        <v>100</v>
      </c>
      <c r="R1240" s="26" t="s">
        <v>42</v>
      </c>
      <c r="S1240" s="65" t="s">
        <v>44</v>
      </c>
    </row>
    <row r="1241" spans="1:19" ht="16.5" customHeight="1" x14ac:dyDescent="0.25">
      <c r="A1241" s="26">
        <v>1229</v>
      </c>
      <c r="B1241" s="225"/>
      <c r="C1241" s="94">
        <v>43622</v>
      </c>
      <c r="D1241" s="94">
        <v>43805</v>
      </c>
      <c r="E1241" s="65" t="s">
        <v>18</v>
      </c>
      <c r="F1241" s="75">
        <v>869668021812973</v>
      </c>
      <c r="G1241" s="65" t="s">
        <v>535</v>
      </c>
      <c r="H1241" s="65" t="s">
        <v>95</v>
      </c>
      <c r="I1241" s="31"/>
      <c r="J1241" s="31" t="s">
        <v>1085</v>
      </c>
      <c r="K1241" s="31" t="s">
        <v>1751</v>
      </c>
      <c r="L1241" s="96" t="s">
        <v>105</v>
      </c>
      <c r="M1241" s="31" t="s">
        <v>110</v>
      </c>
      <c r="N1241" s="31" t="s">
        <v>1565</v>
      </c>
      <c r="O1241" s="31"/>
      <c r="P1241" s="31" t="s">
        <v>80</v>
      </c>
      <c r="Q1241" s="31" t="s">
        <v>100</v>
      </c>
      <c r="R1241" s="26" t="s">
        <v>37</v>
      </c>
      <c r="S1241" s="65" t="s">
        <v>41</v>
      </c>
    </row>
    <row r="1242" spans="1:19" ht="16.5" customHeight="1" x14ac:dyDescent="0.25">
      <c r="A1242" s="26">
        <v>1230</v>
      </c>
      <c r="B1242" s="225"/>
      <c r="C1242" s="94">
        <v>43622</v>
      </c>
      <c r="D1242" s="94">
        <v>43805</v>
      </c>
      <c r="E1242" s="65" t="s">
        <v>18</v>
      </c>
      <c r="F1242" s="188" t="s">
        <v>1752</v>
      </c>
      <c r="G1242" s="65" t="s">
        <v>535</v>
      </c>
      <c r="H1242" s="65" t="s">
        <v>95</v>
      </c>
      <c r="I1242" s="31"/>
      <c r="J1242" s="31" t="s">
        <v>164</v>
      </c>
      <c r="K1242" s="31"/>
      <c r="L1242" s="31" t="s">
        <v>142</v>
      </c>
      <c r="M1242" s="31" t="s">
        <v>110</v>
      </c>
      <c r="N1242" s="31" t="s">
        <v>58</v>
      </c>
      <c r="O1242" s="31"/>
      <c r="P1242" s="31" t="s">
        <v>80</v>
      </c>
      <c r="Q1242" s="31" t="s">
        <v>100</v>
      </c>
      <c r="R1242" s="26" t="s">
        <v>42</v>
      </c>
      <c r="S1242" s="65" t="s">
        <v>44</v>
      </c>
    </row>
    <row r="1243" spans="1:19" ht="16.5" customHeight="1" x14ac:dyDescent="0.25">
      <c r="A1243" s="26">
        <v>1231</v>
      </c>
      <c r="B1243" s="225"/>
      <c r="C1243" s="94" t="s">
        <v>1637</v>
      </c>
      <c r="D1243" s="94" t="s">
        <v>1628</v>
      </c>
      <c r="E1243" s="31" t="s">
        <v>18</v>
      </c>
      <c r="F1243" s="80">
        <v>864161026908496</v>
      </c>
      <c r="G1243" s="31" t="s">
        <v>113</v>
      </c>
      <c r="H1243" s="31" t="s">
        <v>95</v>
      </c>
      <c r="I1243" s="31"/>
      <c r="J1243" s="31" t="s">
        <v>203</v>
      </c>
      <c r="K1243" s="31" t="s">
        <v>666</v>
      </c>
      <c r="L1243" s="31" t="s">
        <v>105</v>
      </c>
      <c r="M1243" s="31" t="s">
        <v>110</v>
      </c>
      <c r="N1243" s="31" t="s">
        <v>458</v>
      </c>
      <c r="O1243" s="31"/>
      <c r="P1243" s="31" t="s">
        <v>80</v>
      </c>
      <c r="Q1243" s="31" t="s">
        <v>92</v>
      </c>
      <c r="R1243" s="26" t="s">
        <v>37</v>
      </c>
      <c r="S1243" s="65" t="s">
        <v>41</v>
      </c>
    </row>
    <row r="1244" spans="1:19" ht="16.5" customHeight="1" x14ac:dyDescent="0.25">
      <c r="A1244" s="26">
        <v>1232</v>
      </c>
      <c r="B1244" s="225"/>
      <c r="C1244" s="94" t="s">
        <v>1630</v>
      </c>
      <c r="D1244" s="94" t="s">
        <v>1669</v>
      </c>
      <c r="E1244" s="65" t="s">
        <v>18</v>
      </c>
      <c r="F1244" s="188" t="s">
        <v>1753</v>
      </c>
      <c r="G1244" s="65" t="s">
        <v>434</v>
      </c>
      <c r="H1244" s="65" t="s">
        <v>95</v>
      </c>
      <c r="I1244" s="31"/>
      <c r="J1244" s="31" t="s">
        <v>1085</v>
      </c>
      <c r="K1244" s="31" t="s">
        <v>1392</v>
      </c>
      <c r="L1244" s="31" t="s">
        <v>142</v>
      </c>
      <c r="M1244" s="31" t="s">
        <v>110</v>
      </c>
      <c r="N1244" s="31" t="s">
        <v>1754</v>
      </c>
      <c r="O1244" s="72">
        <v>100000</v>
      </c>
      <c r="P1244" s="31" t="s">
        <v>80</v>
      </c>
      <c r="Q1244" s="31" t="s">
        <v>92</v>
      </c>
      <c r="R1244" s="26" t="s">
        <v>37</v>
      </c>
      <c r="S1244" s="65" t="s">
        <v>39</v>
      </c>
    </row>
    <row r="1245" spans="1:19" ht="16.5" customHeight="1" x14ac:dyDescent="0.25">
      <c r="A1245" s="26">
        <v>1233</v>
      </c>
      <c r="B1245" s="225"/>
      <c r="C1245" s="94" t="s">
        <v>1630</v>
      </c>
      <c r="D1245" s="94" t="s">
        <v>1669</v>
      </c>
      <c r="E1245" s="65" t="s">
        <v>18</v>
      </c>
      <c r="F1245" s="188" t="s">
        <v>1755</v>
      </c>
      <c r="G1245" s="65" t="s">
        <v>434</v>
      </c>
      <c r="H1245" s="65" t="s">
        <v>95</v>
      </c>
      <c r="I1245" s="31"/>
      <c r="J1245" s="31" t="s">
        <v>203</v>
      </c>
      <c r="K1245" s="31" t="s">
        <v>1392</v>
      </c>
      <c r="L1245" s="31" t="s">
        <v>142</v>
      </c>
      <c r="M1245" s="31" t="s">
        <v>110</v>
      </c>
      <c r="N1245" s="31" t="s">
        <v>1754</v>
      </c>
      <c r="O1245" s="72">
        <v>100000</v>
      </c>
      <c r="P1245" s="31" t="s">
        <v>80</v>
      </c>
      <c r="Q1245" s="31" t="s">
        <v>92</v>
      </c>
      <c r="R1245" s="26" t="s">
        <v>37</v>
      </c>
      <c r="S1245" s="65" t="s">
        <v>39</v>
      </c>
    </row>
    <row r="1246" spans="1:19" ht="16.5" customHeight="1" x14ac:dyDescent="0.25">
      <c r="A1246" s="26">
        <v>1234</v>
      </c>
      <c r="B1246" s="225"/>
      <c r="C1246" s="94" t="s">
        <v>1630</v>
      </c>
      <c r="D1246" s="94" t="s">
        <v>1669</v>
      </c>
      <c r="E1246" s="65" t="s">
        <v>18</v>
      </c>
      <c r="F1246" s="188" t="s">
        <v>1756</v>
      </c>
      <c r="G1246" s="65" t="s">
        <v>434</v>
      </c>
      <c r="H1246" s="65" t="s">
        <v>95</v>
      </c>
      <c r="I1246" s="31"/>
      <c r="J1246" s="31" t="s">
        <v>203</v>
      </c>
      <c r="K1246" s="31" t="s">
        <v>1392</v>
      </c>
      <c r="L1246" s="31" t="s">
        <v>142</v>
      </c>
      <c r="M1246" s="31" t="s">
        <v>110</v>
      </c>
      <c r="N1246" s="31" t="s">
        <v>1754</v>
      </c>
      <c r="O1246" s="72">
        <v>100000</v>
      </c>
      <c r="P1246" s="31" t="s">
        <v>80</v>
      </c>
      <c r="Q1246" s="31" t="s">
        <v>92</v>
      </c>
      <c r="R1246" s="26" t="s">
        <v>37</v>
      </c>
      <c r="S1246" s="65" t="s">
        <v>39</v>
      </c>
    </row>
    <row r="1247" spans="1:19" ht="16.5" customHeight="1" x14ac:dyDescent="0.25">
      <c r="A1247" s="26">
        <v>1235</v>
      </c>
      <c r="B1247" s="225"/>
      <c r="C1247" s="94" t="s">
        <v>1630</v>
      </c>
      <c r="D1247" s="94" t="s">
        <v>1669</v>
      </c>
      <c r="E1247" s="65" t="s">
        <v>18</v>
      </c>
      <c r="F1247" s="188" t="s">
        <v>1757</v>
      </c>
      <c r="G1247" s="65" t="s">
        <v>434</v>
      </c>
      <c r="H1247" s="65" t="s">
        <v>95</v>
      </c>
      <c r="I1247" s="31"/>
      <c r="J1247" s="31" t="s">
        <v>203</v>
      </c>
      <c r="K1247" s="31" t="s">
        <v>1392</v>
      </c>
      <c r="L1247" s="31" t="s">
        <v>142</v>
      </c>
      <c r="M1247" s="31" t="s">
        <v>110</v>
      </c>
      <c r="N1247" s="31" t="s">
        <v>1754</v>
      </c>
      <c r="O1247" s="72">
        <v>100000</v>
      </c>
      <c r="P1247" s="31" t="s">
        <v>80</v>
      </c>
      <c r="Q1247" s="31" t="s">
        <v>92</v>
      </c>
      <c r="R1247" s="26" t="s">
        <v>37</v>
      </c>
      <c r="S1247" s="65" t="s">
        <v>39</v>
      </c>
    </row>
    <row r="1248" spans="1:19" ht="16.5" customHeight="1" x14ac:dyDescent="0.25">
      <c r="A1248" s="26">
        <v>1236</v>
      </c>
      <c r="B1248" s="225"/>
      <c r="C1248" s="94" t="s">
        <v>1630</v>
      </c>
      <c r="D1248" s="94" t="s">
        <v>1669</v>
      </c>
      <c r="E1248" s="65" t="s">
        <v>18</v>
      </c>
      <c r="F1248" s="188" t="s">
        <v>1758</v>
      </c>
      <c r="G1248" s="65" t="s">
        <v>434</v>
      </c>
      <c r="H1248" s="65" t="s">
        <v>95</v>
      </c>
      <c r="I1248" s="194" t="s">
        <v>1759</v>
      </c>
      <c r="J1248" s="65" t="s">
        <v>203</v>
      </c>
      <c r="K1248" s="31" t="s">
        <v>1392</v>
      </c>
      <c r="L1248" s="31" t="s">
        <v>142</v>
      </c>
      <c r="M1248" s="31" t="s">
        <v>110</v>
      </c>
      <c r="N1248" s="31" t="s">
        <v>1754</v>
      </c>
      <c r="O1248" s="72">
        <v>100000</v>
      </c>
      <c r="P1248" s="31" t="s">
        <v>80</v>
      </c>
      <c r="Q1248" s="31" t="s">
        <v>92</v>
      </c>
      <c r="R1248" s="26" t="s">
        <v>37</v>
      </c>
      <c r="S1248" s="65" t="s">
        <v>39</v>
      </c>
    </row>
    <row r="1249" spans="1:19" ht="16.5" customHeight="1" x14ac:dyDescent="0.25">
      <c r="A1249" s="26">
        <v>1237</v>
      </c>
      <c r="B1249" s="225"/>
      <c r="C1249" s="94" t="s">
        <v>1630</v>
      </c>
      <c r="D1249" s="94" t="s">
        <v>1669</v>
      </c>
      <c r="E1249" s="65" t="s">
        <v>18</v>
      </c>
      <c r="F1249" s="188" t="s">
        <v>1760</v>
      </c>
      <c r="G1249" s="65" t="s">
        <v>434</v>
      </c>
      <c r="H1249" s="65" t="s">
        <v>95</v>
      </c>
      <c r="I1249" s="65"/>
      <c r="J1249" s="65" t="s">
        <v>203</v>
      </c>
      <c r="K1249" s="31" t="s">
        <v>1392</v>
      </c>
      <c r="L1249" s="31" t="s">
        <v>142</v>
      </c>
      <c r="M1249" s="31" t="s">
        <v>110</v>
      </c>
      <c r="N1249" s="31" t="s">
        <v>1754</v>
      </c>
      <c r="O1249" s="72">
        <v>100000</v>
      </c>
      <c r="P1249" s="31" t="s">
        <v>80</v>
      </c>
      <c r="Q1249" s="31" t="s">
        <v>92</v>
      </c>
      <c r="R1249" s="26" t="s">
        <v>37</v>
      </c>
      <c r="S1249" s="65" t="s">
        <v>39</v>
      </c>
    </row>
    <row r="1250" spans="1:19" ht="16.5" customHeight="1" x14ac:dyDescent="0.25">
      <c r="A1250" s="26">
        <v>1238</v>
      </c>
      <c r="B1250" s="225"/>
      <c r="C1250" s="94" t="s">
        <v>1631</v>
      </c>
      <c r="D1250" s="94" t="s">
        <v>1761</v>
      </c>
      <c r="E1250" s="65" t="s">
        <v>23</v>
      </c>
      <c r="F1250" s="75">
        <v>868345035612761</v>
      </c>
      <c r="G1250" s="171"/>
      <c r="H1250" s="65" t="s">
        <v>74</v>
      </c>
      <c r="I1250" s="31" t="s">
        <v>1762</v>
      </c>
      <c r="J1250" s="31" t="s">
        <v>247</v>
      </c>
      <c r="K1250" s="96" t="s">
        <v>519</v>
      </c>
      <c r="L1250" s="31" t="s">
        <v>421</v>
      </c>
      <c r="M1250" s="31" t="s">
        <v>98</v>
      </c>
      <c r="N1250" s="31" t="s">
        <v>332</v>
      </c>
      <c r="O1250" s="72"/>
      <c r="P1250" s="31" t="s">
        <v>80</v>
      </c>
      <c r="Q1250" s="31" t="s">
        <v>92</v>
      </c>
      <c r="R1250" s="31" t="s">
        <v>37</v>
      </c>
      <c r="S1250" s="31" t="s">
        <v>59</v>
      </c>
    </row>
    <row r="1251" spans="1:19" ht="16.5" customHeight="1" x14ac:dyDescent="0.25">
      <c r="A1251" s="26">
        <v>1239</v>
      </c>
      <c r="B1251" s="225"/>
      <c r="C1251" s="94" t="s">
        <v>1631</v>
      </c>
      <c r="D1251" s="94" t="s">
        <v>1761</v>
      </c>
      <c r="E1251" s="65" t="s">
        <v>23</v>
      </c>
      <c r="F1251" s="75">
        <v>868345035590538</v>
      </c>
      <c r="G1251" s="171"/>
      <c r="H1251" s="65" t="s">
        <v>74</v>
      </c>
      <c r="I1251" s="75" t="s">
        <v>1763</v>
      </c>
      <c r="J1251" s="24" t="s">
        <v>82</v>
      </c>
      <c r="K1251" s="96" t="s">
        <v>1354</v>
      </c>
      <c r="L1251" s="31" t="s">
        <v>98</v>
      </c>
      <c r="M1251" s="31"/>
      <c r="N1251" s="31" t="s">
        <v>220</v>
      </c>
      <c r="O1251" s="31"/>
      <c r="P1251" s="31" t="s">
        <v>80</v>
      </c>
      <c r="Q1251" s="31" t="s">
        <v>92</v>
      </c>
      <c r="R1251" s="31" t="s">
        <v>37</v>
      </c>
      <c r="S1251" s="31" t="s">
        <v>59</v>
      </c>
    </row>
    <row r="1252" spans="1:19" ht="16.5" customHeight="1" x14ac:dyDescent="0.25">
      <c r="A1252" s="26">
        <v>1240</v>
      </c>
      <c r="B1252" s="225"/>
      <c r="C1252" s="94" t="s">
        <v>1631</v>
      </c>
      <c r="D1252" s="94" t="s">
        <v>1761</v>
      </c>
      <c r="E1252" s="65" t="s">
        <v>23</v>
      </c>
      <c r="F1252" s="75">
        <v>868345035593664</v>
      </c>
      <c r="G1252" s="171"/>
      <c r="H1252" s="65" t="s">
        <v>74</v>
      </c>
      <c r="I1252" s="75" t="s">
        <v>1764</v>
      </c>
      <c r="J1252" s="24" t="s">
        <v>82</v>
      </c>
      <c r="K1252" s="96" t="s">
        <v>1354</v>
      </c>
      <c r="L1252" s="31" t="s">
        <v>98</v>
      </c>
      <c r="M1252" s="31"/>
      <c r="N1252" s="31" t="s">
        <v>220</v>
      </c>
      <c r="O1252" s="31"/>
      <c r="P1252" s="31" t="s">
        <v>80</v>
      </c>
      <c r="Q1252" s="31" t="s">
        <v>92</v>
      </c>
      <c r="R1252" s="31" t="s">
        <v>37</v>
      </c>
      <c r="S1252" s="31" t="s">
        <v>59</v>
      </c>
    </row>
    <row r="1253" spans="1:19" ht="16.5" customHeight="1" x14ac:dyDescent="0.25">
      <c r="A1253" s="26">
        <v>1241</v>
      </c>
      <c r="B1253" s="225"/>
      <c r="C1253" s="94" t="s">
        <v>1631</v>
      </c>
      <c r="D1253" s="94" t="s">
        <v>1761</v>
      </c>
      <c r="E1253" s="65" t="s">
        <v>23</v>
      </c>
      <c r="F1253" s="75">
        <v>868345035589423</v>
      </c>
      <c r="G1253" s="171"/>
      <c r="H1253" s="65" t="s">
        <v>74</v>
      </c>
      <c r="I1253" s="24" t="s">
        <v>1765</v>
      </c>
      <c r="J1253" s="24" t="s">
        <v>82</v>
      </c>
      <c r="K1253" s="96" t="s">
        <v>519</v>
      </c>
      <c r="L1253" s="31" t="s">
        <v>98</v>
      </c>
      <c r="M1253" s="31"/>
      <c r="N1253" s="31" t="s">
        <v>220</v>
      </c>
      <c r="O1253" s="31"/>
      <c r="P1253" s="31" t="s">
        <v>80</v>
      </c>
      <c r="Q1253" s="31" t="s">
        <v>92</v>
      </c>
      <c r="R1253" s="31" t="s">
        <v>37</v>
      </c>
      <c r="S1253" s="31" t="s">
        <v>59</v>
      </c>
    </row>
    <row r="1254" spans="1:19" ht="16.5" customHeight="1" x14ac:dyDescent="0.25">
      <c r="A1254" s="26">
        <v>1242</v>
      </c>
      <c r="B1254" s="225"/>
      <c r="C1254" s="94" t="s">
        <v>1631</v>
      </c>
      <c r="D1254" s="94" t="s">
        <v>1761</v>
      </c>
      <c r="E1254" s="65" t="s">
        <v>23</v>
      </c>
      <c r="F1254" s="75">
        <v>868345035604651</v>
      </c>
      <c r="G1254" s="171"/>
      <c r="H1254" s="65" t="s">
        <v>74</v>
      </c>
      <c r="I1254" s="24"/>
      <c r="J1254" s="24" t="s">
        <v>82</v>
      </c>
      <c r="K1254" s="31" t="s">
        <v>245</v>
      </c>
      <c r="L1254" s="31" t="s">
        <v>450</v>
      </c>
      <c r="M1254" s="31" t="s">
        <v>98</v>
      </c>
      <c r="N1254" s="31" t="s">
        <v>940</v>
      </c>
      <c r="O1254" s="31"/>
      <c r="P1254" s="31" t="s">
        <v>80</v>
      </c>
      <c r="Q1254" s="31" t="s">
        <v>92</v>
      </c>
      <c r="R1254" s="31" t="s">
        <v>37</v>
      </c>
      <c r="S1254" s="31" t="s">
        <v>40</v>
      </c>
    </row>
    <row r="1255" spans="1:19" ht="16.5" customHeight="1" x14ac:dyDescent="0.25">
      <c r="A1255" s="26">
        <v>1243</v>
      </c>
      <c r="B1255" s="225"/>
      <c r="C1255" s="94" t="s">
        <v>1631</v>
      </c>
      <c r="D1255" s="94" t="s">
        <v>1761</v>
      </c>
      <c r="E1255" s="65" t="s">
        <v>23</v>
      </c>
      <c r="F1255" s="75">
        <v>868345035605864</v>
      </c>
      <c r="G1255" s="171"/>
      <c r="H1255" s="65" t="s">
        <v>74</v>
      </c>
      <c r="I1255" s="31" t="s">
        <v>1766</v>
      </c>
      <c r="J1255" s="31" t="s">
        <v>82</v>
      </c>
      <c r="K1255" s="96" t="s">
        <v>519</v>
      </c>
      <c r="L1255" s="31" t="s">
        <v>450</v>
      </c>
      <c r="M1255" s="31" t="s">
        <v>98</v>
      </c>
      <c r="N1255" s="31" t="s">
        <v>332</v>
      </c>
      <c r="O1255" s="31"/>
      <c r="P1255" s="31" t="s">
        <v>80</v>
      </c>
      <c r="Q1255" s="31" t="s">
        <v>92</v>
      </c>
      <c r="R1255" s="31" t="s">
        <v>37</v>
      </c>
      <c r="S1255" s="31" t="s">
        <v>59</v>
      </c>
    </row>
    <row r="1256" spans="1:19" ht="16.5" customHeight="1" x14ac:dyDescent="0.25">
      <c r="A1256" s="26">
        <v>1244</v>
      </c>
      <c r="B1256" s="225"/>
      <c r="C1256" s="94" t="s">
        <v>1631</v>
      </c>
      <c r="D1256" s="94" t="s">
        <v>1761</v>
      </c>
      <c r="E1256" s="65" t="s">
        <v>23</v>
      </c>
      <c r="F1256" s="75">
        <v>868345035607175</v>
      </c>
      <c r="G1256" s="171"/>
      <c r="H1256" s="65" t="s">
        <v>74</v>
      </c>
      <c r="I1256" s="31" t="s">
        <v>1767</v>
      </c>
      <c r="J1256" s="31" t="s">
        <v>247</v>
      </c>
      <c r="K1256" s="96" t="s">
        <v>519</v>
      </c>
      <c r="L1256" s="31" t="s">
        <v>98</v>
      </c>
      <c r="M1256" s="31"/>
      <c r="N1256" s="31" t="s">
        <v>220</v>
      </c>
      <c r="O1256" s="31"/>
      <c r="P1256" s="31" t="s">
        <v>80</v>
      </c>
      <c r="Q1256" s="31" t="s">
        <v>92</v>
      </c>
      <c r="R1256" s="31" t="s">
        <v>37</v>
      </c>
      <c r="S1256" s="31" t="s">
        <v>59</v>
      </c>
    </row>
    <row r="1257" spans="1:19" ht="16.5" customHeight="1" x14ac:dyDescent="0.25">
      <c r="A1257" s="26">
        <v>1245</v>
      </c>
      <c r="B1257" s="226"/>
      <c r="C1257" s="94" t="s">
        <v>1631</v>
      </c>
      <c r="D1257" s="94" t="s">
        <v>1761</v>
      </c>
      <c r="E1257" s="65" t="s">
        <v>23</v>
      </c>
      <c r="F1257" s="75">
        <v>868345035612589</v>
      </c>
      <c r="G1257" s="65" t="s">
        <v>517</v>
      </c>
      <c r="H1257" s="65" t="s">
        <v>74</v>
      </c>
      <c r="I1257" s="96" t="s">
        <v>1768</v>
      </c>
      <c r="J1257" s="96" t="s">
        <v>82</v>
      </c>
      <c r="K1257" s="96" t="s">
        <v>1769</v>
      </c>
      <c r="L1257" s="96" t="s">
        <v>98</v>
      </c>
      <c r="M1257" s="31"/>
      <c r="N1257" s="31" t="s">
        <v>1770</v>
      </c>
      <c r="O1257" s="96"/>
      <c r="P1257" s="31" t="s">
        <v>80</v>
      </c>
      <c r="Q1257" s="31" t="s">
        <v>92</v>
      </c>
      <c r="R1257" s="31" t="s">
        <v>37</v>
      </c>
      <c r="S1257" s="31" t="s">
        <v>59</v>
      </c>
    </row>
    <row r="1258" spans="1:19" ht="16.5" customHeight="1" x14ac:dyDescent="0.25">
      <c r="A1258" s="26">
        <v>1246</v>
      </c>
      <c r="B1258" s="26" t="s">
        <v>1771</v>
      </c>
      <c r="C1258" s="168">
        <v>43805</v>
      </c>
      <c r="D1258" s="26" t="s">
        <v>1674</v>
      </c>
      <c r="E1258" s="26" t="s">
        <v>56</v>
      </c>
      <c r="F1258" s="150">
        <v>867857039939322</v>
      </c>
      <c r="G1258" s="26" t="s">
        <v>88</v>
      </c>
      <c r="H1258" s="26" t="s">
        <v>74</v>
      </c>
      <c r="I1258" s="26"/>
      <c r="J1258" s="192">
        <v>125212203114.16499</v>
      </c>
      <c r="K1258" s="26" t="s">
        <v>481</v>
      </c>
      <c r="L1258" s="26" t="s">
        <v>1086</v>
      </c>
      <c r="M1258" s="26"/>
      <c r="N1258" s="26" t="s">
        <v>360</v>
      </c>
      <c r="O1258" s="26"/>
      <c r="P1258" s="26" t="s">
        <v>80</v>
      </c>
      <c r="Q1258" s="26" t="s">
        <v>92</v>
      </c>
      <c r="R1258" s="26" t="s">
        <v>37</v>
      </c>
      <c r="S1258" s="26" t="s">
        <v>39</v>
      </c>
    </row>
    <row r="1259" spans="1:19" ht="16.5" customHeight="1" x14ac:dyDescent="0.25">
      <c r="A1259" s="26">
        <v>1247</v>
      </c>
      <c r="B1259" s="26" t="s">
        <v>1773</v>
      </c>
      <c r="C1259" s="168">
        <v>43744</v>
      </c>
      <c r="D1259" s="26" t="s">
        <v>1679</v>
      </c>
      <c r="E1259" s="26" t="s">
        <v>22</v>
      </c>
      <c r="F1259" s="150">
        <v>865191012554573</v>
      </c>
      <c r="G1259" s="26" t="s">
        <v>107</v>
      </c>
      <c r="H1259" s="26" t="s">
        <v>95</v>
      </c>
      <c r="I1259" s="26" t="s">
        <v>1772</v>
      </c>
      <c r="J1259" s="192">
        <v>124158005014.168</v>
      </c>
      <c r="K1259" s="26" t="s">
        <v>1407</v>
      </c>
      <c r="L1259" s="26" t="s">
        <v>109</v>
      </c>
      <c r="M1259" s="26" t="s">
        <v>551</v>
      </c>
      <c r="N1259" s="26" t="s">
        <v>58</v>
      </c>
      <c r="O1259" s="23">
        <v>100000</v>
      </c>
      <c r="P1259" s="26" t="s">
        <v>80</v>
      </c>
      <c r="Q1259" s="26" t="s">
        <v>92</v>
      </c>
      <c r="R1259" s="26" t="s">
        <v>37</v>
      </c>
      <c r="S1259" s="26" t="s">
        <v>39</v>
      </c>
    </row>
    <row r="1260" spans="1:19" ht="16.5" customHeight="1" x14ac:dyDescent="0.25">
      <c r="A1260" s="26">
        <v>1248</v>
      </c>
      <c r="B1260" s="26" t="s">
        <v>1775</v>
      </c>
      <c r="C1260" s="26" t="s">
        <v>1630</v>
      </c>
      <c r="D1260" s="26" t="s">
        <v>1669</v>
      </c>
      <c r="E1260" s="26" t="s">
        <v>30</v>
      </c>
      <c r="F1260" s="150">
        <v>868926033936649</v>
      </c>
      <c r="G1260" s="26" t="s">
        <v>262</v>
      </c>
      <c r="H1260" s="26" t="s">
        <v>74</v>
      </c>
      <c r="I1260" s="26" t="s">
        <v>1670</v>
      </c>
      <c r="J1260" s="192">
        <v>125212203114.16499</v>
      </c>
      <c r="K1260" s="26" t="s">
        <v>1671</v>
      </c>
      <c r="L1260" s="26" t="s">
        <v>276</v>
      </c>
      <c r="M1260" s="26"/>
      <c r="N1260" s="26" t="s">
        <v>1774</v>
      </c>
      <c r="O1260" s="26"/>
      <c r="P1260" s="26" t="s">
        <v>80</v>
      </c>
      <c r="Q1260" s="26" t="s">
        <v>100</v>
      </c>
      <c r="R1260" s="26" t="s">
        <v>37</v>
      </c>
      <c r="S1260" s="26" t="s">
        <v>40</v>
      </c>
    </row>
    <row r="1261" spans="1:19" ht="16.5" customHeight="1" x14ac:dyDescent="0.25">
      <c r="A1261" s="26">
        <v>1249</v>
      </c>
      <c r="B1261" s="224" t="s">
        <v>967</v>
      </c>
      <c r="C1261" s="168">
        <v>43591</v>
      </c>
      <c r="D1261" s="168">
        <v>43622</v>
      </c>
      <c r="E1261" s="26" t="s">
        <v>24</v>
      </c>
      <c r="F1261" s="150">
        <v>866104028938739</v>
      </c>
      <c r="G1261" s="26"/>
      <c r="H1261" s="26" t="s">
        <v>95</v>
      </c>
      <c r="I1261" s="26"/>
      <c r="J1261" s="26"/>
      <c r="K1261" s="26" t="s">
        <v>52</v>
      </c>
      <c r="L1261" s="26" t="s">
        <v>511</v>
      </c>
      <c r="M1261" s="26" t="s">
        <v>512</v>
      </c>
      <c r="N1261" s="26" t="s">
        <v>58</v>
      </c>
      <c r="O1261" s="26"/>
      <c r="P1261" s="26" t="s">
        <v>80</v>
      </c>
      <c r="Q1261" s="26" t="s">
        <v>92</v>
      </c>
      <c r="R1261" s="26" t="s">
        <v>42</v>
      </c>
      <c r="S1261" s="26" t="s">
        <v>43</v>
      </c>
    </row>
    <row r="1262" spans="1:19" ht="16.5" customHeight="1" x14ac:dyDescent="0.25">
      <c r="A1262" s="26">
        <v>1250</v>
      </c>
      <c r="B1262" s="226"/>
      <c r="C1262" s="26" t="s">
        <v>1679</v>
      </c>
      <c r="D1262" s="26" t="s">
        <v>1679</v>
      </c>
      <c r="E1262" s="26" t="s">
        <v>23</v>
      </c>
      <c r="F1262" s="150">
        <v>866104026917404</v>
      </c>
      <c r="G1262" s="26" t="s">
        <v>88</v>
      </c>
      <c r="H1262" s="26" t="s">
        <v>95</v>
      </c>
      <c r="I1262" s="26" t="s">
        <v>782</v>
      </c>
      <c r="J1262" s="192">
        <v>125212203115.16499</v>
      </c>
      <c r="K1262" s="26" t="s">
        <v>1144</v>
      </c>
      <c r="L1262" s="26"/>
      <c r="M1262" s="26" t="s">
        <v>98</v>
      </c>
      <c r="N1262" s="26" t="s">
        <v>106</v>
      </c>
      <c r="O1262" s="26"/>
      <c r="P1262" s="26" t="s">
        <v>80</v>
      </c>
      <c r="Q1262" s="26" t="s">
        <v>92</v>
      </c>
      <c r="R1262" s="26" t="s">
        <v>42</v>
      </c>
      <c r="S1262" s="26" t="s">
        <v>44</v>
      </c>
    </row>
    <row r="1263" spans="1:19" ht="16.5" customHeight="1" x14ac:dyDescent="0.25">
      <c r="A1263" s="26">
        <v>1251</v>
      </c>
      <c r="B1263" s="26" t="s">
        <v>1777</v>
      </c>
      <c r="C1263" s="168">
        <v>43652</v>
      </c>
      <c r="D1263" s="168">
        <v>43744</v>
      </c>
      <c r="E1263" s="26" t="s">
        <v>56</v>
      </c>
      <c r="F1263" s="150">
        <v>867857039895821</v>
      </c>
      <c r="G1263" s="26"/>
      <c r="H1263" s="26" t="s">
        <v>74</v>
      </c>
      <c r="I1263" s="26"/>
      <c r="J1263" s="192">
        <v>125212203114.16299</v>
      </c>
      <c r="K1263" s="26" t="s">
        <v>210</v>
      </c>
      <c r="L1263" s="26" t="s">
        <v>206</v>
      </c>
      <c r="M1263" s="26" t="s">
        <v>1086</v>
      </c>
      <c r="N1263" s="26" t="s">
        <v>1776</v>
      </c>
      <c r="O1263" s="26"/>
      <c r="P1263" s="26" t="s">
        <v>80</v>
      </c>
      <c r="Q1263" s="26" t="s">
        <v>92</v>
      </c>
      <c r="R1263" s="26" t="s">
        <v>37</v>
      </c>
      <c r="S1263" s="26" t="s">
        <v>41</v>
      </c>
    </row>
    <row r="1264" spans="1:19" ht="16.5" customHeight="1" x14ac:dyDescent="0.25">
      <c r="A1264" s="26">
        <v>1252</v>
      </c>
      <c r="B1264" s="224" t="s">
        <v>1543</v>
      </c>
      <c r="C1264" s="174" t="s">
        <v>1647</v>
      </c>
      <c r="D1264" s="174" t="s">
        <v>1647</v>
      </c>
      <c r="E1264" s="26" t="s">
        <v>23</v>
      </c>
      <c r="F1264" s="150">
        <v>862631039255269</v>
      </c>
      <c r="G1264" s="26" t="s">
        <v>1778</v>
      </c>
      <c r="H1264" s="26" t="s">
        <v>95</v>
      </c>
      <c r="I1264" s="26"/>
      <c r="J1264" s="50" t="s">
        <v>1779</v>
      </c>
      <c r="K1264" s="26" t="s">
        <v>1780</v>
      </c>
      <c r="L1264" s="26" t="s">
        <v>97</v>
      </c>
      <c r="M1264" s="26" t="s">
        <v>98</v>
      </c>
      <c r="N1264" s="26" t="s">
        <v>513</v>
      </c>
      <c r="O1264" s="23"/>
      <c r="P1264" s="26" t="s">
        <v>80</v>
      </c>
      <c r="Q1264" s="26" t="s">
        <v>92</v>
      </c>
      <c r="R1264" s="26" t="s">
        <v>42</v>
      </c>
      <c r="S1264" s="26" t="s">
        <v>44</v>
      </c>
    </row>
    <row r="1265" spans="1:19" ht="16.5" customHeight="1" x14ac:dyDescent="0.25">
      <c r="A1265" s="26">
        <v>1253</v>
      </c>
      <c r="B1265" s="225"/>
      <c r="C1265" s="174" t="s">
        <v>1647</v>
      </c>
      <c r="D1265" s="174" t="s">
        <v>1647</v>
      </c>
      <c r="E1265" s="26" t="s">
        <v>30</v>
      </c>
      <c r="F1265" s="150">
        <v>864811036993645</v>
      </c>
      <c r="G1265" s="175"/>
      <c r="H1265" s="26" t="s">
        <v>74</v>
      </c>
      <c r="I1265" s="26"/>
      <c r="J1265" s="50" t="s">
        <v>1540</v>
      </c>
      <c r="K1265" s="26" t="s">
        <v>1781</v>
      </c>
      <c r="L1265" s="26" t="s">
        <v>243</v>
      </c>
      <c r="M1265" s="26" t="s">
        <v>276</v>
      </c>
      <c r="N1265" s="26" t="s">
        <v>1782</v>
      </c>
      <c r="O1265" s="23"/>
      <c r="P1265" s="26" t="s">
        <v>80</v>
      </c>
      <c r="Q1265" s="26" t="s">
        <v>92</v>
      </c>
      <c r="R1265" s="26" t="s">
        <v>37</v>
      </c>
      <c r="S1265" s="26" t="s">
        <v>39</v>
      </c>
    </row>
    <row r="1266" spans="1:19" ht="16.5" customHeight="1" x14ac:dyDescent="0.25">
      <c r="A1266" s="26">
        <v>1254</v>
      </c>
      <c r="B1266" s="225"/>
      <c r="C1266" s="94" t="s">
        <v>1695</v>
      </c>
      <c r="D1266" s="94" t="s">
        <v>1637</v>
      </c>
      <c r="E1266" s="65" t="s">
        <v>56</v>
      </c>
      <c r="F1266" s="75">
        <v>867717030523949</v>
      </c>
      <c r="G1266" s="65"/>
      <c r="H1266" s="65" t="s">
        <v>74</v>
      </c>
      <c r="I1266" s="65" t="s">
        <v>1512</v>
      </c>
      <c r="J1266" s="24" t="s">
        <v>1783</v>
      </c>
      <c r="K1266" s="31" t="s">
        <v>210</v>
      </c>
      <c r="L1266" s="31" t="s">
        <v>1086</v>
      </c>
      <c r="M1266" s="31"/>
      <c r="N1266" s="31" t="s">
        <v>1641</v>
      </c>
      <c r="O1266" s="72"/>
      <c r="P1266" s="31" t="s">
        <v>80</v>
      </c>
      <c r="Q1266" s="31" t="s">
        <v>100</v>
      </c>
      <c r="R1266" s="31" t="s">
        <v>42</v>
      </c>
      <c r="S1266" s="31" t="s">
        <v>68</v>
      </c>
    </row>
    <row r="1267" spans="1:19" ht="16.5" customHeight="1" x14ac:dyDescent="0.25">
      <c r="A1267" s="26">
        <v>1255</v>
      </c>
      <c r="B1267" s="225"/>
      <c r="C1267" s="94" t="s">
        <v>1695</v>
      </c>
      <c r="D1267" s="94" t="s">
        <v>1637</v>
      </c>
      <c r="E1267" s="65" t="s">
        <v>56</v>
      </c>
      <c r="F1267" s="75">
        <v>868183034668702</v>
      </c>
      <c r="G1267" s="65"/>
      <c r="H1267" s="65" t="s">
        <v>74</v>
      </c>
      <c r="I1267" s="65"/>
      <c r="J1267" s="24" t="s">
        <v>453</v>
      </c>
      <c r="K1267" s="31"/>
      <c r="L1267" s="31" t="s">
        <v>333</v>
      </c>
      <c r="M1267" s="31" t="s">
        <v>1086</v>
      </c>
      <c r="N1267" s="31" t="s">
        <v>58</v>
      </c>
      <c r="O1267" s="31"/>
      <c r="P1267" s="31" t="s">
        <v>80</v>
      </c>
      <c r="Q1267" s="31" t="s">
        <v>100</v>
      </c>
      <c r="R1267" s="23" t="s">
        <v>42</v>
      </c>
      <c r="S1267" s="65" t="s">
        <v>44</v>
      </c>
    </row>
    <row r="1268" spans="1:19" ht="16.5" customHeight="1" x14ac:dyDescent="0.25">
      <c r="A1268" s="26">
        <v>1256</v>
      </c>
      <c r="B1268" s="225"/>
      <c r="C1268" s="94" t="s">
        <v>1695</v>
      </c>
      <c r="D1268" s="94" t="s">
        <v>1637</v>
      </c>
      <c r="E1268" s="65" t="s">
        <v>56</v>
      </c>
      <c r="F1268" s="75">
        <v>868183034811146</v>
      </c>
      <c r="G1268" s="65"/>
      <c r="H1268" s="65" t="s">
        <v>74</v>
      </c>
      <c r="I1268" s="171"/>
      <c r="J1268" s="24" t="s">
        <v>76</v>
      </c>
      <c r="K1268" s="31"/>
      <c r="L1268" s="31" t="s">
        <v>333</v>
      </c>
      <c r="M1268" s="31" t="s">
        <v>1086</v>
      </c>
      <c r="N1268" s="31" t="s">
        <v>58</v>
      </c>
      <c r="O1268" s="31"/>
      <c r="P1268" s="31" t="s">
        <v>80</v>
      </c>
      <c r="Q1268" s="31" t="s">
        <v>100</v>
      </c>
      <c r="R1268" s="23" t="s">
        <v>42</v>
      </c>
      <c r="S1268" s="65" t="s">
        <v>44</v>
      </c>
    </row>
    <row r="1269" spans="1:19" ht="16.5" customHeight="1" x14ac:dyDescent="0.25">
      <c r="A1269" s="26">
        <v>1257</v>
      </c>
      <c r="B1269" s="225"/>
      <c r="C1269" s="94" t="s">
        <v>1695</v>
      </c>
      <c r="D1269" s="94" t="s">
        <v>1637</v>
      </c>
      <c r="E1269" s="65" t="s">
        <v>56</v>
      </c>
      <c r="F1269" s="75">
        <v>868183034769567</v>
      </c>
      <c r="G1269" s="65"/>
      <c r="H1269" s="65" t="s">
        <v>74</v>
      </c>
      <c r="I1269" s="171"/>
      <c r="J1269" s="24" t="s">
        <v>453</v>
      </c>
      <c r="K1269" s="31"/>
      <c r="L1269" s="24" t="s">
        <v>78</v>
      </c>
      <c r="M1269" s="31" t="s">
        <v>1086</v>
      </c>
      <c r="N1269" s="31" t="s">
        <v>58</v>
      </c>
      <c r="O1269" s="31"/>
      <c r="P1269" s="31" t="s">
        <v>80</v>
      </c>
      <c r="Q1269" s="31" t="s">
        <v>100</v>
      </c>
      <c r="R1269" s="26" t="s">
        <v>42</v>
      </c>
      <c r="S1269" s="65" t="s">
        <v>44</v>
      </c>
    </row>
    <row r="1270" spans="1:19" ht="16.5" customHeight="1" x14ac:dyDescent="0.25">
      <c r="A1270" s="26">
        <v>1258</v>
      </c>
      <c r="B1270" s="225"/>
      <c r="C1270" s="94" t="s">
        <v>1695</v>
      </c>
      <c r="D1270" s="94" t="s">
        <v>1637</v>
      </c>
      <c r="E1270" s="65" t="s">
        <v>56</v>
      </c>
      <c r="F1270" s="75">
        <v>868183034788633</v>
      </c>
      <c r="G1270" s="65"/>
      <c r="H1270" s="65" t="s">
        <v>74</v>
      </c>
      <c r="I1270" s="65"/>
      <c r="J1270" s="24" t="s">
        <v>76</v>
      </c>
      <c r="K1270" s="31"/>
      <c r="L1270" s="31" t="s">
        <v>333</v>
      </c>
      <c r="M1270" s="31" t="s">
        <v>1086</v>
      </c>
      <c r="N1270" s="31" t="s">
        <v>58</v>
      </c>
      <c r="O1270" s="31"/>
      <c r="P1270" s="31" t="s">
        <v>80</v>
      </c>
      <c r="Q1270" s="31" t="s">
        <v>100</v>
      </c>
      <c r="R1270" s="26" t="s">
        <v>42</v>
      </c>
      <c r="S1270" s="65" t="s">
        <v>44</v>
      </c>
    </row>
    <row r="1271" spans="1:19" ht="16.5" customHeight="1" x14ac:dyDescent="0.25">
      <c r="A1271" s="26">
        <v>1259</v>
      </c>
      <c r="B1271" s="225"/>
      <c r="C1271" s="94" t="s">
        <v>1695</v>
      </c>
      <c r="D1271" s="94" t="s">
        <v>1637</v>
      </c>
      <c r="E1271" s="65" t="s">
        <v>56</v>
      </c>
      <c r="F1271" s="75">
        <v>868183034515689</v>
      </c>
      <c r="G1271" s="65" t="s">
        <v>262</v>
      </c>
      <c r="H1271" s="65" t="s">
        <v>74</v>
      </c>
      <c r="I1271" s="65" t="s">
        <v>1784</v>
      </c>
      <c r="J1271" s="31" t="s">
        <v>1785</v>
      </c>
      <c r="K1271" s="31" t="s">
        <v>1297</v>
      </c>
      <c r="L1271" s="31" t="s">
        <v>78</v>
      </c>
      <c r="M1271" s="31"/>
      <c r="N1271" s="31" t="s">
        <v>1786</v>
      </c>
      <c r="O1271" s="31"/>
      <c r="P1271" s="31" t="s">
        <v>80</v>
      </c>
      <c r="Q1271" s="31" t="s">
        <v>100</v>
      </c>
      <c r="R1271" s="26" t="s">
        <v>37</v>
      </c>
      <c r="S1271" s="65" t="s">
        <v>41</v>
      </c>
    </row>
    <row r="1272" spans="1:19" ht="16.5" customHeight="1" x14ac:dyDescent="0.25">
      <c r="A1272" s="26">
        <v>1260</v>
      </c>
      <c r="B1272" s="225"/>
      <c r="C1272" s="94" t="s">
        <v>1695</v>
      </c>
      <c r="D1272" s="94" t="s">
        <v>1637</v>
      </c>
      <c r="E1272" s="65" t="s">
        <v>56</v>
      </c>
      <c r="F1272" s="75">
        <v>868183034601356</v>
      </c>
      <c r="G1272" s="65"/>
      <c r="H1272" s="65" t="s">
        <v>74</v>
      </c>
      <c r="I1272" s="65" t="s">
        <v>1787</v>
      </c>
      <c r="J1272" s="31" t="s">
        <v>466</v>
      </c>
      <c r="K1272" s="31" t="s">
        <v>862</v>
      </c>
      <c r="L1272" s="31" t="s">
        <v>78</v>
      </c>
      <c r="M1272" s="31" t="s">
        <v>1086</v>
      </c>
      <c r="N1272" s="31" t="s">
        <v>1253</v>
      </c>
      <c r="O1272" s="31"/>
      <c r="P1272" s="31" t="s">
        <v>80</v>
      </c>
      <c r="Q1272" s="31" t="s">
        <v>100</v>
      </c>
      <c r="R1272" s="26" t="s">
        <v>37</v>
      </c>
      <c r="S1272" s="65" t="s">
        <v>40</v>
      </c>
    </row>
    <row r="1273" spans="1:19" ht="16.5" customHeight="1" x14ac:dyDescent="0.25">
      <c r="A1273" s="26">
        <v>1261</v>
      </c>
      <c r="B1273" s="225"/>
      <c r="C1273" s="94" t="s">
        <v>1695</v>
      </c>
      <c r="D1273" s="94" t="s">
        <v>1637</v>
      </c>
      <c r="E1273" s="65" t="s">
        <v>56</v>
      </c>
      <c r="F1273" s="75">
        <v>868183034668850</v>
      </c>
      <c r="G1273" s="65"/>
      <c r="H1273" s="65" t="s">
        <v>74</v>
      </c>
      <c r="I1273" s="65"/>
      <c r="J1273" s="96" t="s">
        <v>76</v>
      </c>
      <c r="K1273" s="96"/>
      <c r="L1273" s="96" t="s">
        <v>333</v>
      </c>
      <c r="M1273" s="31" t="s">
        <v>1086</v>
      </c>
      <c r="N1273" s="31" t="s">
        <v>58</v>
      </c>
      <c r="O1273" s="96"/>
      <c r="P1273" s="31" t="s">
        <v>80</v>
      </c>
      <c r="Q1273" s="31" t="s">
        <v>100</v>
      </c>
      <c r="R1273" s="26" t="s">
        <v>42</v>
      </c>
      <c r="S1273" s="65" t="s">
        <v>44</v>
      </c>
    </row>
    <row r="1274" spans="1:19" ht="16.5" customHeight="1" x14ac:dyDescent="0.25">
      <c r="A1274" s="26">
        <v>1262</v>
      </c>
      <c r="B1274" s="225"/>
      <c r="C1274" s="94" t="s">
        <v>1695</v>
      </c>
      <c r="D1274" s="94" t="s">
        <v>1637</v>
      </c>
      <c r="E1274" s="65" t="s">
        <v>56</v>
      </c>
      <c r="F1274" s="75">
        <v>868183034784822</v>
      </c>
      <c r="G1274" s="65"/>
      <c r="H1274" s="65" t="s">
        <v>74</v>
      </c>
      <c r="I1274" s="65"/>
      <c r="J1274" s="31" t="s">
        <v>453</v>
      </c>
      <c r="K1274" s="31"/>
      <c r="L1274" s="31" t="s">
        <v>78</v>
      </c>
      <c r="M1274" s="31" t="s">
        <v>1086</v>
      </c>
      <c r="N1274" s="31" t="s">
        <v>58</v>
      </c>
      <c r="O1274" s="31"/>
      <c r="P1274" s="31" t="s">
        <v>80</v>
      </c>
      <c r="Q1274" s="31" t="s">
        <v>100</v>
      </c>
      <c r="R1274" s="26" t="s">
        <v>42</v>
      </c>
      <c r="S1274" s="65" t="s">
        <v>44</v>
      </c>
    </row>
    <row r="1275" spans="1:19" ht="16.5" customHeight="1" x14ac:dyDescent="0.25">
      <c r="A1275" s="26">
        <v>1263</v>
      </c>
      <c r="B1275" s="226"/>
      <c r="C1275" s="94" t="s">
        <v>1647</v>
      </c>
      <c r="D1275" s="94" t="s">
        <v>1647</v>
      </c>
      <c r="E1275" s="65" t="s">
        <v>56</v>
      </c>
      <c r="F1275" s="75">
        <v>867717030616057</v>
      </c>
      <c r="G1275" s="171"/>
      <c r="H1275" s="65" t="s">
        <v>74</v>
      </c>
      <c r="I1275" s="171"/>
      <c r="J1275" s="72" t="s">
        <v>654</v>
      </c>
      <c r="K1275" s="31" t="s">
        <v>210</v>
      </c>
      <c r="L1275" s="31" t="s">
        <v>219</v>
      </c>
      <c r="M1275" s="31" t="s">
        <v>1086</v>
      </c>
      <c r="N1275" s="31" t="s">
        <v>665</v>
      </c>
      <c r="O1275" s="31"/>
      <c r="P1275" s="31" t="s">
        <v>80</v>
      </c>
      <c r="Q1275" s="31" t="s">
        <v>92</v>
      </c>
      <c r="R1275" s="26" t="s">
        <v>42</v>
      </c>
      <c r="S1275" s="65" t="s">
        <v>68</v>
      </c>
    </row>
    <row r="1276" spans="1:19" ht="16.5" customHeight="1" x14ac:dyDescent="0.25">
      <c r="A1276" s="26">
        <v>1264</v>
      </c>
      <c r="B1276" s="224" t="s">
        <v>1834</v>
      </c>
      <c r="C1276" s="94" t="s">
        <v>1416</v>
      </c>
      <c r="D1276" s="94">
        <v>43744</v>
      </c>
      <c r="E1276" s="65" t="s">
        <v>56</v>
      </c>
      <c r="F1276" s="75">
        <v>868183034799788</v>
      </c>
      <c r="G1276" s="65"/>
      <c r="H1276" s="65" t="s">
        <v>74</v>
      </c>
      <c r="I1276" s="171"/>
      <c r="J1276" s="24" t="s">
        <v>453</v>
      </c>
      <c r="K1276" s="31" t="s">
        <v>1788</v>
      </c>
      <c r="L1276" s="31" t="s">
        <v>1112</v>
      </c>
      <c r="M1276" s="31" t="s">
        <v>1086</v>
      </c>
      <c r="N1276" s="31" t="s">
        <v>1789</v>
      </c>
      <c r="O1276" s="72"/>
      <c r="P1276" s="31" t="s">
        <v>80</v>
      </c>
      <c r="Q1276" s="31" t="s">
        <v>92</v>
      </c>
      <c r="R1276" s="31" t="s">
        <v>37</v>
      </c>
      <c r="S1276" s="31" t="s">
        <v>41</v>
      </c>
    </row>
    <row r="1277" spans="1:19" ht="16.5" customHeight="1" x14ac:dyDescent="0.25">
      <c r="A1277" s="26">
        <v>1265</v>
      </c>
      <c r="B1277" s="225"/>
      <c r="C1277" s="94" t="s">
        <v>1416</v>
      </c>
      <c r="D1277" s="94">
        <v>43744</v>
      </c>
      <c r="E1277" s="65" t="s">
        <v>56</v>
      </c>
      <c r="F1277" s="75">
        <v>868183033818464</v>
      </c>
      <c r="G1277" s="65"/>
      <c r="H1277" s="65" t="s">
        <v>74</v>
      </c>
      <c r="I1277" s="65" t="s">
        <v>657</v>
      </c>
      <c r="J1277" s="24" t="s">
        <v>1790</v>
      </c>
      <c r="K1277" s="31" t="s">
        <v>481</v>
      </c>
      <c r="L1277" s="31" t="s">
        <v>78</v>
      </c>
      <c r="M1277" s="31" t="s">
        <v>1086</v>
      </c>
      <c r="N1277" s="31" t="s">
        <v>1065</v>
      </c>
      <c r="O1277" s="31"/>
      <c r="P1277" s="31" t="s">
        <v>80</v>
      </c>
      <c r="Q1277" s="31" t="s">
        <v>92</v>
      </c>
      <c r="R1277" s="31" t="s">
        <v>37</v>
      </c>
      <c r="S1277" s="65" t="s">
        <v>39</v>
      </c>
    </row>
    <row r="1278" spans="1:19" ht="16.5" customHeight="1" x14ac:dyDescent="0.25">
      <c r="A1278" s="26">
        <v>1266</v>
      </c>
      <c r="B1278" s="225"/>
      <c r="C1278" s="94" t="s">
        <v>1416</v>
      </c>
      <c r="D1278" s="94">
        <v>43744</v>
      </c>
      <c r="E1278" s="65" t="s">
        <v>56</v>
      </c>
      <c r="F1278" s="75">
        <v>868183034622253</v>
      </c>
      <c r="G1278" s="65"/>
      <c r="H1278" s="65" t="s">
        <v>74</v>
      </c>
      <c r="I1278" s="171"/>
      <c r="J1278" s="24" t="s">
        <v>453</v>
      </c>
      <c r="K1278" s="31" t="s">
        <v>455</v>
      </c>
      <c r="L1278" s="31" t="s">
        <v>78</v>
      </c>
      <c r="M1278" s="31" t="s">
        <v>1086</v>
      </c>
      <c r="N1278" s="31" t="s">
        <v>1791</v>
      </c>
      <c r="O1278" s="31"/>
      <c r="P1278" s="31" t="s">
        <v>80</v>
      </c>
      <c r="Q1278" s="31" t="s">
        <v>92</v>
      </c>
      <c r="R1278" s="31" t="s">
        <v>37</v>
      </c>
      <c r="S1278" s="65" t="s">
        <v>41</v>
      </c>
    </row>
    <row r="1279" spans="1:19" ht="16.5" customHeight="1" x14ac:dyDescent="0.25">
      <c r="A1279" s="26">
        <v>1267</v>
      </c>
      <c r="B1279" s="225"/>
      <c r="C1279" s="94" t="s">
        <v>1416</v>
      </c>
      <c r="D1279" s="94">
        <v>43744</v>
      </c>
      <c r="E1279" s="65" t="s">
        <v>56</v>
      </c>
      <c r="F1279" s="75">
        <v>867717030432877</v>
      </c>
      <c r="G1279" s="65"/>
      <c r="H1279" s="65" t="s">
        <v>74</v>
      </c>
      <c r="I1279" s="171"/>
      <c r="J1279" s="24" t="s">
        <v>1792</v>
      </c>
      <c r="K1279" s="31" t="s">
        <v>50</v>
      </c>
      <c r="L1279" s="31" t="s">
        <v>219</v>
      </c>
      <c r="M1279" s="31" t="s">
        <v>1086</v>
      </c>
      <c r="N1279" s="31" t="s">
        <v>1793</v>
      </c>
      <c r="O1279" s="31"/>
      <c r="P1279" s="31" t="s">
        <v>80</v>
      </c>
      <c r="Q1279" s="31" t="s">
        <v>92</v>
      </c>
      <c r="R1279" s="31" t="s">
        <v>37</v>
      </c>
      <c r="S1279" s="26" t="s">
        <v>40</v>
      </c>
    </row>
    <row r="1280" spans="1:19" ht="16.5" customHeight="1" x14ac:dyDescent="0.25">
      <c r="A1280" s="26">
        <v>1268</v>
      </c>
      <c r="B1280" s="225"/>
      <c r="C1280" s="94" t="s">
        <v>1416</v>
      </c>
      <c r="D1280" s="94">
        <v>43744</v>
      </c>
      <c r="E1280" s="65" t="s">
        <v>56</v>
      </c>
      <c r="F1280" s="75">
        <v>868183034652169</v>
      </c>
      <c r="G1280" s="65" t="s">
        <v>88</v>
      </c>
      <c r="H1280" s="65" t="s">
        <v>74</v>
      </c>
      <c r="I1280" s="65" t="s">
        <v>1794</v>
      </c>
      <c r="J1280" s="24" t="s">
        <v>987</v>
      </c>
      <c r="K1280" s="31" t="s">
        <v>210</v>
      </c>
      <c r="L1280" s="31" t="s">
        <v>206</v>
      </c>
      <c r="M1280" s="31" t="s">
        <v>1086</v>
      </c>
      <c r="N1280" s="31" t="s">
        <v>332</v>
      </c>
      <c r="O1280" s="31"/>
      <c r="P1280" s="31" t="s">
        <v>80</v>
      </c>
      <c r="Q1280" s="31" t="s">
        <v>92</v>
      </c>
      <c r="R1280" s="31" t="s">
        <v>37</v>
      </c>
      <c r="S1280" s="65" t="s">
        <v>59</v>
      </c>
    </row>
    <row r="1281" spans="1:19" ht="16.5" customHeight="1" x14ac:dyDescent="0.25">
      <c r="A1281" s="26">
        <v>1269</v>
      </c>
      <c r="B1281" s="225"/>
      <c r="C1281" s="94" t="s">
        <v>1416</v>
      </c>
      <c r="D1281" s="94">
        <v>43744</v>
      </c>
      <c r="E1281" s="65" t="s">
        <v>56</v>
      </c>
      <c r="F1281" s="75">
        <v>868183034798202</v>
      </c>
      <c r="G1281" s="65"/>
      <c r="H1281" s="65" t="s">
        <v>74</v>
      </c>
      <c r="I1281" s="171"/>
      <c r="J1281" s="31" t="s">
        <v>453</v>
      </c>
      <c r="K1281" s="31"/>
      <c r="L1281" s="31" t="s">
        <v>1112</v>
      </c>
      <c r="M1281" s="31" t="s">
        <v>1086</v>
      </c>
      <c r="N1281" s="31" t="s">
        <v>58</v>
      </c>
      <c r="O1281" s="31"/>
      <c r="P1281" s="31" t="s">
        <v>80</v>
      </c>
      <c r="Q1281" s="31" t="s">
        <v>92</v>
      </c>
      <c r="R1281" s="26" t="s">
        <v>42</v>
      </c>
      <c r="S1281" s="65" t="s">
        <v>44</v>
      </c>
    </row>
    <row r="1282" spans="1:19" ht="16.5" customHeight="1" x14ac:dyDescent="0.25">
      <c r="A1282" s="26">
        <v>1270</v>
      </c>
      <c r="B1282" s="225"/>
      <c r="C1282" s="94" t="s">
        <v>1416</v>
      </c>
      <c r="D1282" s="94">
        <v>43744</v>
      </c>
      <c r="E1282" s="65" t="s">
        <v>56</v>
      </c>
      <c r="F1282" s="75">
        <v>868183034694187</v>
      </c>
      <c r="G1282" s="65"/>
      <c r="H1282" s="65" t="s">
        <v>74</v>
      </c>
      <c r="I1282" s="171"/>
      <c r="J1282" s="31" t="s">
        <v>453</v>
      </c>
      <c r="K1282" s="31" t="s">
        <v>1795</v>
      </c>
      <c r="L1282" s="31" t="s">
        <v>1112</v>
      </c>
      <c r="M1282" s="31" t="s">
        <v>1086</v>
      </c>
      <c r="N1282" s="31" t="s">
        <v>1796</v>
      </c>
      <c r="O1282" s="31"/>
      <c r="P1282" s="31" t="s">
        <v>80</v>
      </c>
      <c r="Q1282" s="31" t="s">
        <v>92</v>
      </c>
      <c r="R1282" s="31" t="s">
        <v>37</v>
      </c>
      <c r="S1282" s="65" t="s">
        <v>41</v>
      </c>
    </row>
    <row r="1283" spans="1:19" ht="16.5" customHeight="1" x14ac:dyDescent="0.25">
      <c r="A1283" s="26">
        <v>1271</v>
      </c>
      <c r="B1283" s="225"/>
      <c r="C1283" s="94" t="s">
        <v>1416</v>
      </c>
      <c r="D1283" s="94">
        <v>43744</v>
      </c>
      <c r="E1283" s="65" t="s">
        <v>56</v>
      </c>
      <c r="F1283" s="75">
        <v>868183033850285</v>
      </c>
      <c r="G1283" s="65"/>
      <c r="H1283" s="65" t="s">
        <v>74</v>
      </c>
      <c r="I1283" s="65" t="s">
        <v>657</v>
      </c>
      <c r="J1283" s="96" t="s">
        <v>1790</v>
      </c>
      <c r="K1283" s="96" t="s">
        <v>210</v>
      </c>
      <c r="L1283" s="96" t="s">
        <v>206</v>
      </c>
      <c r="M1283" s="31" t="s">
        <v>1086</v>
      </c>
      <c r="N1283" s="31" t="s">
        <v>106</v>
      </c>
      <c r="O1283" s="96"/>
      <c r="P1283" s="31" t="s">
        <v>80</v>
      </c>
      <c r="Q1283" s="31" t="s">
        <v>92</v>
      </c>
      <c r="R1283" s="26" t="s">
        <v>42</v>
      </c>
      <c r="S1283" s="65" t="s">
        <v>44</v>
      </c>
    </row>
    <row r="1284" spans="1:19" ht="16.5" customHeight="1" x14ac:dyDescent="0.25">
      <c r="A1284" s="26">
        <v>1272</v>
      </c>
      <c r="B1284" s="225"/>
      <c r="C1284" s="94" t="s">
        <v>1416</v>
      </c>
      <c r="D1284" s="94">
        <v>43744</v>
      </c>
      <c r="E1284" s="65" t="s">
        <v>56</v>
      </c>
      <c r="F1284" s="75">
        <v>867717030423512</v>
      </c>
      <c r="G1284" s="65" t="s">
        <v>88</v>
      </c>
      <c r="H1284" s="65" t="s">
        <v>74</v>
      </c>
      <c r="I1284" s="65"/>
      <c r="J1284" s="31" t="s">
        <v>1790</v>
      </c>
      <c r="K1284" s="31" t="s">
        <v>1207</v>
      </c>
      <c r="L1284" s="31"/>
      <c r="M1284" s="31" t="s">
        <v>1086</v>
      </c>
      <c r="N1284" s="31" t="s">
        <v>106</v>
      </c>
      <c r="O1284" s="31"/>
      <c r="P1284" s="31" t="s">
        <v>80</v>
      </c>
      <c r="Q1284" s="31" t="s">
        <v>92</v>
      </c>
      <c r="R1284" s="26" t="s">
        <v>42</v>
      </c>
      <c r="S1284" s="65" t="s">
        <v>44</v>
      </c>
    </row>
    <row r="1285" spans="1:19" ht="16.5" customHeight="1" x14ac:dyDescent="0.25">
      <c r="A1285" s="26">
        <v>1273</v>
      </c>
      <c r="B1285" s="225"/>
      <c r="C1285" s="94" t="s">
        <v>1416</v>
      </c>
      <c r="D1285" s="94">
        <v>43744</v>
      </c>
      <c r="E1285" s="65" t="s">
        <v>56</v>
      </c>
      <c r="F1285" s="75">
        <v>868183034658638</v>
      </c>
      <c r="G1285" s="65" t="s">
        <v>88</v>
      </c>
      <c r="H1285" s="65" t="s">
        <v>74</v>
      </c>
      <c r="I1285" s="171"/>
      <c r="J1285" s="72" t="s">
        <v>453</v>
      </c>
      <c r="K1285" s="31" t="s">
        <v>1795</v>
      </c>
      <c r="L1285" s="31" t="s">
        <v>1112</v>
      </c>
      <c r="M1285" s="31" t="s">
        <v>1086</v>
      </c>
      <c r="N1285" s="31" t="s">
        <v>1796</v>
      </c>
      <c r="O1285" s="31"/>
      <c r="P1285" s="31" t="s">
        <v>80</v>
      </c>
      <c r="Q1285" s="31" t="s">
        <v>92</v>
      </c>
      <c r="R1285" s="31" t="s">
        <v>37</v>
      </c>
      <c r="S1285" s="65" t="s">
        <v>41</v>
      </c>
    </row>
    <row r="1286" spans="1:19" ht="16.5" customHeight="1" x14ac:dyDescent="0.25">
      <c r="A1286" s="26">
        <v>1274</v>
      </c>
      <c r="B1286" s="225"/>
      <c r="C1286" s="94" t="s">
        <v>1416</v>
      </c>
      <c r="D1286" s="94">
        <v>43744</v>
      </c>
      <c r="E1286" s="65" t="s">
        <v>56</v>
      </c>
      <c r="F1286" s="75">
        <v>868183034726021</v>
      </c>
      <c r="G1286" s="65" t="s">
        <v>88</v>
      </c>
      <c r="H1286" s="65" t="s">
        <v>74</v>
      </c>
      <c r="I1286" s="171"/>
      <c r="J1286" s="31" t="s">
        <v>453</v>
      </c>
      <c r="K1286" s="31" t="s">
        <v>1207</v>
      </c>
      <c r="L1286" s="31"/>
      <c r="M1286" s="31" t="s">
        <v>1086</v>
      </c>
      <c r="N1286" s="31" t="s">
        <v>106</v>
      </c>
      <c r="O1286" s="31"/>
      <c r="P1286" s="31" t="s">
        <v>80</v>
      </c>
      <c r="Q1286" s="31" t="s">
        <v>92</v>
      </c>
      <c r="R1286" s="26" t="s">
        <v>42</v>
      </c>
      <c r="S1286" s="65" t="s">
        <v>44</v>
      </c>
    </row>
    <row r="1287" spans="1:19" ht="16.5" customHeight="1" x14ac:dyDescent="0.25">
      <c r="A1287" s="26">
        <v>1275</v>
      </c>
      <c r="B1287" s="225"/>
      <c r="C1287" s="94" t="s">
        <v>1416</v>
      </c>
      <c r="D1287" s="94">
        <v>43744</v>
      </c>
      <c r="E1287" s="65" t="s">
        <v>56</v>
      </c>
      <c r="F1287" s="75">
        <v>868183033834107</v>
      </c>
      <c r="G1287" s="171"/>
      <c r="H1287" s="65" t="s">
        <v>74</v>
      </c>
      <c r="I1287" s="171"/>
      <c r="J1287" s="31" t="s">
        <v>452</v>
      </c>
      <c r="K1287" s="31" t="s">
        <v>245</v>
      </c>
      <c r="L1287" s="31" t="s">
        <v>206</v>
      </c>
      <c r="M1287" s="31" t="s">
        <v>1086</v>
      </c>
      <c r="N1287" s="31" t="s">
        <v>940</v>
      </c>
      <c r="O1287" s="31"/>
      <c r="P1287" s="31" t="s">
        <v>80</v>
      </c>
      <c r="Q1287" s="31" t="s">
        <v>92</v>
      </c>
      <c r="R1287" s="31" t="s">
        <v>37</v>
      </c>
      <c r="S1287" s="65" t="s">
        <v>40</v>
      </c>
    </row>
    <row r="1288" spans="1:19" ht="16.5" customHeight="1" x14ac:dyDescent="0.25">
      <c r="A1288" s="26">
        <v>1276</v>
      </c>
      <c r="B1288" s="225"/>
      <c r="C1288" s="94">
        <v>43744</v>
      </c>
      <c r="D1288" s="94">
        <v>43775</v>
      </c>
      <c r="E1288" s="65" t="s">
        <v>56</v>
      </c>
      <c r="F1288" s="75">
        <v>867717030486600</v>
      </c>
      <c r="G1288" s="65" t="s">
        <v>88</v>
      </c>
      <c r="H1288" s="65" t="s">
        <v>74</v>
      </c>
      <c r="I1288" s="31" t="s">
        <v>1797</v>
      </c>
      <c r="J1288" s="31" t="s">
        <v>987</v>
      </c>
      <c r="K1288" s="31" t="s">
        <v>1798</v>
      </c>
      <c r="L1288" s="31" t="s">
        <v>206</v>
      </c>
      <c r="M1288" s="31" t="s">
        <v>1086</v>
      </c>
      <c r="N1288" s="31" t="s">
        <v>1799</v>
      </c>
      <c r="O1288" s="31"/>
      <c r="P1288" s="31" t="s">
        <v>80</v>
      </c>
      <c r="Q1288" s="31" t="s">
        <v>92</v>
      </c>
      <c r="R1288" s="31" t="s">
        <v>37</v>
      </c>
      <c r="S1288" s="65" t="s">
        <v>40</v>
      </c>
    </row>
    <row r="1289" spans="1:19" ht="16.5" customHeight="1" x14ac:dyDescent="0.25">
      <c r="A1289" s="26">
        <v>1277</v>
      </c>
      <c r="B1289" s="225"/>
      <c r="C1289" s="94">
        <v>43744</v>
      </c>
      <c r="D1289" s="94">
        <v>43775</v>
      </c>
      <c r="E1289" s="65" t="s">
        <v>56</v>
      </c>
      <c r="F1289" s="75">
        <v>868183034520341</v>
      </c>
      <c r="G1289" s="65"/>
      <c r="H1289" s="65" t="s">
        <v>74</v>
      </c>
      <c r="I1289" s="31"/>
      <c r="J1289" s="31" t="s">
        <v>453</v>
      </c>
      <c r="K1289" s="31" t="s">
        <v>50</v>
      </c>
      <c r="L1289" s="31" t="s">
        <v>1112</v>
      </c>
      <c r="M1289" s="31" t="s">
        <v>1086</v>
      </c>
      <c r="N1289" s="31" t="s">
        <v>1796</v>
      </c>
      <c r="O1289" s="31"/>
      <c r="P1289" s="31" t="s">
        <v>80</v>
      </c>
      <c r="Q1289" s="31" t="s">
        <v>92</v>
      </c>
      <c r="R1289" s="31" t="s">
        <v>37</v>
      </c>
      <c r="S1289" s="65" t="s">
        <v>40</v>
      </c>
    </row>
    <row r="1290" spans="1:19" ht="16.5" customHeight="1" x14ac:dyDescent="0.25">
      <c r="A1290" s="26">
        <v>1278</v>
      </c>
      <c r="B1290" s="225"/>
      <c r="C1290" s="94">
        <v>43744</v>
      </c>
      <c r="D1290" s="94">
        <v>43775</v>
      </c>
      <c r="E1290" s="65" t="s">
        <v>56</v>
      </c>
      <c r="F1290" s="75">
        <v>867857039921957</v>
      </c>
      <c r="G1290" s="65"/>
      <c r="H1290" s="65" t="s">
        <v>74</v>
      </c>
      <c r="I1290" s="65" t="s">
        <v>1800</v>
      </c>
      <c r="J1290" s="31" t="s">
        <v>504</v>
      </c>
      <c r="K1290" s="31" t="s">
        <v>210</v>
      </c>
      <c r="L1290" s="65" t="s">
        <v>219</v>
      </c>
      <c r="M1290" s="31" t="s">
        <v>1086</v>
      </c>
      <c r="N1290" s="65" t="s">
        <v>1000</v>
      </c>
      <c r="O1290" s="31"/>
      <c r="P1290" s="31" t="s">
        <v>80</v>
      </c>
      <c r="Q1290" s="31" t="s">
        <v>92</v>
      </c>
      <c r="R1290" s="26" t="s">
        <v>42</v>
      </c>
      <c r="S1290" s="65" t="s">
        <v>68</v>
      </c>
    </row>
    <row r="1291" spans="1:19" ht="16.5" customHeight="1" x14ac:dyDescent="0.25">
      <c r="A1291" s="26">
        <v>1279</v>
      </c>
      <c r="B1291" s="225"/>
      <c r="C1291" s="94">
        <v>43744</v>
      </c>
      <c r="D1291" s="94">
        <v>43775</v>
      </c>
      <c r="E1291" s="65" t="s">
        <v>56</v>
      </c>
      <c r="F1291" s="75">
        <v>868183033816336</v>
      </c>
      <c r="G1291" s="65"/>
      <c r="H1291" s="65" t="s">
        <v>74</v>
      </c>
      <c r="I1291" s="31" t="s">
        <v>1801</v>
      </c>
      <c r="J1291" s="31" t="s">
        <v>453</v>
      </c>
      <c r="K1291" s="31" t="s">
        <v>210</v>
      </c>
      <c r="L1291" s="65" t="s">
        <v>206</v>
      </c>
      <c r="M1291" s="31" t="s">
        <v>1086</v>
      </c>
      <c r="N1291" s="31" t="s">
        <v>1796</v>
      </c>
      <c r="O1291" s="31"/>
      <c r="P1291" s="31" t="s">
        <v>80</v>
      </c>
      <c r="Q1291" s="31" t="s">
        <v>92</v>
      </c>
      <c r="R1291" s="31" t="s">
        <v>37</v>
      </c>
      <c r="S1291" s="65" t="s">
        <v>41</v>
      </c>
    </row>
    <row r="1292" spans="1:19" ht="16.5" customHeight="1" x14ac:dyDescent="0.25">
      <c r="A1292" s="26">
        <v>1280</v>
      </c>
      <c r="B1292" s="225"/>
      <c r="C1292" s="94">
        <v>43744</v>
      </c>
      <c r="D1292" s="94">
        <v>43775</v>
      </c>
      <c r="E1292" s="65" t="s">
        <v>56</v>
      </c>
      <c r="F1292" s="75">
        <v>867857039937409</v>
      </c>
      <c r="G1292" s="65"/>
      <c r="H1292" s="65" t="s">
        <v>74</v>
      </c>
      <c r="I1292" s="65" t="s">
        <v>1800</v>
      </c>
      <c r="J1292" s="65" t="s">
        <v>654</v>
      </c>
      <c r="K1292" s="31" t="s">
        <v>1207</v>
      </c>
      <c r="L1292" s="65"/>
      <c r="M1292" s="31" t="s">
        <v>1086</v>
      </c>
      <c r="N1292" s="31" t="s">
        <v>106</v>
      </c>
      <c r="O1292" s="65"/>
      <c r="P1292" s="31" t="s">
        <v>80</v>
      </c>
      <c r="Q1292" s="31" t="s">
        <v>92</v>
      </c>
      <c r="R1292" s="26" t="s">
        <v>42</v>
      </c>
      <c r="S1292" s="65" t="s">
        <v>44</v>
      </c>
    </row>
    <row r="1293" spans="1:19" ht="16.5" customHeight="1" x14ac:dyDescent="0.25">
      <c r="A1293" s="26">
        <v>1281</v>
      </c>
      <c r="B1293" s="225"/>
      <c r="C1293" s="94">
        <v>43744</v>
      </c>
      <c r="D1293" s="94">
        <v>43775</v>
      </c>
      <c r="E1293" s="65" t="s">
        <v>56</v>
      </c>
      <c r="F1293" s="75">
        <v>867717030617352</v>
      </c>
      <c r="G1293" s="65"/>
      <c r="H1293" s="65" t="s">
        <v>74</v>
      </c>
      <c r="I1293" s="65"/>
      <c r="J1293" s="65" t="s">
        <v>504</v>
      </c>
      <c r="K1293" s="31" t="s">
        <v>210</v>
      </c>
      <c r="L1293" s="65" t="s">
        <v>219</v>
      </c>
      <c r="M1293" s="31" t="s">
        <v>1086</v>
      </c>
      <c r="N1293" s="65" t="s">
        <v>1000</v>
      </c>
      <c r="O1293" s="65"/>
      <c r="P1293" s="31" t="s">
        <v>80</v>
      </c>
      <c r="Q1293" s="31" t="s">
        <v>92</v>
      </c>
      <c r="R1293" s="26" t="s">
        <v>42</v>
      </c>
      <c r="S1293" s="65" t="s">
        <v>68</v>
      </c>
    </row>
    <row r="1294" spans="1:19" ht="16.5" customHeight="1" x14ac:dyDescent="0.25">
      <c r="A1294" s="26">
        <v>1282</v>
      </c>
      <c r="B1294" s="225"/>
      <c r="C1294" s="94">
        <v>43744</v>
      </c>
      <c r="D1294" s="94">
        <v>43775</v>
      </c>
      <c r="E1294" s="65" t="s">
        <v>56</v>
      </c>
      <c r="F1294" s="75">
        <v>868183034637269</v>
      </c>
      <c r="G1294" s="65"/>
      <c r="H1294" s="65" t="s">
        <v>74</v>
      </c>
      <c r="I1294" s="65"/>
      <c r="J1294" s="65" t="s">
        <v>655</v>
      </c>
      <c r="K1294" s="31" t="s">
        <v>210</v>
      </c>
      <c r="L1294" s="65" t="s">
        <v>206</v>
      </c>
      <c r="M1294" s="31" t="s">
        <v>1086</v>
      </c>
      <c r="N1294" s="65" t="s">
        <v>1000</v>
      </c>
      <c r="O1294" s="65"/>
      <c r="P1294" s="31" t="s">
        <v>80</v>
      </c>
      <c r="Q1294" s="31" t="s">
        <v>92</v>
      </c>
      <c r="R1294" s="26" t="s">
        <v>42</v>
      </c>
      <c r="S1294" s="65" t="s">
        <v>68</v>
      </c>
    </row>
    <row r="1295" spans="1:19" ht="16.5" customHeight="1" x14ac:dyDescent="0.25">
      <c r="A1295" s="26">
        <v>1283</v>
      </c>
      <c r="B1295" s="225"/>
      <c r="C1295" s="94">
        <v>43744</v>
      </c>
      <c r="D1295" s="94">
        <v>43775</v>
      </c>
      <c r="E1295" s="65" t="s">
        <v>56</v>
      </c>
      <c r="F1295" s="75">
        <v>838183034774120</v>
      </c>
      <c r="G1295" s="65"/>
      <c r="H1295" s="65" t="s">
        <v>74</v>
      </c>
      <c r="I1295" s="65"/>
      <c r="J1295" s="65" t="s">
        <v>453</v>
      </c>
      <c r="K1295" s="31" t="s">
        <v>50</v>
      </c>
      <c r="L1295" s="65" t="s">
        <v>206</v>
      </c>
      <c r="M1295" s="31" t="s">
        <v>1086</v>
      </c>
      <c r="N1295" s="31" t="s">
        <v>1793</v>
      </c>
      <c r="O1295" s="65"/>
      <c r="P1295" s="31" t="s">
        <v>80</v>
      </c>
      <c r="Q1295" s="31" t="s">
        <v>92</v>
      </c>
      <c r="R1295" s="31" t="s">
        <v>37</v>
      </c>
      <c r="S1295" s="65" t="s">
        <v>40</v>
      </c>
    </row>
    <row r="1296" spans="1:19" ht="16.5" customHeight="1" x14ac:dyDescent="0.25">
      <c r="A1296" s="26">
        <v>1284</v>
      </c>
      <c r="B1296" s="225"/>
      <c r="C1296" s="26" t="s">
        <v>1802</v>
      </c>
      <c r="D1296" s="197" t="s">
        <v>1669</v>
      </c>
      <c r="E1296" s="65" t="s">
        <v>56</v>
      </c>
      <c r="F1296" s="75">
        <v>868183033860789</v>
      </c>
      <c r="G1296" s="65"/>
      <c r="H1296" s="65" t="s">
        <v>74</v>
      </c>
      <c r="I1296" s="65"/>
      <c r="J1296" s="65" t="s">
        <v>486</v>
      </c>
      <c r="K1296" s="31" t="s">
        <v>1803</v>
      </c>
      <c r="L1296" s="65"/>
      <c r="M1296" s="31" t="s">
        <v>1086</v>
      </c>
      <c r="N1296" s="31" t="s">
        <v>1804</v>
      </c>
      <c r="O1296" s="65"/>
      <c r="P1296" s="31" t="s">
        <v>80</v>
      </c>
      <c r="Q1296" s="31" t="s">
        <v>92</v>
      </c>
      <c r="R1296" s="31" t="s">
        <v>37</v>
      </c>
      <c r="S1296" s="65" t="s">
        <v>41</v>
      </c>
    </row>
    <row r="1297" spans="1:19" ht="16.5" customHeight="1" x14ac:dyDescent="0.25">
      <c r="A1297" s="26">
        <v>1285</v>
      </c>
      <c r="B1297" s="225"/>
      <c r="C1297" s="26" t="s">
        <v>1802</v>
      </c>
      <c r="D1297" s="197" t="s">
        <v>1669</v>
      </c>
      <c r="E1297" s="65" t="s">
        <v>56</v>
      </c>
      <c r="F1297" s="75">
        <v>867857039912360</v>
      </c>
      <c r="G1297" s="26"/>
      <c r="H1297" s="65" t="s">
        <v>74</v>
      </c>
      <c r="I1297" s="65"/>
      <c r="J1297" s="65" t="s">
        <v>1790</v>
      </c>
      <c r="K1297" s="65" t="s">
        <v>1805</v>
      </c>
      <c r="L1297" s="65" t="s">
        <v>226</v>
      </c>
      <c r="M1297" s="31" t="s">
        <v>1086</v>
      </c>
      <c r="N1297" s="65" t="s">
        <v>1806</v>
      </c>
      <c r="O1297" s="65"/>
      <c r="P1297" s="31" t="s">
        <v>80</v>
      </c>
      <c r="Q1297" s="31" t="s">
        <v>92</v>
      </c>
      <c r="R1297" s="31" t="s">
        <v>37</v>
      </c>
      <c r="S1297" s="65" t="s">
        <v>40</v>
      </c>
    </row>
    <row r="1298" spans="1:19" ht="16.5" customHeight="1" x14ac:dyDescent="0.25">
      <c r="A1298" s="26">
        <v>1286</v>
      </c>
      <c r="B1298" s="225"/>
      <c r="C1298" s="26" t="s">
        <v>1802</v>
      </c>
      <c r="D1298" s="197" t="s">
        <v>1669</v>
      </c>
      <c r="E1298" s="65" t="s">
        <v>56</v>
      </c>
      <c r="F1298" s="75">
        <v>867857039904805</v>
      </c>
      <c r="G1298" s="26"/>
      <c r="H1298" s="65" t="s">
        <v>74</v>
      </c>
      <c r="I1298" s="31"/>
      <c r="J1298" s="31" t="s">
        <v>996</v>
      </c>
      <c r="K1298" s="31" t="s">
        <v>210</v>
      </c>
      <c r="L1298" s="31" t="s">
        <v>226</v>
      </c>
      <c r="M1298" s="31" t="s">
        <v>1086</v>
      </c>
      <c r="N1298" s="31" t="s">
        <v>1776</v>
      </c>
      <c r="O1298" s="31"/>
      <c r="P1298" s="31" t="s">
        <v>80</v>
      </c>
      <c r="Q1298" s="31" t="s">
        <v>92</v>
      </c>
      <c r="R1298" s="31" t="s">
        <v>37</v>
      </c>
      <c r="S1298" s="65" t="s">
        <v>41</v>
      </c>
    </row>
    <row r="1299" spans="1:19" ht="16.5" customHeight="1" x14ac:dyDescent="0.25">
      <c r="A1299" s="26">
        <v>1287</v>
      </c>
      <c r="B1299" s="225"/>
      <c r="C1299" s="26" t="s">
        <v>1802</v>
      </c>
      <c r="D1299" s="197" t="s">
        <v>1669</v>
      </c>
      <c r="E1299" s="65" t="s">
        <v>56</v>
      </c>
      <c r="F1299" s="75">
        <v>867857039931071</v>
      </c>
      <c r="G1299" s="26"/>
      <c r="H1299" s="65" t="s">
        <v>74</v>
      </c>
      <c r="I1299" s="31"/>
      <c r="J1299" s="31" t="s">
        <v>468</v>
      </c>
      <c r="K1299" s="31" t="s">
        <v>1807</v>
      </c>
      <c r="L1299" s="31" t="s">
        <v>219</v>
      </c>
      <c r="M1299" s="31" t="s">
        <v>1086</v>
      </c>
      <c r="N1299" s="31" t="s">
        <v>125</v>
      </c>
      <c r="O1299" s="31"/>
      <c r="P1299" s="31" t="s">
        <v>80</v>
      </c>
      <c r="Q1299" s="31" t="s">
        <v>92</v>
      </c>
      <c r="R1299" s="31" t="s">
        <v>37</v>
      </c>
      <c r="S1299" s="65" t="s">
        <v>41</v>
      </c>
    </row>
    <row r="1300" spans="1:19" ht="16.5" customHeight="1" x14ac:dyDescent="0.25">
      <c r="A1300" s="26">
        <v>1288</v>
      </c>
      <c r="B1300" s="225"/>
      <c r="C1300" s="26" t="s">
        <v>1802</v>
      </c>
      <c r="D1300" s="197" t="s">
        <v>1669</v>
      </c>
      <c r="E1300" s="65" t="s">
        <v>56</v>
      </c>
      <c r="F1300" s="75">
        <v>868183033861894</v>
      </c>
      <c r="G1300" s="26"/>
      <c r="H1300" s="65" t="s">
        <v>74</v>
      </c>
      <c r="I1300" s="31"/>
      <c r="J1300" s="31" t="s">
        <v>466</v>
      </c>
      <c r="K1300" s="31" t="s">
        <v>1207</v>
      </c>
      <c r="L1300" s="31"/>
      <c r="M1300" s="31" t="s">
        <v>1086</v>
      </c>
      <c r="N1300" s="31" t="s">
        <v>106</v>
      </c>
      <c r="O1300" s="31"/>
      <c r="P1300" s="31" t="s">
        <v>80</v>
      </c>
      <c r="Q1300" s="31" t="s">
        <v>92</v>
      </c>
      <c r="R1300" s="26" t="s">
        <v>42</v>
      </c>
      <c r="S1300" s="65" t="s">
        <v>44</v>
      </c>
    </row>
    <row r="1301" spans="1:19" ht="16.5" customHeight="1" x14ac:dyDescent="0.25">
      <c r="A1301" s="26">
        <v>1289</v>
      </c>
      <c r="B1301" s="225"/>
      <c r="C1301" s="94" t="s">
        <v>1416</v>
      </c>
      <c r="D1301" s="94">
        <v>43744</v>
      </c>
      <c r="E1301" s="65" t="s">
        <v>30</v>
      </c>
      <c r="F1301" s="75">
        <v>868926033938413</v>
      </c>
      <c r="G1301" s="26"/>
      <c r="H1301" s="65" t="s">
        <v>74</v>
      </c>
      <c r="I1301" s="31"/>
      <c r="J1301" s="24"/>
      <c r="K1301" s="31" t="s">
        <v>1808</v>
      </c>
      <c r="L1301" s="31"/>
      <c r="M1301" s="31"/>
      <c r="N1301" s="31" t="s">
        <v>270</v>
      </c>
      <c r="O1301" s="85" t="s">
        <v>122</v>
      </c>
      <c r="P1301" s="31" t="s">
        <v>144</v>
      </c>
      <c r="Q1301" s="31" t="s">
        <v>92</v>
      </c>
      <c r="R1301" s="31" t="s">
        <v>37</v>
      </c>
      <c r="S1301" s="31" t="s">
        <v>41</v>
      </c>
    </row>
    <row r="1302" spans="1:19" ht="16.5" customHeight="1" x14ac:dyDescent="0.25">
      <c r="A1302" s="26">
        <v>1290</v>
      </c>
      <c r="B1302" s="225"/>
      <c r="C1302" s="94" t="s">
        <v>1416</v>
      </c>
      <c r="D1302" s="94">
        <v>43744</v>
      </c>
      <c r="E1302" s="65" t="s">
        <v>30</v>
      </c>
      <c r="F1302" s="75">
        <v>864811031205789</v>
      </c>
      <c r="G1302" s="171"/>
      <c r="H1302" s="65" t="s">
        <v>95</v>
      </c>
      <c r="I1302" s="75" t="s">
        <v>1809</v>
      </c>
      <c r="J1302" s="24" t="s">
        <v>460</v>
      </c>
      <c r="K1302" s="31" t="s">
        <v>331</v>
      </c>
      <c r="L1302" s="31" t="s">
        <v>311</v>
      </c>
      <c r="M1302" s="31" t="s">
        <v>276</v>
      </c>
      <c r="N1302" s="31" t="s">
        <v>332</v>
      </c>
      <c r="O1302" s="85" t="s">
        <v>122</v>
      </c>
      <c r="P1302" s="31" t="s">
        <v>80</v>
      </c>
      <c r="Q1302" s="31" t="s">
        <v>92</v>
      </c>
      <c r="R1302" s="31" t="s">
        <v>37</v>
      </c>
      <c r="S1302" s="65" t="s">
        <v>59</v>
      </c>
    </row>
    <row r="1303" spans="1:19" ht="16.5" customHeight="1" x14ac:dyDescent="0.25">
      <c r="A1303" s="26">
        <v>1291</v>
      </c>
      <c r="B1303" s="225"/>
      <c r="C1303" s="94" t="s">
        <v>1416</v>
      </c>
      <c r="D1303" s="94">
        <v>43744</v>
      </c>
      <c r="E1303" s="65" t="s">
        <v>30</v>
      </c>
      <c r="F1303" s="75">
        <v>864811037215832</v>
      </c>
      <c r="G1303" s="171"/>
      <c r="H1303" s="65" t="s">
        <v>95</v>
      </c>
      <c r="I1303" s="75"/>
      <c r="J1303" s="24" t="s">
        <v>1300</v>
      </c>
      <c r="K1303" s="31"/>
      <c r="L1303" s="31" t="s">
        <v>120</v>
      </c>
      <c r="M1303" s="31" t="s">
        <v>84</v>
      </c>
      <c r="N1303" s="31" t="s">
        <v>58</v>
      </c>
      <c r="O1303" s="85" t="s">
        <v>122</v>
      </c>
      <c r="P1303" s="31" t="s">
        <v>80</v>
      </c>
      <c r="Q1303" s="31" t="s">
        <v>92</v>
      </c>
      <c r="R1303" s="23" t="s">
        <v>42</v>
      </c>
      <c r="S1303" s="65" t="s">
        <v>44</v>
      </c>
    </row>
    <row r="1304" spans="1:19" ht="16.5" customHeight="1" x14ac:dyDescent="0.25">
      <c r="A1304" s="26">
        <v>1292</v>
      </c>
      <c r="B1304" s="225"/>
      <c r="C1304" s="94" t="s">
        <v>1416</v>
      </c>
      <c r="D1304" s="94">
        <v>43744</v>
      </c>
      <c r="E1304" s="65" t="s">
        <v>30</v>
      </c>
      <c r="F1304" s="75">
        <v>866192037749759</v>
      </c>
      <c r="G1304" s="171"/>
      <c r="H1304" s="65" t="s">
        <v>74</v>
      </c>
      <c r="I1304" s="24"/>
      <c r="J1304" s="24" t="s">
        <v>449</v>
      </c>
      <c r="K1304" s="31"/>
      <c r="L1304" s="31" t="s">
        <v>311</v>
      </c>
      <c r="M1304" s="31" t="s">
        <v>276</v>
      </c>
      <c r="N1304" s="31" t="s">
        <v>58</v>
      </c>
      <c r="O1304" s="85" t="s">
        <v>122</v>
      </c>
      <c r="P1304" s="31" t="s">
        <v>80</v>
      </c>
      <c r="Q1304" s="31" t="s">
        <v>92</v>
      </c>
      <c r="R1304" s="23" t="s">
        <v>42</v>
      </c>
      <c r="S1304" s="65" t="s">
        <v>44</v>
      </c>
    </row>
    <row r="1305" spans="1:19" ht="16.5" customHeight="1" x14ac:dyDescent="0.25">
      <c r="A1305" s="26">
        <v>1293</v>
      </c>
      <c r="B1305" s="225"/>
      <c r="C1305" s="94" t="s">
        <v>1416</v>
      </c>
      <c r="D1305" s="94">
        <v>43744</v>
      </c>
      <c r="E1305" s="65" t="s">
        <v>30</v>
      </c>
      <c r="F1305" s="75">
        <v>869627031765506</v>
      </c>
      <c r="G1305" s="171"/>
      <c r="H1305" s="65" t="s">
        <v>74</v>
      </c>
      <c r="I1305" s="24"/>
      <c r="J1305" s="24" t="s">
        <v>449</v>
      </c>
      <c r="K1305" s="31" t="s">
        <v>245</v>
      </c>
      <c r="L1305" s="31" t="s">
        <v>243</v>
      </c>
      <c r="M1305" s="31" t="s">
        <v>276</v>
      </c>
      <c r="N1305" s="31" t="s">
        <v>940</v>
      </c>
      <c r="O1305" s="85" t="s">
        <v>122</v>
      </c>
      <c r="P1305" s="31" t="s">
        <v>80</v>
      </c>
      <c r="Q1305" s="31" t="s">
        <v>92</v>
      </c>
      <c r="R1305" s="31" t="s">
        <v>37</v>
      </c>
      <c r="S1305" s="65" t="s">
        <v>40</v>
      </c>
    </row>
    <row r="1306" spans="1:19" ht="16.5" customHeight="1" x14ac:dyDescent="0.25">
      <c r="A1306" s="26">
        <v>1294</v>
      </c>
      <c r="B1306" s="225"/>
      <c r="C1306" s="94" t="s">
        <v>1416</v>
      </c>
      <c r="D1306" s="94">
        <v>43744</v>
      </c>
      <c r="E1306" s="65" t="s">
        <v>30</v>
      </c>
      <c r="F1306" s="75">
        <v>864811036924673</v>
      </c>
      <c r="G1306" s="171"/>
      <c r="H1306" s="65" t="s">
        <v>74</v>
      </c>
      <c r="I1306" s="31"/>
      <c r="J1306" s="31" t="s">
        <v>987</v>
      </c>
      <c r="K1306" s="31" t="s">
        <v>242</v>
      </c>
      <c r="L1306" s="31" t="s">
        <v>276</v>
      </c>
      <c r="M1306" s="31"/>
      <c r="N1306" s="31" t="s">
        <v>360</v>
      </c>
      <c r="O1306" s="85" t="s">
        <v>122</v>
      </c>
      <c r="P1306" s="31" t="s">
        <v>80</v>
      </c>
      <c r="Q1306" s="31" t="s">
        <v>92</v>
      </c>
      <c r="R1306" s="31" t="s">
        <v>37</v>
      </c>
      <c r="S1306" s="65" t="s">
        <v>39</v>
      </c>
    </row>
    <row r="1307" spans="1:19" ht="16.5" customHeight="1" x14ac:dyDescent="0.25">
      <c r="A1307" s="26">
        <v>1295</v>
      </c>
      <c r="B1307" s="225"/>
      <c r="C1307" s="94" t="s">
        <v>1416</v>
      </c>
      <c r="D1307" s="94">
        <v>43744</v>
      </c>
      <c r="E1307" s="65" t="s">
        <v>30</v>
      </c>
      <c r="F1307" s="75">
        <v>866192037786967</v>
      </c>
      <c r="G1307" s="171"/>
      <c r="H1307" s="65" t="s">
        <v>74</v>
      </c>
      <c r="I1307" s="31"/>
      <c r="J1307" s="31" t="s">
        <v>453</v>
      </c>
      <c r="K1307" s="31"/>
      <c r="L1307" s="31" t="s">
        <v>276</v>
      </c>
      <c r="M1307" s="31"/>
      <c r="N1307" s="31" t="s">
        <v>58</v>
      </c>
      <c r="O1307" s="85" t="s">
        <v>122</v>
      </c>
      <c r="P1307" s="31" t="s">
        <v>80</v>
      </c>
      <c r="Q1307" s="31" t="s">
        <v>92</v>
      </c>
      <c r="R1307" s="26" t="s">
        <v>42</v>
      </c>
      <c r="S1307" s="65" t="s">
        <v>44</v>
      </c>
    </row>
    <row r="1308" spans="1:19" ht="16.5" customHeight="1" x14ac:dyDescent="0.25">
      <c r="A1308" s="26">
        <v>1296</v>
      </c>
      <c r="B1308" s="225"/>
      <c r="C1308" s="94" t="s">
        <v>1416</v>
      </c>
      <c r="D1308" s="94">
        <v>43744</v>
      </c>
      <c r="E1308" s="65" t="s">
        <v>30</v>
      </c>
      <c r="F1308" s="75">
        <v>868926033933778</v>
      </c>
      <c r="G1308" s="171"/>
      <c r="H1308" s="65" t="s">
        <v>74</v>
      </c>
      <c r="I1308" s="96"/>
      <c r="J1308" s="96" t="s">
        <v>453</v>
      </c>
      <c r="K1308" s="96" t="s">
        <v>455</v>
      </c>
      <c r="L1308" s="31" t="s">
        <v>311</v>
      </c>
      <c r="M1308" s="31" t="s">
        <v>276</v>
      </c>
      <c r="N1308" s="31" t="s">
        <v>125</v>
      </c>
      <c r="O1308" s="85" t="s">
        <v>122</v>
      </c>
      <c r="P1308" s="31" t="s">
        <v>80</v>
      </c>
      <c r="Q1308" s="31" t="s">
        <v>92</v>
      </c>
      <c r="R1308" s="31" t="s">
        <v>37</v>
      </c>
      <c r="S1308" s="65" t="s">
        <v>40</v>
      </c>
    </row>
    <row r="1309" spans="1:19" ht="16.5" customHeight="1" x14ac:dyDescent="0.25">
      <c r="A1309" s="26">
        <v>1297</v>
      </c>
      <c r="B1309" s="225"/>
      <c r="C1309" s="94" t="s">
        <v>1416</v>
      </c>
      <c r="D1309" s="94">
        <v>43744</v>
      </c>
      <c r="E1309" s="65" t="s">
        <v>30</v>
      </c>
      <c r="F1309" s="75">
        <v>866192037822267</v>
      </c>
      <c r="G1309" s="65"/>
      <c r="H1309" s="65" t="s">
        <v>74</v>
      </c>
      <c r="I1309" s="31"/>
      <c r="J1309" s="31" t="s">
        <v>186</v>
      </c>
      <c r="K1309" s="31" t="s">
        <v>1810</v>
      </c>
      <c r="L1309" s="31" t="s">
        <v>1811</v>
      </c>
      <c r="M1309" s="31" t="s">
        <v>276</v>
      </c>
      <c r="N1309" s="31" t="s">
        <v>1812</v>
      </c>
      <c r="O1309" s="85" t="s">
        <v>122</v>
      </c>
      <c r="P1309" s="31" t="s">
        <v>80</v>
      </c>
      <c r="Q1309" s="31" t="s">
        <v>92</v>
      </c>
      <c r="R1309" s="26" t="s">
        <v>42</v>
      </c>
      <c r="S1309" s="65" t="s">
        <v>43</v>
      </c>
    </row>
    <row r="1310" spans="1:19" ht="16.5" customHeight="1" x14ac:dyDescent="0.25">
      <c r="A1310" s="26">
        <v>1298</v>
      </c>
      <c r="B1310" s="225"/>
      <c r="C1310" s="94" t="s">
        <v>1416</v>
      </c>
      <c r="D1310" s="94">
        <v>43744</v>
      </c>
      <c r="E1310" s="65" t="s">
        <v>30</v>
      </c>
      <c r="F1310" s="75">
        <v>868926033981819</v>
      </c>
      <c r="G1310" s="171"/>
      <c r="H1310" s="65" t="s">
        <v>74</v>
      </c>
      <c r="I1310" s="31"/>
      <c r="J1310" s="72" t="s">
        <v>460</v>
      </c>
      <c r="K1310" s="31"/>
      <c r="L1310" s="31" t="s">
        <v>311</v>
      </c>
      <c r="M1310" s="31" t="s">
        <v>276</v>
      </c>
      <c r="N1310" s="31" t="s">
        <v>58</v>
      </c>
      <c r="O1310" s="85" t="s">
        <v>122</v>
      </c>
      <c r="P1310" s="31" t="s">
        <v>80</v>
      </c>
      <c r="Q1310" s="31" t="s">
        <v>92</v>
      </c>
      <c r="R1310" s="26" t="s">
        <v>42</v>
      </c>
      <c r="S1310" s="65" t="s">
        <v>44</v>
      </c>
    </row>
    <row r="1311" spans="1:19" ht="16.5" customHeight="1" x14ac:dyDescent="0.25">
      <c r="A1311" s="26">
        <v>1299</v>
      </c>
      <c r="B1311" s="225"/>
      <c r="C1311" s="94" t="s">
        <v>1416</v>
      </c>
      <c r="D1311" s="94">
        <v>43744</v>
      </c>
      <c r="E1311" s="65" t="s">
        <v>30</v>
      </c>
      <c r="F1311" s="75">
        <v>866192037789342</v>
      </c>
      <c r="G1311" s="171"/>
      <c r="H1311" s="65" t="s">
        <v>74</v>
      </c>
      <c r="I1311" s="31"/>
      <c r="J1311" s="31" t="s">
        <v>466</v>
      </c>
      <c r="K1311" s="31" t="s">
        <v>1813</v>
      </c>
      <c r="L1311" s="31"/>
      <c r="M1311" s="31" t="s">
        <v>84</v>
      </c>
      <c r="N1311" s="31" t="s">
        <v>1814</v>
      </c>
      <c r="O1311" s="85" t="s">
        <v>122</v>
      </c>
      <c r="P1311" s="31" t="s">
        <v>80</v>
      </c>
      <c r="Q1311" s="31" t="s">
        <v>92</v>
      </c>
      <c r="R1311" s="31" t="s">
        <v>37</v>
      </c>
      <c r="S1311" s="65" t="s">
        <v>40</v>
      </c>
    </row>
    <row r="1312" spans="1:19" ht="16.5" customHeight="1" x14ac:dyDescent="0.25">
      <c r="A1312" s="26">
        <v>1300</v>
      </c>
      <c r="B1312" s="225"/>
      <c r="C1312" s="94" t="s">
        <v>1416</v>
      </c>
      <c r="D1312" s="94">
        <v>43744</v>
      </c>
      <c r="E1312" s="65" t="s">
        <v>30</v>
      </c>
      <c r="F1312" s="75">
        <v>864811036991425</v>
      </c>
      <c r="G1312" s="171"/>
      <c r="H1312" s="65" t="s">
        <v>95</v>
      </c>
      <c r="I1312" s="31" t="s">
        <v>1815</v>
      </c>
      <c r="J1312" s="31" t="s">
        <v>995</v>
      </c>
      <c r="K1312" s="31" t="s">
        <v>1816</v>
      </c>
      <c r="L1312" s="31"/>
      <c r="M1312" s="31" t="s">
        <v>276</v>
      </c>
      <c r="N1312" s="31" t="s">
        <v>1817</v>
      </c>
      <c r="O1312" s="85" t="s">
        <v>122</v>
      </c>
      <c r="P1312" s="31" t="s">
        <v>80</v>
      </c>
      <c r="Q1312" s="31" t="s">
        <v>92</v>
      </c>
      <c r="R1312" s="31" t="s">
        <v>37</v>
      </c>
      <c r="S1312" s="65" t="s">
        <v>40</v>
      </c>
    </row>
    <row r="1313" spans="1:19" ht="16.5" customHeight="1" x14ac:dyDescent="0.25">
      <c r="A1313" s="26">
        <v>1301</v>
      </c>
      <c r="B1313" s="225"/>
      <c r="C1313" s="94" t="s">
        <v>1416</v>
      </c>
      <c r="D1313" s="94">
        <v>43744</v>
      </c>
      <c r="E1313" s="65" t="s">
        <v>30</v>
      </c>
      <c r="F1313" s="75">
        <v>864811036953128</v>
      </c>
      <c r="G1313" s="171"/>
      <c r="H1313" s="65" t="s">
        <v>95</v>
      </c>
      <c r="I1313" s="31" t="s">
        <v>1818</v>
      </c>
      <c r="J1313" s="31" t="s">
        <v>1537</v>
      </c>
      <c r="K1313" s="31" t="s">
        <v>1819</v>
      </c>
      <c r="L1313" s="31" t="s">
        <v>508</v>
      </c>
      <c r="M1313" s="31" t="s">
        <v>276</v>
      </c>
      <c r="N1313" s="31" t="s">
        <v>940</v>
      </c>
      <c r="O1313" s="85" t="s">
        <v>122</v>
      </c>
      <c r="P1313" s="31" t="s">
        <v>80</v>
      </c>
      <c r="Q1313" s="31" t="s">
        <v>92</v>
      </c>
      <c r="R1313" s="31" t="s">
        <v>37</v>
      </c>
      <c r="S1313" s="65" t="s">
        <v>40</v>
      </c>
    </row>
    <row r="1314" spans="1:19" ht="16.5" customHeight="1" x14ac:dyDescent="0.25">
      <c r="A1314" s="26">
        <v>1302</v>
      </c>
      <c r="B1314" s="225"/>
      <c r="C1314" s="94" t="s">
        <v>1416</v>
      </c>
      <c r="D1314" s="94">
        <v>43744</v>
      </c>
      <c r="E1314" s="65" t="s">
        <v>30</v>
      </c>
      <c r="F1314" s="75">
        <v>864811036936461</v>
      </c>
      <c r="G1314" s="171"/>
      <c r="H1314" s="65" t="s">
        <v>95</v>
      </c>
      <c r="I1314" s="31"/>
      <c r="J1314" s="31" t="s">
        <v>996</v>
      </c>
      <c r="K1314" s="31" t="s">
        <v>52</v>
      </c>
      <c r="L1314" s="31" t="s">
        <v>311</v>
      </c>
      <c r="M1314" s="31" t="s">
        <v>276</v>
      </c>
      <c r="N1314" s="31" t="s">
        <v>58</v>
      </c>
      <c r="O1314" s="85" t="s">
        <v>122</v>
      </c>
      <c r="P1314" s="31" t="s">
        <v>80</v>
      </c>
      <c r="Q1314" s="31" t="s">
        <v>92</v>
      </c>
      <c r="R1314" s="26" t="s">
        <v>42</v>
      </c>
      <c r="S1314" s="65" t="s">
        <v>44</v>
      </c>
    </row>
    <row r="1315" spans="1:19" ht="16.5" customHeight="1" x14ac:dyDescent="0.25">
      <c r="A1315" s="26">
        <v>1303</v>
      </c>
      <c r="B1315" s="225"/>
      <c r="C1315" s="94" t="s">
        <v>1416</v>
      </c>
      <c r="D1315" s="94">
        <v>43744</v>
      </c>
      <c r="E1315" s="65" t="s">
        <v>30</v>
      </c>
      <c r="F1315" s="75">
        <v>864811036934300</v>
      </c>
      <c r="G1315" s="171"/>
      <c r="H1315" s="65" t="s">
        <v>95</v>
      </c>
      <c r="I1315" s="31"/>
      <c r="J1315" s="31" t="s">
        <v>1820</v>
      </c>
      <c r="K1315" s="31" t="s">
        <v>225</v>
      </c>
      <c r="L1315" s="31" t="s">
        <v>508</v>
      </c>
      <c r="M1315" s="31" t="s">
        <v>276</v>
      </c>
      <c r="N1315" s="65" t="s">
        <v>1000</v>
      </c>
      <c r="O1315" s="85" t="s">
        <v>122</v>
      </c>
      <c r="P1315" s="31" t="s">
        <v>80</v>
      </c>
      <c r="Q1315" s="31" t="s">
        <v>92</v>
      </c>
      <c r="R1315" s="26" t="s">
        <v>42</v>
      </c>
      <c r="S1315" s="65" t="s">
        <v>68</v>
      </c>
    </row>
    <row r="1316" spans="1:19" ht="16.5" customHeight="1" x14ac:dyDescent="0.25">
      <c r="A1316" s="26">
        <v>1304</v>
      </c>
      <c r="B1316" s="225"/>
      <c r="C1316" s="94">
        <v>43744</v>
      </c>
      <c r="D1316" s="170">
        <v>43775</v>
      </c>
      <c r="E1316" s="65" t="s">
        <v>30</v>
      </c>
      <c r="F1316" s="75">
        <v>868926033974731</v>
      </c>
      <c r="G1316" s="65"/>
      <c r="H1316" s="65" t="s">
        <v>74</v>
      </c>
      <c r="I1316" s="31"/>
      <c r="J1316" s="31" t="s">
        <v>1821</v>
      </c>
      <c r="K1316" s="31" t="s">
        <v>1822</v>
      </c>
      <c r="L1316" s="31" t="s">
        <v>229</v>
      </c>
      <c r="M1316" s="31" t="s">
        <v>155</v>
      </c>
      <c r="N1316" s="31" t="s">
        <v>125</v>
      </c>
      <c r="O1316" s="85" t="s">
        <v>122</v>
      </c>
      <c r="P1316" s="31" t="s">
        <v>80</v>
      </c>
      <c r="Q1316" s="31" t="s">
        <v>92</v>
      </c>
      <c r="R1316" s="26" t="s">
        <v>37</v>
      </c>
      <c r="S1316" s="65" t="s">
        <v>59</v>
      </c>
    </row>
    <row r="1317" spans="1:19" ht="16.5" customHeight="1" x14ac:dyDescent="0.25">
      <c r="A1317" s="26">
        <v>1305</v>
      </c>
      <c r="B1317" s="225"/>
      <c r="C1317" s="94">
        <v>43744</v>
      </c>
      <c r="D1317" s="170">
        <v>43775</v>
      </c>
      <c r="E1317" s="65" t="s">
        <v>30</v>
      </c>
      <c r="F1317" s="75">
        <v>868926033939767</v>
      </c>
      <c r="G1317" s="171"/>
      <c r="H1317" s="65" t="s">
        <v>74</v>
      </c>
      <c r="I1317" s="65"/>
      <c r="J1317" s="65" t="s">
        <v>1823</v>
      </c>
      <c r="K1317" s="65"/>
      <c r="L1317" s="65" t="s">
        <v>243</v>
      </c>
      <c r="M1317" s="31" t="s">
        <v>155</v>
      </c>
      <c r="N1317" s="31" t="s">
        <v>586</v>
      </c>
      <c r="O1317" s="85" t="s">
        <v>122</v>
      </c>
      <c r="P1317" s="31" t="s">
        <v>80</v>
      </c>
      <c r="Q1317" s="65" t="s">
        <v>92</v>
      </c>
      <c r="R1317" s="31" t="s">
        <v>37</v>
      </c>
      <c r="S1317" s="65" t="s">
        <v>41</v>
      </c>
    </row>
    <row r="1318" spans="1:19" ht="16.5" customHeight="1" x14ac:dyDescent="0.25">
      <c r="A1318" s="26">
        <v>1306</v>
      </c>
      <c r="B1318" s="225"/>
      <c r="C1318" s="94">
        <v>43744</v>
      </c>
      <c r="D1318" s="170">
        <v>43775</v>
      </c>
      <c r="E1318" s="65" t="s">
        <v>30</v>
      </c>
      <c r="F1318" s="75">
        <v>868345031031164</v>
      </c>
      <c r="G1318" s="171"/>
      <c r="H1318" s="65" t="s">
        <v>74</v>
      </c>
      <c r="I1318" s="65" t="s">
        <v>1801</v>
      </c>
      <c r="J1318" s="65" t="s">
        <v>1535</v>
      </c>
      <c r="K1318" s="65"/>
      <c r="L1318" s="65" t="s">
        <v>229</v>
      </c>
      <c r="M1318" s="31" t="s">
        <v>155</v>
      </c>
      <c r="N1318" s="31" t="s">
        <v>586</v>
      </c>
      <c r="O1318" s="85" t="s">
        <v>122</v>
      </c>
      <c r="P1318" s="31" t="s">
        <v>80</v>
      </c>
      <c r="Q1318" s="65" t="s">
        <v>92</v>
      </c>
      <c r="R1318" s="31" t="s">
        <v>37</v>
      </c>
      <c r="S1318" s="65" t="s">
        <v>41</v>
      </c>
    </row>
    <row r="1319" spans="1:19" ht="16.5" customHeight="1" x14ac:dyDescent="0.25">
      <c r="A1319" s="26">
        <v>1307</v>
      </c>
      <c r="B1319" s="225"/>
      <c r="C1319" s="94">
        <v>43744</v>
      </c>
      <c r="D1319" s="170">
        <v>43775</v>
      </c>
      <c r="E1319" s="65" t="s">
        <v>30</v>
      </c>
      <c r="F1319" s="75">
        <v>868926033955821</v>
      </c>
      <c r="G1319" s="171"/>
      <c r="H1319" s="65" t="s">
        <v>74</v>
      </c>
      <c r="I1319" s="65"/>
      <c r="J1319" s="65"/>
      <c r="K1319" s="65" t="s">
        <v>1824</v>
      </c>
      <c r="L1319" s="65"/>
      <c r="M1319" s="65"/>
      <c r="N1319" s="65" t="s">
        <v>270</v>
      </c>
      <c r="O1319" s="85" t="s">
        <v>122</v>
      </c>
      <c r="P1319" s="65" t="s">
        <v>144</v>
      </c>
      <c r="Q1319" s="65" t="s">
        <v>92</v>
      </c>
      <c r="R1319" s="31" t="s">
        <v>37</v>
      </c>
      <c r="S1319" s="65" t="s">
        <v>41</v>
      </c>
    </row>
    <row r="1320" spans="1:19" ht="16.5" customHeight="1" x14ac:dyDescent="0.25">
      <c r="A1320" s="26">
        <v>1308</v>
      </c>
      <c r="B1320" s="225"/>
      <c r="C1320" s="94">
        <v>43744</v>
      </c>
      <c r="D1320" s="170">
        <v>43775</v>
      </c>
      <c r="E1320" s="65" t="s">
        <v>30</v>
      </c>
      <c r="F1320" s="75">
        <v>864811036928617</v>
      </c>
      <c r="G1320" s="65" t="s">
        <v>88</v>
      </c>
      <c r="H1320" s="65" t="s">
        <v>95</v>
      </c>
      <c r="I1320" s="65"/>
      <c r="J1320" s="65" t="s">
        <v>1825</v>
      </c>
      <c r="K1320" s="65" t="s">
        <v>522</v>
      </c>
      <c r="L1320" s="65"/>
      <c r="M1320" s="31" t="s">
        <v>155</v>
      </c>
      <c r="N1320" s="31" t="s">
        <v>58</v>
      </c>
      <c r="O1320" s="85" t="s">
        <v>122</v>
      </c>
      <c r="P1320" s="65" t="s">
        <v>80</v>
      </c>
      <c r="Q1320" s="65" t="s">
        <v>92</v>
      </c>
      <c r="R1320" s="26" t="s">
        <v>42</v>
      </c>
      <c r="S1320" s="65" t="s">
        <v>44</v>
      </c>
    </row>
    <row r="1321" spans="1:19" ht="16.5" customHeight="1" x14ac:dyDescent="0.25">
      <c r="A1321" s="26">
        <v>1309</v>
      </c>
      <c r="B1321" s="225"/>
      <c r="C1321" s="26" t="s">
        <v>1802</v>
      </c>
      <c r="D1321" s="197" t="s">
        <v>1669</v>
      </c>
      <c r="E1321" s="26" t="s">
        <v>30</v>
      </c>
      <c r="F1321" s="150">
        <v>864811037202533</v>
      </c>
      <c r="G1321" s="26"/>
      <c r="H1321" s="65" t="s">
        <v>95</v>
      </c>
      <c r="I1321" s="65"/>
      <c r="J1321" s="65" t="s">
        <v>449</v>
      </c>
      <c r="K1321" s="31" t="s">
        <v>245</v>
      </c>
      <c r="L1321" s="65" t="s">
        <v>120</v>
      </c>
      <c r="M1321" s="31" t="s">
        <v>84</v>
      </c>
      <c r="N1321" s="31" t="s">
        <v>940</v>
      </c>
      <c r="O1321" s="85" t="s">
        <v>122</v>
      </c>
      <c r="P1321" s="65" t="s">
        <v>80</v>
      </c>
      <c r="Q1321" s="65" t="s">
        <v>92</v>
      </c>
      <c r="R1321" s="31" t="s">
        <v>37</v>
      </c>
      <c r="S1321" s="65" t="s">
        <v>40</v>
      </c>
    </row>
    <row r="1322" spans="1:19" ht="16.5" customHeight="1" x14ac:dyDescent="0.25">
      <c r="A1322" s="26">
        <v>1310</v>
      </c>
      <c r="B1322" s="225"/>
      <c r="C1322" s="26" t="s">
        <v>1802</v>
      </c>
      <c r="D1322" s="197" t="s">
        <v>1669</v>
      </c>
      <c r="E1322" s="26" t="s">
        <v>30</v>
      </c>
      <c r="F1322" s="150">
        <v>864811036934300</v>
      </c>
      <c r="G1322" s="26"/>
      <c r="H1322" s="65" t="s">
        <v>95</v>
      </c>
      <c r="I1322" s="65"/>
      <c r="J1322" s="65" t="s">
        <v>1820</v>
      </c>
      <c r="K1322" s="65" t="s">
        <v>1635</v>
      </c>
      <c r="L1322" s="65"/>
      <c r="M1322" s="31" t="s">
        <v>155</v>
      </c>
      <c r="N1322" s="31" t="s">
        <v>58</v>
      </c>
      <c r="O1322" s="85" t="s">
        <v>122</v>
      </c>
      <c r="P1322" s="65" t="s">
        <v>80</v>
      </c>
      <c r="Q1322" s="65" t="s">
        <v>92</v>
      </c>
      <c r="R1322" s="26" t="s">
        <v>42</v>
      </c>
      <c r="S1322" s="65" t="s">
        <v>44</v>
      </c>
    </row>
    <row r="1323" spans="1:19" ht="16.5" customHeight="1" x14ac:dyDescent="0.25">
      <c r="A1323" s="26">
        <v>1311</v>
      </c>
      <c r="B1323" s="225"/>
      <c r="C1323" s="26" t="s">
        <v>1802</v>
      </c>
      <c r="D1323" s="197" t="s">
        <v>1669</v>
      </c>
      <c r="E1323" s="26" t="s">
        <v>30</v>
      </c>
      <c r="F1323" s="150">
        <v>868926033924926</v>
      </c>
      <c r="G1323" s="26"/>
      <c r="H1323" s="65" t="s">
        <v>74</v>
      </c>
      <c r="I1323" s="31"/>
      <c r="J1323" s="31" t="s">
        <v>989</v>
      </c>
      <c r="K1323" s="31"/>
      <c r="L1323" s="31" t="s">
        <v>311</v>
      </c>
      <c r="M1323" s="31" t="s">
        <v>155</v>
      </c>
      <c r="N1323" s="31" t="s">
        <v>58</v>
      </c>
      <c r="O1323" s="85" t="s">
        <v>122</v>
      </c>
      <c r="P1323" s="65" t="s">
        <v>80</v>
      </c>
      <c r="Q1323" s="65" t="s">
        <v>92</v>
      </c>
      <c r="R1323" s="26" t="s">
        <v>42</v>
      </c>
      <c r="S1323" s="65" t="s">
        <v>44</v>
      </c>
    </row>
    <row r="1324" spans="1:19" ht="16.5" customHeight="1" x14ac:dyDescent="0.25">
      <c r="A1324" s="26">
        <v>1312</v>
      </c>
      <c r="B1324" s="225"/>
      <c r="C1324" s="26" t="s">
        <v>1802</v>
      </c>
      <c r="D1324" s="197" t="s">
        <v>1669</v>
      </c>
      <c r="E1324" s="26" t="s">
        <v>30</v>
      </c>
      <c r="F1324" s="150">
        <v>868926033946911</v>
      </c>
      <c r="G1324" s="26"/>
      <c r="H1324" s="65" t="s">
        <v>74</v>
      </c>
      <c r="I1324" s="31"/>
      <c r="J1324" s="31" t="s">
        <v>444</v>
      </c>
      <c r="K1324" s="65" t="s">
        <v>1635</v>
      </c>
      <c r="L1324" s="31" t="s">
        <v>229</v>
      </c>
      <c r="M1324" s="31" t="s">
        <v>155</v>
      </c>
      <c r="N1324" s="31" t="s">
        <v>58</v>
      </c>
      <c r="O1324" s="85" t="s">
        <v>122</v>
      </c>
      <c r="P1324" s="65" t="s">
        <v>80</v>
      </c>
      <c r="Q1324" s="65" t="s">
        <v>92</v>
      </c>
      <c r="R1324" s="26" t="s">
        <v>42</v>
      </c>
      <c r="S1324" s="65" t="s">
        <v>44</v>
      </c>
    </row>
    <row r="1325" spans="1:19" ht="16.5" customHeight="1" x14ac:dyDescent="0.25">
      <c r="A1325" s="26">
        <v>1313</v>
      </c>
      <c r="B1325" s="225"/>
      <c r="C1325" s="26" t="s">
        <v>1802</v>
      </c>
      <c r="D1325" s="197" t="s">
        <v>1669</v>
      </c>
      <c r="E1325" s="26" t="s">
        <v>30</v>
      </c>
      <c r="F1325" s="150">
        <v>864811036968944</v>
      </c>
      <c r="G1325" s="26"/>
      <c r="H1325" s="65" t="s">
        <v>95</v>
      </c>
      <c r="I1325" s="31"/>
      <c r="J1325" s="31" t="s">
        <v>471</v>
      </c>
      <c r="K1325" s="31" t="s">
        <v>245</v>
      </c>
      <c r="L1325" s="31" t="s">
        <v>311</v>
      </c>
      <c r="M1325" s="31" t="s">
        <v>155</v>
      </c>
      <c r="N1325" s="31" t="s">
        <v>940</v>
      </c>
      <c r="O1325" s="85" t="s">
        <v>122</v>
      </c>
      <c r="P1325" s="65" t="s">
        <v>80</v>
      </c>
      <c r="Q1325" s="65" t="s">
        <v>92</v>
      </c>
      <c r="R1325" s="31" t="s">
        <v>37</v>
      </c>
      <c r="S1325" s="65" t="s">
        <v>40</v>
      </c>
    </row>
    <row r="1326" spans="1:19" ht="16.5" customHeight="1" x14ac:dyDescent="0.25">
      <c r="A1326" s="26">
        <v>1314</v>
      </c>
      <c r="B1326" s="225"/>
      <c r="C1326" s="26" t="s">
        <v>1802</v>
      </c>
      <c r="D1326" s="197" t="s">
        <v>1669</v>
      </c>
      <c r="E1326" s="26" t="s">
        <v>30</v>
      </c>
      <c r="F1326" s="150">
        <v>866192037750856</v>
      </c>
      <c r="G1326" s="26"/>
      <c r="H1326" s="65" t="s">
        <v>74</v>
      </c>
      <c r="I1326" s="31"/>
      <c r="J1326" s="31" t="s">
        <v>456</v>
      </c>
      <c r="K1326" s="65" t="s">
        <v>1635</v>
      </c>
      <c r="L1326" s="31" t="s">
        <v>311</v>
      </c>
      <c r="M1326" s="31" t="s">
        <v>155</v>
      </c>
      <c r="N1326" s="31" t="s">
        <v>58</v>
      </c>
      <c r="O1326" s="85" t="s">
        <v>122</v>
      </c>
      <c r="P1326" s="65" t="s">
        <v>80</v>
      </c>
      <c r="Q1326" s="65" t="s">
        <v>92</v>
      </c>
      <c r="R1326" s="26" t="s">
        <v>42</v>
      </c>
      <c r="S1326" s="65" t="s">
        <v>44</v>
      </c>
    </row>
    <row r="1327" spans="1:19" ht="16.5" customHeight="1" x14ac:dyDescent="0.25">
      <c r="A1327" s="26">
        <v>1315</v>
      </c>
      <c r="B1327" s="225"/>
      <c r="C1327" s="26" t="s">
        <v>1802</v>
      </c>
      <c r="D1327" s="197" t="s">
        <v>1669</v>
      </c>
      <c r="E1327" s="26" t="s">
        <v>30</v>
      </c>
      <c r="F1327" s="150">
        <v>866192037820493</v>
      </c>
      <c r="G1327" s="26"/>
      <c r="H1327" s="65" t="s">
        <v>74</v>
      </c>
      <c r="I1327" s="31"/>
      <c r="J1327" s="31" t="s">
        <v>460</v>
      </c>
      <c r="K1327" s="31" t="s">
        <v>1826</v>
      </c>
      <c r="L1327" s="31"/>
      <c r="M1327" s="31" t="s">
        <v>155</v>
      </c>
      <c r="N1327" s="31" t="s">
        <v>125</v>
      </c>
      <c r="O1327" s="85" t="s">
        <v>122</v>
      </c>
      <c r="P1327" s="65" t="s">
        <v>80</v>
      </c>
      <c r="Q1327" s="65" t="s">
        <v>92</v>
      </c>
      <c r="R1327" s="31" t="s">
        <v>37</v>
      </c>
      <c r="S1327" s="65" t="s">
        <v>40</v>
      </c>
    </row>
    <row r="1328" spans="1:19" ht="16.5" customHeight="1" x14ac:dyDescent="0.25">
      <c r="A1328" s="26">
        <v>1316</v>
      </c>
      <c r="B1328" s="225"/>
      <c r="C1328" s="26" t="s">
        <v>1802</v>
      </c>
      <c r="D1328" s="197" t="s">
        <v>1669</v>
      </c>
      <c r="E1328" s="26" t="s">
        <v>30</v>
      </c>
      <c r="F1328" s="150">
        <v>866192037804885</v>
      </c>
      <c r="G1328" s="26"/>
      <c r="H1328" s="65" t="s">
        <v>74</v>
      </c>
      <c r="I1328" s="31"/>
      <c r="J1328" s="31" t="s">
        <v>460</v>
      </c>
      <c r="K1328" s="31"/>
      <c r="L1328" s="31"/>
      <c r="M1328" s="31" t="s">
        <v>155</v>
      </c>
      <c r="N1328" s="31" t="s">
        <v>58</v>
      </c>
      <c r="O1328" s="85" t="s">
        <v>122</v>
      </c>
      <c r="P1328" s="65" t="s">
        <v>80</v>
      </c>
      <c r="Q1328" s="65" t="s">
        <v>92</v>
      </c>
      <c r="R1328" s="26" t="s">
        <v>42</v>
      </c>
      <c r="S1328" s="65" t="s">
        <v>44</v>
      </c>
    </row>
    <row r="1329" spans="1:19" ht="16.5" customHeight="1" x14ac:dyDescent="0.25">
      <c r="A1329" s="26">
        <v>1317</v>
      </c>
      <c r="B1329" s="225"/>
      <c r="C1329" s="94" t="s">
        <v>1416</v>
      </c>
      <c r="D1329" s="94">
        <v>43744</v>
      </c>
      <c r="E1329" s="65" t="s">
        <v>23</v>
      </c>
      <c r="F1329" s="75">
        <v>864811037145526</v>
      </c>
      <c r="G1329" s="26"/>
      <c r="H1329" s="65" t="s">
        <v>95</v>
      </c>
      <c r="I1329" s="31"/>
      <c r="J1329" s="24" t="s">
        <v>995</v>
      </c>
      <c r="K1329" s="31" t="s">
        <v>603</v>
      </c>
      <c r="L1329" s="31" t="s">
        <v>97</v>
      </c>
      <c r="M1329" s="31" t="s">
        <v>98</v>
      </c>
      <c r="N1329" s="31" t="s">
        <v>260</v>
      </c>
      <c r="O1329" s="72"/>
      <c r="P1329" s="31" t="s">
        <v>80</v>
      </c>
      <c r="Q1329" s="31" t="s">
        <v>92</v>
      </c>
      <c r="R1329" s="31" t="s">
        <v>37</v>
      </c>
      <c r="S1329" s="31" t="s">
        <v>41</v>
      </c>
    </row>
    <row r="1330" spans="1:19" ht="16.5" customHeight="1" x14ac:dyDescent="0.25">
      <c r="A1330" s="26">
        <v>1318</v>
      </c>
      <c r="B1330" s="225"/>
      <c r="C1330" s="94" t="s">
        <v>1416</v>
      </c>
      <c r="D1330" s="94">
        <v>43744</v>
      </c>
      <c r="E1330" s="65" t="s">
        <v>23</v>
      </c>
      <c r="F1330" s="75">
        <v>863586032883435</v>
      </c>
      <c r="G1330" s="171"/>
      <c r="H1330" s="65" t="s">
        <v>95</v>
      </c>
      <c r="I1330" s="75"/>
      <c r="J1330" s="24" t="s">
        <v>995</v>
      </c>
      <c r="K1330" s="31" t="s">
        <v>198</v>
      </c>
      <c r="L1330" s="31" t="s">
        <v>97</v>
      </c>
      <c r="M1330" s="31" t="s">
        <v>98</v>
      </c>
      <c r="N1330" s="31" t="s">
        <v>931</v>
      </c>
      <c r="O1330" s="31"/>
      <c r="P1330" s="31" t="s">
        <v>80</v>
      </c>
      <c r="Q1330" s="31" t="s">
        <v>92</v>
      </c>
      <c r="R1330" s="31" t="s">
        <v>37</v>
      </c>
      <c r="S1330" s="65" t="s">
        <v>41</v>
      </c>
    </row>
    <row r="1331" spans="1:19" ht="16.5" customHeight="1" x14ac:dyDescent="0.25">
      <c r="A1331" s="26">
        <v>1319</v>
      </c>
      <c r="B1331" s="225"/>
      <c r="C1331" s="94" t="s">
        <v>1416</v>
      </c>
      <c r="D1331" s="94">
        <v>43744</v>
      </c>
      <c r="E1331" s="65" t="s">
        <v>23</v>
      </c>
      <c r="F1331" s="75">
        <v>862631039257240</v>
      </c>
      <c r="G1331" s="171"/>
      <c r="H1331" s="65" t="s">
        <v>95</v>
      </c>
      <c r="I1331" s="75"/>
      <c r="J1331" s="24" t="s">
        <v>999</v>
      </c>
      <c r="K1331" s="31" t="s">
        <v>198</v>
      </c>
      <c r="L1331" s="31" t="s">
        <v>97</v>
      </c>
      <c r="M1331" s="31" t="s">
        <v>98</v>
      </c>
      <c r="N1331" s="31" t="s">
        <v>931</v>
      </c>
      <c r="O1331" s="31"/>
      <c r="P1331" s="31" t="s">
        <v>80</v>
      </c>
      <c r="Q1331" s="31" t="s">
        <v>92</v>
      </c>
      <c r="R1331" s="31" t="s">
        <v>37</v>
      </c>
      <c r="S1331" s="65" t="s">
        <v>41</v>
      </c>
    </row>
    <row r="1332" spans="1:19" ht="16.5" customHeight="1" x14ac:dyDescent="0.25">
      <c r="A1332" s="26">
        <v>1320</v>
      </c>
      <c r="B1332" s="225"/>
      <c r="C1332" s="94" t="s">
        <v>1416</v>
      </c>
      <c r="D1332" s="94">
        <v>43744</v>
      </c>
      <c r="E1332" s="65" t="s">
        <v>23</v>
      </c>
      <c r="F1332" s="75">
        <v>863586032849329</v>
      </c>
      <c r="G1332" s="171"/>
      <c r="H1332" s="65" t="s">
        <v>95</v>
      </c>
      <c r="I1332" s="24" t="s">
        <v>1827</v>
      </c>
      <c r="J1332" s="24" t="s">
        <v>1535</v>
      </c>
      <c r="K1332" s="31" t="s">
        <v>61</v>
      </c>
      <c r="L1332" s="31" t="s">
        <v>97</v>
      </c>
      <c r="M1332" s="31" t="s">
        <v>98</v>
      </c>
      <c r="N1332" s="31" t="s">
        <v>931</v>
      </c>
      <c r="O1332" s="31"/>
      <c r="P1332" s="31" t="s">
        <v>80</v>
      </c>
      <c r="Q1332" s="31" t="s">
        <v>92</v>
      </c>
      <c r="R1332" s="31" t="s">
        <v>37</v>
      </c>
      <c r="S1332" s="26" t="s">
        <v>41</v>
      </c>
    </row>
    <row r="1333" spans="1:19" ht="16.5" customHeight="1" x14ac:dyDescent="0.25">
      <c r="A1333" s="26">
        <v>1321</v>
      </c>
      <c r="B1333" s="225"/>
      <c r="C1333" s="94" t="s">
        <v>1416</v>
      </c>
      <c r="D1333" s="94">
        <v>43744</v>
      </c>
      <c r="E1333" s="65" t="s">
        <v>23</v>
      </c>
      <c r="F1333" s="75">
        <v>864811037251118</v>
      </c>
      <c r="G1333" s="171"/>
      <c r="H1333" s="65" t="s">
        <v>95</v>
      </c>
      <c r="I1333" s="24"/>
      <c r="J1333" s="24" t="s">
        <v>1790</v>
      </c>
      <c r="K1333" s="31" t="s">
        <v>119</v>
      </c>
      <c r="L1333" s="31" t="s">
        <v>946</v>
      </c>
      <c r="M1333" s="31" t="s">
        <v>98</v>
      </c>
      <c r="N1333" s="31" t="s">
        <v>940</v>
      </c>
      <c r="O1333" s="72">
        <v>10000</v>
      </c>
      <c r="P1333" s="31" t="s">
        <v>80</v>
      </c>
      <c r="Q1333" s="31" t="s">
        <v>92</v>
      </c>
      <c r="R1333" s="31" t="s">
        <v>37</v>
      </c>
      <c r="S1333" s="65" t="s">
        <v>40</v>
      </c>
    </row>
    <row r="1334" spans="1:19" ht="16.5" customHeight="1" x14ac:dyDescent="0.25">
      <c r="A1334" s="26">
        <v>1322</v>
      </c>
      <c r="B1334" s="225"/>
      <c r="C1334" s="94">
        <v>43744</v>
      </c>
      <c r="D1334" s="94">
        <v>43775</v>
      </c>
      <c r="E1334" s="65" t="s">
        <v>23</v>
      </c>
      <c r="F1334" s="75">
        <v>861694037938121</v>
      </c>
      <c r="G1334" s="65"/>
      <c r="H1334" s="65" t="s">
        <v>95</v>
      </c>
      <c r="I1334" s="31" t="s">
        <v>1363</v>
      </c>
      <c r="J1334" s="31" t="s">
        <v>1828</v>
      </c>
      <c r="K1334" s="31" t="s">
        <v>1829</v>
      </c>
      <c r="L1334" s="31" t="s">
        <v>428</v>
      </c>
      <c r="M1334" s="31" t="s">
        <v>98</v>
      </c>
      <c r="N1334" s="31" t="s">
        <v>1830</v>
      </c>
      <c r="O1334" s="31"/>
      <c r="P1334" s="31" t="s">
        <v>80</v>
      </c>
      <c r="Q1334" s="31" t="s">
        <v>92</v>
      </c>
      <c r="R1334" s="26" t="s">
        <v>42</v>
      </c>
      <c r="S1334" s="65" t="s">
        <v>44</v>
      </c>
    </row>
    <row r="1335" spans="1:19" ht="16.5" customHeight="1" x14ac:dyDescent="0.25">
      <c r="A1335" s="26">
        <v>1323</v>
      </c>
      <c r="B1335" s="225"/>
      <c r="C1335" s="94">
        <v>43744</v>
      </c>
      <c r="D1335" s="94">
        <v>43775</v>
      </c>
      <c r="E1335" s="65" t="s">
        <v>23</v>
      </c>
      <c r="F1335" s="75">
        <v>864811037262255</v>
      </c>
      <c r="G1335" s="65" t="s">
        <v>88</v>
      </c>
      <c r="H1335" s="65" t="s">
        <v>95</v>
      </c>
      <c r="I1335" s="31" t="s">
        <v>782</v>
      </c>
      <c r="J1335" s="31" t="s">
        <v>447</v>
      </c>
      <c r="K1335" s="31" t="s">
        <v>119</v>
      </c>
      <c r="L1335" s="31" t="s">
        <v>97</v>
      </c>
      <c r="M1335" s="31" t="s">
        <v>98</v>
      </c>
      <c r="N1335" s="31" t="s">
        <v>940</v>
      </c>
      <c r="O1335" s="72">
        <v>10000</v>
      </c>
      <c r="P1335" s="31" t="s">
        <v>80</v>
      </c>
      <c r="Q1335" s="31" t="s">
        <v>92</v>
      </c>
      <c r="R1335" s="31" t="s">
        <v>37</v>
      </c>
      <c r="S1335" s="65" t="s">
        <v>40</v>
      </c>
    </row>
    <row r="1336" spans="1:19" ht="16.5" customHeight="1" x14ac:dyDescent="0.25">
      <c r="A1336" s="26">
        <v>1324</v>
      </c>
      <c r="B1336" s="225"/>
      <c r="C1336" s="26" t="s">
        <v>1802</v>
      </c>
      <c r="D1336" s="197" t="s">
        <v>1669</v>
      </c>
      <c r="E1336" s="65" t="s">
        <v>23</v>
      </c>
      <c r="F1336" s="75">
        <v>863586032883435</v>
      </c>
      <c r="G1336" s="171"/>
      <c r="H1336" s="65" t="s">
        <v>95</v>
      </c>
      <c r="I1336" s="96" t="s">
        <v>1831</v>
      </c>
      <c r="J1336" s="96"/>
      <c r="K1336" s="96" t="s">
        <v>1832</v>
      </c>
      <c r="L1336" s="96"/>
      <c r="M1336" s="31" t="s">
        <v>98</v>
      </c>
      <c r="N1336" s="31" t="s">
        <v>1833</v>
      </c>
      <c r="O1336" s="98">
        <v>370000</v>
      </c>
      <c r="P1336" s="31" t="s">
        <v>80</v>
      </c>
      <c r="Q1336" s="31" t="s">
        <v>92</v>
      </c>
      <c r="R1336" s="31" t="s">
        <v>37</v>
      </c>
      <c r="S1336" s="65" t="s">
        <v>40</v>
      </c>
    </row>
    <row r="1337" spans="1:19" ht="16.5" customHeight="1" x14ac:dyDescent="0.25">
      <c r="A1337" s="26">
        <v>1325</v>
      </c>
      <c r="B1337" s="226"/>
      <c r="C1337" s="26" t="s">
        <v>1802</v>
      </c>
      <c r="D1337" s="197" t="s">
        <v>1669</v>
      </c>
      <c r="E1337" s="65" t="s">
        <v>23</v>
      </c>
      <c r="F1337" s="75">
        <v>862631034745181</v>
      </c>
      <c r="G1337" s="171"/>
      <c r="H1337" s="65" t="s">
        <v>95</v>
      </c>
      <c r="I1337" s="31"/>
      <c r="J1337" s="31" t="s">
        <v>453</v>
      </c>
      <c r="K1337" s="31" t="s">
        <v>210</v>
      </c>
      <c r="L1337" s="31" t="s">
        <v>946</v>
      </c>
      <c r="M1337" s="31" t="s">
        <v>98</v>
      </c>
      <c r="N1337" s="31" t="s">
        <v>277</v>
      </c>
      <c r="O1337" s="31"/>
      <c r="P1337" s="31" t="s">
        <v>80</v>
      </c>
      <c r="Q1337" s="31" t="s">
        <v>92</v>
      </c>
      <c r="R1337" s="26" t="s">
        <v>42</v>
      </c>
      <c r="S1337" s="65" t="s">
        <v>68</v>
      </c>
    </row>
    <row r="1338" spans="1:19" ht="16.5" customHeight="1" x14ac:dyDescent="0.25">
      <c r="A1338" s="26">
        <v>1326</v>
      </c>
      <c r="B1338" s="224" t="s">
        <v>1034</v>
      </c>
      <c r="C1338" s="94">
        <v>43652</v>
      </c>
      <c r="D1338" s="94" t="s">
        <v>1678</v>
      </c>
      <c r="E1338" s="65" t="s">
        <v>31</v>
      </c>
      <c r="F1338" s="75">
        <v>865209034302373</v>
      </c>
      <c r="G1338" s="65"/>
      <c r="H1338" s="65" t="s">
        <v>95</v>
      </c>
      <c r="I1338" s="31"/>
      <c r="J1338" s="24" t="s">
        <v>320</v>
      </c>
      <c r="K1338" s="31" t="s">
        <v>1835</v>
      </c>
      <c r="L1338" s="31"/>
      <c r="M1338" s="31" t="s">
        <v>1267</v>
      </c>
      <c r="N1338" s="31" t="s">
        <v>1836</v>
      </c>
      <c r="O1338" s="72">
        <v>460000</v>
      </c>
      <c r="P1338" s="31" t="s">
        <v>80</v>
      </c>
      <c r="Q1338" s="31" t="s">
        <v>100</v>
      </c>
      <c r="R1338" s="31" t="s">
        <v>37</v>
      </c>
      <c r="S1338" s="31" t="s">
        <v>38</v>
      </c>
    </row>
    <row r="1339" spans="1:19" ht="16.5" customHeight="1" x14ac:dyDescent="0.25">
      <c r="A1339" s="26">
        <v>1327</v>
      </c>
      <c r="B1339" s="225"/>
      <c r="C1339" s="94">
        <v>43652</v>
      </c>
      <c r="D1339" s="94" t="s">
        <v>1678</v>
      </c>
      <c r="E1339" s="65" t="s">
        <v>64</v>
      </c>
      <c r="F1339" s="75">
        <v>867717030432372</v>
      </c>
      <c r="G1339" s="65"/>
      <c r="H1339" s="65" t="s">
        <v>74</v>
      </c>
      <c r="I1339" s="171"/>
      <c r="J1339" s="24" t="s">
        <v>1257</v>
      </c>
      <c r="K1339" s="31" t="s">
        <v>50</v>
      </c>
      <c r="L1339" s="31"/>
      <c r="M1339" s="31" t="s">
        <v>1086</v>
      </c>
      <c r="N1339" s="31" t="s">
        <v>757</v>
      </c>
      <c r="O1339" s="72"/>
      <c r="P1339" s="31" t="s">
        <v>80</v>
      </c>
      <c r="Q1339" s="31" t="s">
        <v>100</v>
      </c>
      <c r="R1339" s="31" t="s">
        <v>37</v>
      </c>
      <c r="S1339" s="31" t="s">
        <v>40</v>
      </c>
    </row>
    <row r="1340" spans="1:19" ht="16.5" customHeight="1" x14ac:dyDescent="0.25">
      <c r="A1340" s="26">
        <v>1328</v>
      </c>
      <c r="B1340" s="225"/>
      <c r="C1340" s="94">
        <v>43652</v>
      </c>
      <c r="D1340" s="94" t="s">
        <v>1678</v>
      </c>
      <c r="E1340" s="65" t="s">
        <v>64</v>
      </c>
      <c r="F1340" s="75">
        <v>868183034623194</v>
      </c>
      <c r="G1340" s="65"/>
      <c r="H1340" s="65" t="s">
        <v>74</v>
      </c>
      <c r="I1340" s="65"/>
      <c r="J1340" s="24" t="s">
        <v>1600</v>
      </c>
      <c r="K1340" s="31" t="s">
        <v>50</v>
      </c>
      <c r="L1340" s="31" t="s">
        <v>78</v>
      </c>
      <c r="M1340" s="31" t="s">
        <v>1086</v>
      </c>
      <c r="N1340" s="31" t="s">
        <v>1253</v>
      </c>
      <c r="O1340" s="31"/>
      <c r="P1340" s="31" t="s">
        <v>80</v>
      </c>
      <c r="Q1340" s="31" t="s">
        <v>100</v>
      </c>
      <c r="R1340" s="23" t="s">
        <v>37</v>
      </c>
      <c r="S1340" s="65" t="s">
        <v>40</v>
      </c>
    </row>
    <row r="1341" spans="1:19" ht="16.5" customHeight="1" x14ac:dyDescent="0.25">
      <c r="A1341" s="26">
        <v>1329</v>
      </c>
      <c r="B1341" s="225"/>
      <c r="C1341" s="94">
        <v>43652</v>
      </c>
      <c r="D1341" s="94" t="s">
        <v>1678</v>
      </c>
      <c r="E1341" s="65" t="s">
        <v>30</v>
      </c>
      <c r="F1341" s="75">
        <v>866050031810813</v>
      </c>
      <c r="G1341" s="171"/>
      <c r="H1341" s="65" t="s">
        <v>74</v>
      </c>
      <c r="I1341" s="31" t="s">
        <v>1837</v>
      </c>
      <c r="J1341" s="24" t="s">
        <v>1248</v>
      </c>
      <c r="K1341" s="31" t="s">
        <v>225</v>
      </c>
      <c r="L1341" s="24" t="s">
        <v>545</v>
      </c>
      <c r="M1341" s="31" t="s">
        <v>84</v>
      </c>
      <c r="N1341" s="31" t="s">
        <v>1838</v>
      </c>
      <c r="O1341" s="85" t="s">
        <v>122</v>
      </c>
      <c r="P1341" s="31" t="s">
        <v>80</v>
      </c>
      <c r="Q1341" s="31" t="s">
        <v>100</v>
      </c>
      <c r="R1341" s="31" t="s">
        <v>37</v>
      </c>
      <c r="S1341" s="31" t="s">
        <v>59</v>
      </c>
    </row>
    <row r="1342" spans="1:19" ht="16.5" customHeight="1" x14ac:dyDescent="0.25">
      <c r="A1342" s="26">
        <v>1330</v>
      </c>
      <c r="B1342" s="225"/>
      <c r="C1342" s="94">
        <v>43652</v>
      </c>
      <c r="D1342" s="94" t="s">
        <v>1678</v>
      </c>
      <c r="E1342" s="65" t="s">
        <v>30</v>
      </c>
      <c r="F1342" s="75">
        <v>868926033953313</v>
      </c>
      <c r="G1342" s="171"/>
      <c r="H1342" s="65" t="s">
        <v>74</v>
      </c>
      <c r="I1342" s="75"/>
      <c r="J1342" s="24" t="s">
        <v>710</v>
      </c>
      <c r="K1342" s="31" t="s">
        <v>862</v>
      </c>
      <c r="L1342" s="31" t="s">
        <v>229</v>
      </c>
      <c r="M1342" s="31" t="s">
        <v>276</v>
      </c>
      <c r="N1342" s="31" t="s">
        <v>1033</v>
      </c>
      <c r="O1342" s="72"/>
      <c r="P1342" s="31" t="s">
        <v>80</v>
      </c>
      <c r="Q1342" s="31" t="s">
        <v>100</v>
      </c>
      <c r="R1342" s="23" t="s">
        <v>37</v>
      </c>
      <c r="S1342" s="65" t="s">
        <v>40</v>
      </c>
    </row>
    <row r="1343" spans="1:19" ht="16.5" customHeight="1" x14ac:dyDescent="0.25">
      <c r="A1343" s="26">
        <v>1331</v>
      </c>
      <c r="B1343" s="225"/>
      <c r="C1343" s="94">
        <v>43652</v>
      </c>
      <c r="D1343" s="94" t="s">
        <v>1678</v>
      </c>
      <c r="E1343" s="65" t="s">
        <v>30</v>
      </c>
      <c r="F1343" s="75">
        <v>868345031043268</v>
      </c>
      <c r="G1343" s="171"/>
      <c r="H1343" s="65" t="s">
        <v>74</v>
      </c>
      <c r="I1343" s="75" t="s">
        <v>1839</v>
      </c>
      <c r="J1343" s="24" t="s">
        <v>1840</v>
      </c>
      <c r="K1343" s="31" t="s">
        <v>1297</v>
      </c>
      <c r="L1343" s="31" t="s">
        <v>229</v>
      </c>
      <c r="M1343" s="31" t="s">
        <v>276</v>
      </c>
      <c r="N1343" s="31" t="s">
        <v>1841</v>
      </c>
      <c r="O1343" s="72"/>
      <c r="P1343" s="31" t="s">
        <v>80</v>
      </c>
      <c r="Q1343" s="31" t="s">
        <v>100</v>
      </c>
      <c r="R1343" s="23" t="s">
        <v>37</v>
      </c>
      <c r="S1343" s="65" t="s">
        <v>41</v>
      </c>
    </row>
    <row r="1344" spans="1:19" ht="16.5" customHeight="1" x14ac:dyDescent="0.25">
      <c r="A1344" s="26">
        <v>1332</v>
      </c>
      <c r="B1344" s="225"/>
      <c r="C1344" s="94">
        <v>43652</v>
      </c>
      <c r="D1344" s="94" t="s">
        <v>1678</v>
      </c>
      <c r="E1344" s="65" t="s">
        <v>25</v>
      </c>
      <c r="F1344" s="75">
        <v>861693035621101</v>
      </c>
      <c r="G1344" s="65"/>
      <c r="H1344" s="65" t="s">
        <v>95</v>
      </c>
      <c r="I1344" s="65" t="s">
        <v>1842</v>
      </c>
      <c r="J1344" s="24" t="s">
        <v>1843</v>
      </c>
      <c r="K1344" s="31" t="s">
        <v>225</v>
      </c>
      <c r="L1344" s="24" t="s">
        <v>349</v>
      </c>
      <c r="M1344" s="31"/>
      <c r="N1344" s="31" t="s">
        <v>237</v>
      </c>
      <c r="O1344" s="72"/>
      <c r="P1344" s="31" t="s">
        <v>80</v>
      </c>
      <c r="Q1344" s="31" t="s">
        <v>100</v>
      </c>
      <c r="R1344" s="31" t="s">
        <v>37</v>
      </c>
      <c r="S1344" s="31" t="s">
        <v>59</v>
      </c>
    </row>
    <row r="1345" spans="1:19" ht="16.5" customHeight="1" x14ac:dyDescent="0.25">
      <c r="A1345" s="26">
        <v>1333</v>
      </c>
      <c r="B1345" s="225"/>
      <c r="C1345" s="94">
        <v>43652</v>
      </c>
      <c r="D1345" s="94" t="s">
        <v>1678</v>
      </c>
      <c r="E1345" s="65" t="s">
        <v>25</v>
      </c>
      <c r="F1345" s="75">
        <v>869668021837871</v>
      </c>
      <c r="G1345" s="65"/>
      <c r="H1345" s="65" t="s">
        <v>95</v>
      </c>
      <c r="I1345" s="65" t="s">
        <v>1616</v>
      </c>
      <c r="J1345" s="24" t="s">
        <v>685</v>
      </c>
      <c r="K1345" s="31" t="s">
        <v>1844</v>
      </c>
      <c r="L1345" s="31" t="s">
        <v>342</v>
      </c>
      <c r="M1345" s="31"/>
      <c r="N1345" s="31" t="s">
        <v>237</v>
      </c>
      <c r="O1345" s="31"/>
      <c r="P1345" s="31" t="s">
        <v>80</v>
      </c>
      <c r="Q1345" s="31" t="s">
        <v>100</v>
      </c>
      <c r="R1345" s="23" t="s">
        <v>37</v>
      </c>
      <c r="S1345" s="65" t="s">
        <v>39</v>
      </c>
    </row>
    <row r="1346" spans="1:19" ht="16.5" customHeight="1" x14ac:dyDescent="0.25">
      <c r="A1346" s="26">
        <v>1334</v>
      </c>
      <c r="B1346" s="225"/>
      <c r="C1346" s="94">
        <v>43652</v>
      </c>
      <c r="D1346" s="94" t="s">
        <v>1678</v>
      </c>
      <c r="E1346" s="65" t="s">
        <v>25</v>
      </c>
      <c r="F1346" s="75">
        <v>867330023817615</v>
      </c>
      <c r="G1346" s="65"/>
      <c r="H1346" s="65" t="s">
        <v>95</v>
      </c>
      <c r="I1346" s="65" t="s">
        <v>1845</v>
      </c>
      <c r="J1346" s="24" t="s">
        <v>340</v>
      </c>
      <c r="K1346" s="31" t="s">
        <v>167</v>
      </c>
      <c r="L1346" s="24" t="s">
        <v>342</v>
      </c>
      <c r="M1346" s="31"/>
      <c r="N1346" s="31" t="s">
        <v>237</v>
      </c>
      <c r="O1346" s="31"/>
      <c r="P1346" s="31" t="s">
        <v>80</v>
      </c>
      <c r="Q1346" s="31" t="s">
        <v>100</v>
      </c>
      <c r="R1346" s="23" t="s">
        <v>37</v>
      </c>
      <c r="S1346" s="65" t="s">
        <v>39</v>
      </c>
    </row>
    <row r="1347" spans="1:19" ht="16.5" customHeight="1" x14ac:dyDescent="0.25">
      <c r="A1347" s="26">
        <v>1335</v>
      </c>
      <c r="B1347" s="225"/>
      <c r="C1347" s="94">
        <v>43652</v>
      </c>
      <c r="D1347" s="94" t="s">
        <v>1678</v>
      </c>
      <c r="E1347" s="65" t="s">
        <v>18</v>
      </c>
      <c r="F1347" s="95" t="s">
        <v>1846</v>
      </c>
      <c r="G1347" s="65"/>
      <c r="H1347" s="65" t="s">
        <v>95</v>
      </c>
      <c r="I1347" s="65" t="s">
        <v>1616</v>
      </c>
      <c r="J1347" s="24" t="s">
        <v>367</v>
      </c>
      <c r="K1347" s="31" t="s">
        <v>1847</v>
      </c>
      <c r="L1347" s="31" t="s">
        <v>110</v>
      </c>
      <c r="M1347" s="31"/>
      <c r="N1347" s="31" t="s">
        <v>1848</v>
      </c>
      <c r="O1347" s="72">
        <v>130000</v>
      </c>
      <c r="P1347" s="31" t="s">
        <v>80</v>
      </c>
      <c r="Q1347" s="31" t="s">
        <v>100</v>
      </c>
      <c r="R1347" s="31" t="s">
        <v>37</v>
      </c>
      <c r="S1347" s="31" t="s">
        <v>41</v>
      </c>
    </row>
    <row r="1348" spans="1:19" ht="16.5" customHeight="1" x14ac:dyDescent="0.25">
      <c r="A1348" s="26">
        <v>1336</v>
      </c>
      <c r="B1348" s="225"/>
      <c r="C1348" s="94">
        <v>43652</v>
      </c>
      <c r="D1348" s="94" t="s">
        <v>1678</v>
      </c>
      <c r="E1348" s="65" t="s">
        <v>18</v>
      </c>
      <c r="F1348" s="75">
        <v>866762024314187</v>
      </c>
      <c r="G1348" s="65"/>
      <c r="H1348" s="65" t="s">
        <v>95</v>
      </c>
      <c r="I1348" s="65" t="s">
        <v>1616</v>
      </c>
      <c r="J1348" s="24" t="s">
        <v>1008</v>
      </c>
      <c r="K1348" s="31" t="s">
        <v>1689</v>
      </c>
      <c r="L1348" s="31" t="s">
        <v>307</v>
      </c>
      <c r="M1348" s="31" t="s">
        <v>561</v>
      </c>
      <c r="N1348" s="31" t="s">
        <v>1849</v>
      </c>
      <c r="O1348" s="72">
        <v>100000</v>
      </c>
      <c r="P1348" s="31" t="s">
        <v>80</v>
      </c>
      <c r="Q1348" s="31" t="s">
        <v>100</v>
      </c>
      <c r="R1348" s="23" t="s">
        <v>37</v>
      </c>
      <c r="S1348" s="65" t="s">
        <v>41</v>
      </c>
    </row>
    <row r="1349" spans="1:19" ht="16.5" customHeight="1" x14ac:dyDescent="0.25">
      <c r="A1349" s="26">
        <v>1337</v>
      </c>
      <c r="B1349" s="225"/>
      <c r="C1349" s="94">
        <v>43652</v>
      </c>
      <c r="D1349" s="94" t="s">
        <v>1678</v>
      </c>
      <c r="E1349" s="65" t="s">
        <v>18</v>
      </c>
      <c r="F1349" s="75">
        <v>864161026899604</v>
      </c>
      <c r="G1349" s="65"/>
      <c r="H1349" s="65" t="s">
        <v>95</v>
      </c>
      <c r="I1349" s="65" t="s">
        <v>1616</v>
      </c>
      <c r="J1349" s="24" t="s">
        <v>365</v>
      </c>
      <c r="K1349" s="31" t="s">
        <v>791</v>
      </c>
      <c r="L1349" s="31"/>
      <c r="M1349" s="31" t="s">
        <v>561</v>
      </c>
      <c r="N1349" s="31" t="s">
        <v>1850</v>
      </c>
      <c r="O1349" s="72">
        <v>30000</v>
      </c>
      <c r="P1349" s="31" t="s">
        <v>80</v>
      </c>
      <c r="Q1349" s="31" t="s">
        <v>100</v>
      </c>
      <c r="R1349" s="23" t="s">
        <v>37</v>
      </c>
      <c r="S1349" s="65" t="s">
        <v>41</v>
      </c>
    </row>
    <row r="1350" spans="1:19" ht="16.5" customHeight="1" x14ac:dyDescent="0.25">
      <c r="A1350" s="26">
        <v>1338</v>
      </c>
      <c r="B1350" s="225"/>
      <c r="C1350" s="94">
        <v>43652</v>
      </c>
      <c r="D1350" s="94" t="s">
        <v>1678</v>
      </c>
      <c r="E1350" s="65" t="s">
        <v>18</v>
      </c>
      <c r="F1350" s="95" t="s">
        <v>1851</v>
      </c>
      <c r="G1350" s="65"/>
      <c r="H1350" s="65" t="s">
        <v>95</v>
      </c>
      <c r="I1350" s="65" t="s">
        <v>1616</v>
      </c>
      <c r="J1350" s="24" t="s">
        <v>1852</v>
      </c>
      <c r="K1350" s="31" t="s">
        <v>1689</v>
      </c>
      <c r="L1350" s="31" t="s">
        <v>307</v>
      </c>
      <c r="M1350" s="31" t="s">
        <v>561</v>
      </c>
      <c r="N1350" s="31" t="s">
        <v>1849</v>
      </c>
      <c r="O1350" s="72">
        <v>100000</v>
      </c>
      <c r="P1350" s="31" t="s">
        <v>80</v>
      </c>
      <c r="Q1350" s="31" t="s">
        <v>100</v>
      </c>
      <c r="R1350" s="26" t="s">
        <v>37</v>
      </c>
      <c r="S1350" s="65" t="s">
        <v>41</v>
      </c>
    </row>
    <row r="1351" spans="1:19" ht="16.5" customHeight="1" x14ac:dyDescent="0.25">
      <c r="A1351" s="26">
        <v>1339</v>
      </c>
      <c r="B1351" s="225"/>
      <c r="C1351" s="94">
        <v>43652</v>
      </c>
      <c r="D1351" s="94" t="s">
        <v>1678</v>
      </c>
      <c r="E1351" s="65" t="s">
        <v>18</v>
      </c>
      <c r="F1351" s="95" t="s">
        <v>1853</v>
      </c>
      <c r="G1351" s="65"/>
      <c r="H1351" s="65" t="s">
        <v>95</v>
      </c>
      <c r="I1351" s="65" t="s">
        <v>1616</v>
      </c>
      <c r="J1351" s="24" t="s">
        <v>367</v>
      </c>
      <c r="K1351" s="31" t="s">
        <v>1689</v>
      </c>
      <c r="L1351" s="31" t="s">
        <v>307</v>
      </c>
      <c r="M1351" s="31" t="s">
        <v>561</v>
      </c>
      <c r="N1351" s="31" t="s">
        <v>1849</v>
      </c>
      <c r="O1351" s="72">
        <v>100000</v>
      </c>
      <c r="P1351" s="31" t="s">
        <v>80</v>
      </c>
      <c r="Q1351" s="31" t="s">
        <v>100</v>
      </c>
      <c r="R1351" s="26" t="s">
        <v>37</v>
      </c>
      <c r="S1351" s="65" t="s">
        <v>41</v>
      </c>
    </row>
    <row r="1352" spans="1:19" ht="16.5" customHeight="1" x14ac:dyDescent="0.25">
      <c r="A1352" s="26">
        <v>1340</v>
      </c>
      <c r="B1352" s="225"/>
      <c r="C1352" s="94">
        <v>43652</v>
      </c>
      <c r="D1352" s="94" t="s">
        <v>1678</v>
      </c>
      <c r="E1352" s="65" t="s">
        <v>18</v>
      </c>
      <c r="F1352" s="75">
        <v>865904027277885</v>
      </c>
      <c r="G1352" s="65"/>
      <c r="H1352" s="65" t="s">
        <v>95</v>
      </c>
      <c r="I1352" s="65" t="s">
        <v>1616</v>
      </c>
      <c r="J1352" s="31" t="s">
        <v>1854</v>
      </c>
      <c r="K1352" s="31" t="s">
        <v>1855</v>
      </c>
      <c r="L1352" s="31" t="s">
        <v>561</v>
      </c>
      <c r="M1352" s="31"/>
      <c r="N1352" s="31" t="s">
        <v>1856</v>
      </c>
      <c r="O1352" s="72">
        <v>100000</v>
      </c>
      <c r="P1352" s="31" t="s">
        <v>80</v>
      </c>
      <c r="Q1352" s="31" t="s">
        <v>100</v>
      </c>
      <c r="R1352" s="26" t="s">
        <v>37</v>
      </c>
      <c r="S1352" s="65" t="s">
        <v>41</v>
      </c>
    </row>
    <row r="1353" spans="1:19" ht="16.5" customHeight="1" x14ac:dyDescent="0.25">
      <c r="A1353" s="26">
        <v>1341</v>
      </c>
      <c r="B1353" s="225"/>
      <c r="C1353" s="94">
        <v>43652</v>
      </c>
      <c r="D1353" s="94" t="s">
        <v>1678</v>
      </c>
      <c r="E1353" s="65" t="s">
        <v>18</v>
      </c>
      <c r="F1353" s="95" t="s">
        <v>1857</v>
      </c>
      <c r="G1353" s="65"/>
      <c r="H1353" s="65" t="s">
        <v>95</v>
      </c>
      <c r="I1353" s="65" t="s">
        <v>1858</v>
      </c>
      <c r="J1353" s="31" t="s">
        <v>1859</v>
      </c>
      <c r="K1353" s="31" t="s">
        <v>1689</v>
      </c>
      <c r="L1353" s="31" t="s">
        <v>1860</v>
      </c>
      <c r="M1353" s="31" t="s">
        <v>561</v>
      </c>
      <c r="N1353" s="31" t="s">
        <v>1565</v>
      </c>
      <c r="O1353" s="72">
        <v>100000</v>
      </c>
      <c r="P1353" s="31" t="s">
        <v>80</v>
      </c>
      <c r="Q1353" s="31" t="s">
        <v>100</v>
      </c>
      <c r="R1353" s="26" t="s">
        <v>37</v>
      </c>
      <c r="S1353" s="65" t="s">
        <v>41</v>
      </c>
    </row>
    <row r="1354" spans="1:19" ht="16.5" customHeight="1" x14ac:dyDescent="0.25">
      <c r="A1354" s="26">
        <v>1342</v>
      </c>
      <c r="B1354" s="225"/>
      <c r="C1354" s="94">
        <v>43652</v>
      </c>
      <c r="D1354" s="94" t="s">
        <v>1678</v>
      </c>
      <c r="E1354" s="65" t="s">
        <v>18</v>
      </c>
      <c r="F1354" s="75">
        <v>865904027272241</v>
      </c>
      <c r="G1354" s="65"/>
      <c r="H1354" s="65" t="s">
        <v>95</v>
      </c>
      <c r="I1354" s="65" t="s">
        <v>1616</v>
      </c>
      <c r="J1354" s="31" t="s">
        <v>367</v>
      </c>
      <c r="K1354" s="96" t="s">
        <v>791</v>
      </c>
      <c r="L1354" s="96"/>
      <c r="M1354" s="31" t="s">
        <v>110</v>
      </c>
      <c r="N1354" s="31" t="s">
        <v>106</v>
      </c>
      <c r="O1354" s="96"/>
      <c r="P1354" s="31" t="s">
        <v>80</v>
      </c>
      <c r="Q1354" s="31" t="s">
        <v>100</v>
      </c>
      <c r="R1354" s="26" t="s">
        <v>37</v>
      </c>
      <c r="S1354" s="65" t="s">
        <v>41</v>
      </c>
    </row>
    <row r="1355" spans="1:19" ht="16.5" customHeight="1" x14ac:dyDescent="0.25">
      <c r="A1355" s="26">
        <v>1343</v>
      </c>
      <c r="B1355" s="225"/>
      <c r="C1355" s="94">
        <v>43652</v>
      </c>
      <c r="D1355" s="94" t="s">
        <v>1678</v>
      </c>
      <c r="E1355" s="65" t="s">
        <v>18</v>
      </c>
      <c r="F1355" s="95" t="s">
        <v>1861</v>
      </c>
      <c r="G1355" s="65"/>
      <c r="H1355" s="65" t="s">
        <v>95</v>
      </c>
      <c r="I1355" s="65" t="s">
        <v>1616</v>
      </c>
      <c r="J1355" s="31" t="s">
        <v>367</v>
      </c>
      <c r="K1355" s="31" t="s">
        <v>1689</v>
      </c>
      <c r="L1355" s="31" t="s">
        <v>307</v>
      </c>
      <c r="M1355" s="31" t="s">
        <v>110</v>
      </c>
      <c r="N1355" s="31" t="s">
        <v>1849</v>
      </c>
      <c r="O1355" s="72">
        <v>100000</v>
      </c>
      <c r="P1355" s="31" t="s">
        <v>80</v>
      </c>
      <c r="Q1355" s="31" t="s">
        <v>100</v>
      </c>
      <c r="R1355" s="26" t="s">
        <v>37</v>
      </c>
      <c r="S1355" s="65" t="s">
        <v>41</v>
      </c>
    </row>
    <row r="1356" spans="1:19" ht="18" customHeight="1" x14ac:dyDescent="0.25">
      <c r="A1356" s="26">
        <v>1344</v>
      </c>
      <c r="B1356" s="225"/>
      <c r="C1356" s="94">
        <v>43652</v>
      </c>
      <c r="D1356" s="94" t="s">
        <v>1678</v>
      </c>
      <c r="E1356" s="65" t="s">
        <v>18</v>
      </c>
      <c r="F1356" s="95" t="s">
        <v>1862</v>
      </c>
      <c r="G1356" s="65"/>
      <c r="H1356" s="65" t="s">
        <v>95</v>
      </c>
      <c r="I1356" s="65" t="s">
        <v>1616</v>
      </c>
      <c r="J1356" s="72" t="s">
        <v>1854</v>
      </c>
      <c r="K1356" s="31" t="s">
        <v>1689</v>
      </c>
      <c r="L1356" s="31" t="s">
        <v>110</v>
      </c>
      <c r="M1356" s="31"/>
      <c r="N1356" s="31" t="s">
        <v>1863</v>
      </c>
      <c r="O1356" s="72">
        <v>100000</v>
      </c>
      <c r="P1356" s="31" t="s">
        <v>80</v>
      </c>
      <c r="Q1356" s="31" t="s">
        <v>100</v>
      </c>
      <c r="R1356" s="26" t="s">
        <v>37</v>
      </c>
      <c r="S1356" s="65" t="s">
        <v>41</v>
      </c>
    </row>
    <row r="1357" spans="1:19" ht="16.5" customHeight="1" x14ac:dyDescent="0.25">
      <c r="A1357" s="26">
        <v>1345</v>
      </c>
      <c r="B1357" s="225"/>
      <c r="C1357" s="94">
        <v>43652</v>
      </c>
      <c r="D1357" s="94" t="s">
        <v>1678</v>
      </c>
      <c r="E1357" s="65" t="s">
        <v>18</v>
      </c>
      <c r="F1357" s="95" t="s">
        <v>1864</v>
      </c>
      <c r="G1357" s="65" t="s">
        <v>535</v>
      </c>
      <c r="H1357" s="65" t="s">
        <v>95</v>
      </c>
      <c r="I1357" s="65" t="s">
        <v>1865</v>
      </c>
      <c r="J1357" s="31" t="s">
        <v>1866</v>
      </c>
      <c r="K1357" s="31" t="s">
        <v>1689</v>
      </c>
      <c r="L1357" s="31"/>
      <c r="M1357" s="31" t="s">
        <v>110</v>
      </c>
      <c r="N1357" s="31" t="s">
        <v>1863</v>
      </c>
      <c r="O1357" s="72">
        <v>100000</v>
      </c>
      <c r="P1357" s="31" t="s">
        <v>80</v>
      </c>
      <c r="Q1357" s="31" t="s">
        <v>100</v>
      </c>
      <c r="R1357" s="26" t="s">
        <v>37</v>
      </c>
      <c r="S1357" s="65" t="s">
        <v>41</v>
      </c>
    </row>
    <row r="1358" spans="1:19" ht="16.5" customHeight="1" x14ac:dyDescent="0.25">
      <c r="A1358" s="26">
        <v>1346</v>
      </c>
      <c r="B1358" s="226"/>
      <c r="C1358" s="94">
        <v>43652</v>
      </c>
      <c r="D1358" s="94" t="s">
        <v>1678</v>
      </c>
      <c r="E1358" s="65" t="s">
        <v>18</v>
      </c>
      <c r="F1358" s="75">
        <v>862118021579476</v>
      </c>
      <c r="G1358" s="65" t="s">
        <v>535</v>
      </c>
      <c r="H1358" s="65" t="s">
        <v>95</v>
      </c>
      <c r="I1358" s="65" t="s">
        <v>1616</v>
      </c>
      <c r="J1358" s="31" t="s">
        <v>365</v>
      </c>
      <c r="K1358" s="31" t="s">
        <v>791</v>
      </c>
      <c r="L1358" s="31"/>
      <c r="M1358" s="31" t="s">
        <v>110</v>
      </c>
      <c r="N1358" s="31" t="s">
        <v>1867</v>
      </c>
      <c r="O1358" s="72">
        <v>30000</v>
      </c>
      <c r="P1358" s="31" t="s">
        <v>80</v>
      </c>
      <c r="Q1358" s="31" t="s">
        <v>100</v>
      </c>
      <c r="R1358" s="26" t="s">
        <v>37</v>
      </c>
      <c r="S1358" s="65" t="s">
        <v>41</v>
      </c>
    </row>
    <row r="1359" spans="1:19" ht="16.5" customHeight="1" x14ac:dyDescent="0.25">
      <c r="A1359" s="26">
        <v>1347</v>
      </c>
      <c r="B1359" s="26" t="s">
        <v>1036</v>
      </c>
      <c r="C1359" s="94" t="s">
        <v>1693</v>
      </c>
      <c r="D1359" s="94" t="s">
        <v>1693</v>
      </c>
      <c r="E1359" s="65" t="s">
        <v>23</v>
      </c>
      <c r="F1359" s="75">
        <v>861694031785536</v>
      </c>
      <c r="G1359" s="171"/>
      <c r="H1359" s="65" t="s">
        <v>95</v>
      </c>
      <c r="I1359" s="65" t="s">
        <v>1868</v>
      </c>
      <c r="J1359" s="24" t="s">
        <v>186</v>
      </c>
      <c r="K1359" s="31" t="s">
        <v>61</v>
      </c>
      <c r="L1359" s="31" t="s">
        <v>725</v>
      </c>
      <c r="M1359" s="31" t="s">
        <v>98</v>
      </c>
      <c r="N1359" s="31" t="s">
        <v>220</v>
      </c>
      <c r="O1359" s="72">
        <v>220000</v>
      </c>
      <c r="P1359" s="31" t="s">
        <v>80</v>
      </c>
      <c r="Q1359" s="31" t="s">
        <v>92</v>
      </c>
      <c r="R1359" s="31" t="s">
        <v>37</v>
      </c>
      <c r="S1359" s="31" t="s">
        <v>59</v>
      </c>
    </row>
    <row r="1360" spans="1:19" ht="16.5" customHeight="1" x14ac:dyDescent="0.25">
      <c r="A1360" s="26">
        <v>1348</v>
      </c>
      <c r="B1360" s="224" t="s">
        <v>1301</v>
      </c>
      <c r="C1360" s="94" t="s">
        <v>1693</v>
      </c>
      <c r="D1360" s="94" t="s">
        <v>1727</v>
      </c>
      <c r="E1360" s="31" t="s">
        <v>56</v>
      </c>
      <c r="F1360" s="75">
        <v>868183034592811</v>
      </c>
      <c r="G1360" s="31"/>
      <c r="H1360" s="31" t="s">
        <v>74</v>
      </c>
      <c r="I1360" s="24"/>
      <c r="J1360" s="31" t="s">
        <v>280</v>
      </c>
      <c r="K1360" s="31" t="s">
        <v>1651</v>
      </c>
      <c r="L1360" s="31"/>
      <c r="M1360" s="31" t="s">
        <v>1086</v>
      </c>
      <c r="N1360" s="31" t="s">
        <v>58</v>
      </c>
      <c r="O1360" s="72"/>
      <c r="P1360" s="31" t="s">
        <v>80</v>
      </c>
      <c r="Q1360" s="31" t="s">
        <v>100</v>
      </c>
      <c r="R1360" s="31" t="s">
        <v>42</v>
      </c>
      <c r="S1360" s="31" t="s">
        <v>44</v>
      </c>
    </row>
    <row r="1361" spans="1:19" ht="16.5" customHeight="1" x14ac:dyDescent="0.25">
      <c r="A1361" s="26">
        <v>1349</v>
      </c>
      <c r="B1361" s="225"/>
      <c r="C1361" s="94" t="s">
        <v>1693</v>
      </c>
      <c r="D1361" s="94" t="s">
        <v>1727</v>
      </c>
      <c r="E1361" s="31" t="s">
        <v>56</v>
      </c>
      <c r="F1361" s="75">
        <v>867857039910158</v>
      </c>
      <c r="G1361" s="65"/>
      <c r="H1361" s="31" t="s">
        <v>74</v>
      </c>
      <c r="I1361" s="95"/>
      <c r="J1361" s="24" t="s">
        <v>1299</v>
      </c>
      <c r="K1361" s="31" t="s">
        <v>1869</v>
      </c>
      <c r="L1361" s="31" t="s">
        <v>219</v>
      </c>
      <c r="M1361" s="31" t="s">
        <v>1086</v>
      </c>
      <c r="N1361" s="31" t="s">
        <v>1870</v>
      </c>
      <c r="O1361" s="31"/>
      <c r="P1361" s="31" t="s">
        <v>80</v>
      </c>
      <c r="Q1361" s="31" t="s">
        <v>100</v>
      </c>
      <c r="R1361" s="23" t="s">
        <v>37</v>
      </c>
      <c r="S1361" s="65" t="s">
        <v>41</v>
      </c>
    </row>
    <row r="1362" spans="1:19" ht="16.5" customHeight="1" x14ac:dyDescent="0.25">
      <c r="A1362" s="26">
        <v>1350</v>
      </c>
      <c r="B1362" s="225"/>
      <c r="C1362" s="94" t="s">
        <v>1693</v>
      </c>
      <c r="D1362" s="94" t="s">
        <v>1727</v>
      </c>
      <c r="E1362" s="31" t="s">
        <v>56</v>
      </c>
      <c r="F1362" s="75">
        <v>868183034657853</v>
      </c>
      <c r="G1362" s="65"/>
      <c r="H1362" s="31" t="s">
        <v>74</v>
      </c>
      <c r="I1362" s="24" t="s">
        <v>1377</v>
      </c>
      <c r="J1362" s="24" t="s">
        <v>1299</v>
      </c>
      <c r="K1362" s="31" t="s">
        <v>1651</v>
      </c>
      <c r="L1362" s="31" t="s">
        <v>206</v>
      </c>
      <c r="M1362" s="31" t="s">
        <v>1086</v>
      </c>
      <c r="N1362" s="31" t="s">
        <v>1871</v>
      </c>
      <c r="O1362" s="31"/>
      <c r="P1362" s="31" t="s">
        <v>80</v>
      </c>
      <c r="Q1362" s="31" t="s">
        <v>100</v>
      </c>
      <c r="R1362" s="23" t="s">
        <v>42</v>
      </c>
      <c r="S1362" s="65" t="s">
        <v>44</v>
      </c>
    </row>
    <row r="1363" spans="1:19" ht="16.5" customHeight="1" x14ac:dyDescent="0.25">
      <c r="A1363" s="26">
        <v>1351</v>
      </c>
      <c r="B1363" s="225"/>
      <c r="C1363" s="94" t="s">
        <v>1693</v>
      </c>
      <c r="D1363" s="94" t="s">
        <v>1727</v>
      </c>
      <c r="E1363" s="31" t="s">
        <v>56</v>
      </c>
      <c r="F1363" s="75">
        <v>867857039914929</v>
      </c>
      <c r="G1363" s="65"/>
      <c r="H1363" s="31" t="s">
        <v>74</v>
      </c>
      <c r="I1363" s="24" t="s">
        <v>1377</v>
      </c>
      <c r="J1363" s="24" t="s">
        <v>1299</v>
      </c>
      <c r="K1363" s="31" t="s">
        <v>1383</v>
      </c>
      <c r="L1363" s="31" t="s">
        <v>226</v>
      </c>
      <c r="M1363" s="31" t="s">
        <v>1086</v>
      </c>
      <c r="N1363" s="31" t="s">
        <v>469</v>
      </c>
      <c r="O1363" s="31"/>
      <c r="P1363" s="31" t="s">
        <v>80</v>
      </c>
      <c r="Q1363" s="31" t="s">
        <v>100</v>
      </c>
      <c r="R1363" s="26" t="s">
        <v>37</v>
      </c>
      <c r="S1363" s="26" t="s">
        <v>41</v>
      </c>
    </row>
    <row r="1364" spans="1:19" ht="16.5" customHeight="1" x14ac:dyDescent="0.25">
      <c r="A1364" s="26">
        <v>1352</v>
      </c>
      <c r="B1364" s="225"/>
      <c r="C1364" s="94" t="s">
        <v>1693</v>
      </c>
      <c r="D1364" s="94" t="s">
        <v>1727</v>
      </c>
      <c r="E1364" s="31" t="s">
        <v>56</v>
      </c>
      <c r="F1364" s="75">
        <v>868183034702501</v>
      </c>
      <c r="G1364" s="65"/>
      <c r="H1364" s="31" t="s">
        <v>74</v>
      </c>
      <c r="I1364" s="24"/>
      <c r="J1364" s="24" t="s">
        <v>1299</v>
      </c>
      <c r="K1364" s="31" t="s">
        <v>1872</v>
      </c>
      <c r="L1364" s="31" t="s">
        <v>1086</v>
      </c>
      <c r="M1364" s="31"/>
      <c r="N1364" s="31" t="s">
        <v>730</v>
      </c>
      <c r="O1364" s="31"/>
      <c r="P1364" s="31" t="s">
        <v>80</v>
      </c>
      <c r="Q1364" s="31" t="s">
        <v>100</v>
      </c>
      <c r="R1364" s="26" t="s">
        <v>37</v>
      </c>
      <c r="S1364" s="65" t="s">
        <v>40</v>
      </c>
    </row>
    <row r="1365" spans="1:19" ht="16.5" customHeight="1" x14ac:dyDescent="0.25">
      <c r="A1365" s="26">
        <v>1353</v>
      </c>
      <c r="B1365" s="225"/>
      <c r="C1365" s="94" t="s">
        <v>1693</v>
      </c>
      <c r="D1365" s="94" t="s">
        <v>1727</v>
      </c>
      <c r="E1365" s="31" t="s">
        <v>56</v>
      </c>
      <c r="F1365" s="75">
        <v>868183034529383</v>
      </c>
      <c r="G1365" s="65"/>
      <c r="H1365" s="31" t="s">
        <v>74</v>
      </c>
      <c r="I1365" s="31"/>
      <c r="J1365" s="24" t="s">
        <v>1299</v>
      </c>
      <c r="K1365" s="31" t="s">
        <v>1651</v>
      </c>
      <c r="L1365" s="31" t="s">
        <v>78</v>
      </c>
      <c r="M1365" s="31" t="s">
        <v>1086</v>
      </c>
      <c r="N1365" s="31" t="s">
        <v>58</v>
      </c>
      <c r="O1365" s="31"/>
      <c r="P1365" s="31" t="s">
        <v>80</v>
      </c>
      <c r="Q1365" s="31" t="s">
        <v>100</v>
      </c>
      <c r="R1365" s="26" t="s">
        <v>42</v>
      </c>
      <c r="S1365" s="65" t="s">
        <v>44</v>
      </c>
    </row>
    <row r="1366" spans="1:19" ht="16.5" customHeight="1" x14ac:dyDescent="0.25">
      <c r="A1366" s="26">
        <v>1354</v>
      </c>
      <c r="B1366" s="225"/>
      <c r="C1366" s="94" t="s">
        <v>1693</v>
      </c>
      <c r="D1366" s="94" t="s">
        <v>1727</v>
      </c>
      <c r="E1366" s="31" t="s">
        <v>56</v>
      </c>
      <c r="F1366" s="75">
        <v>867857039896670</v>
      </c>
      <c r="G1366" s="31"/>
      <c r="H1366" s="31" t="s">
        <v>74</v>
      </c>
      <c r="I1366" s="31"/>
      <c r="J1366" s="31" t="s">
        <v>1299</v>
      </c>
      <c r="K1366" s="31" t="s">
        <v>210</v>
      </c>
      <c r="L1366" s="31" t="s">
        <v>78</v>
      </c>
      <c r="M1366" s="31" t="s">
        <v>1086</v>
      </c>
      <c r="N1366" s="31" t="s">
        <v>1871</v>
      </c>
      <c r="O1366" s="31"/>
      <c r="P1366" s="31" t="s">
        <v>80</v>
      </c>
      <c r="Q1366" s="31" t="s">
        <v>100</v>
      </c>
      <c r="R1366" s="26" t="s">
        <v>42</v>
      </c>
      <c r="S1366" s="65" t="s">
        <v>68</v>
      </c>
    </row>
    <row r="1367" spans="1:19" ht="16.5" customHeight="1" x14ac:dyDescent="0.25">
      <c r="A1367" s="26">
        <v>1355</v>
      </c>
      <c r="B1367" s="225"/>
      <c r="C1367" s="94" t="s">
        <v>1693</v>
      </c>
      <c r="D1367" s="94" t="s">
        <v>1727</v>
      </c>
      <c r="E1367" s="31" t="s">
        <v>56</v>
      </c>
      <c r="F1367" s="75">
        <v>867857039910893</v>
      </c>
      <c r="G1367" s="31"/>
      <c r="H1367" s="31" t="s">
        <v>74</v>
      </c>
      <c r="I1367" s="96"/>
      <c r="J1367" s="24" t="s">
        <v>1299</v>
      </c>
      <c r="K1367" s="96" t="s">
        <v>1869</v>
      </c>
      <c r="L1367" s="96" t="s">
        <v>219</v>
      </c>
      <c r="M1367" s="31" t="s">
        <v>1086</v>
      </c>
      <c r="N1367" s="31" t="s">
        <v>469</v>
      </c>
      <c r="O1367" s="96"/>
      <c r="P1367" s="31" t="s">
        <v>80</v>
      </c>
      <c r="Q1367" s="31" t="s">
        <v>100</v>
      </c>
      <c r="R1367" s="26" t="s">
        <v>37</v>
      </c>
      <c r="S1367" s="65" t="s">
        <v>41</v>
      </c>
    </row>
    <row r="1368" spans="1:19" ht="16.5" customHeight="1" x14ac:dyDescent="0.25">
      <c r="A1368" s="26">
        <v>1356</v>
      </c>
      <c r="B1368" s="225"/>
      <c r="C1368" s="94" t="s">
        <v>1693</v>
      </c>
      <c r="D1368" s="94" t="s">
        <v>1727</v>
      </c>
      <c r="E1368" s="31" t="s">
        <v>56</v>
      </c>
      <c r="F1368" s="75">
        <v>867857039894006</v>
      </c>
      <c r="G1368" s="31"/>
      <c r="H1368" s="31" t="s">
        <v>74</v>
      </c>
      <c r="I1368" s="31"/>
      <c r="J1368" s="24" t="s">
        <v>1299</v>
      </c>
      <c r="K1368" s="31" t="s">
        <v>1873</v>
      </c>
      <c r="L1368" s="31" t="s">
        <v>219</v>
      </c>
      <c r="M1368" s="31" t="s">
        <v>1086</v>
      </c>
      <c r="N1368" s="31" t="s">
        <v>552</v>
      </c>
      <c r="O1368" s="31"/>
      <c r="P1368" s="31" t="s">
        <v>80</v>
      </c>
      <c r="Q1368" s="31" t="s">
        <v>100</v>
      </c>
      <c r="R1368" s="26" t="s">
        <v>37</v>
      </c>
      <c r="S1368" s="65" t="s">
        <v>41</v>
      </c>
    </row>
    <row r="1369" spans="1:19" ht="16.5" customHeight="1" x14ac:dyDescent="0.25">
      <c r="A1369" s="26">
        <v>1357</v>
      </c>
      <c r="B1369" s="226"/>
      <c r="C1369" s="94" t="s">
        <v>1693</v>
      </c>
      <c r="D1369" s="94" t="s">
        <v>1727</v>
      </c>
      <c r="E1369" s="31" t="s">
        <v>56</v>
      </c>
      <c r="F1369" s="75">
        <v>868183034793567</v>
      </c>
      <c r="G1369" s="31"/>
      <c r="H1369" s="31" t="s">
        <v>74</v>
      </c>
      <c r="I1369" s="31"/>
      <c r="J1369" s="72" t="s">
        <v>1115</v>
      </c>
      <c r="K1369" s="31" t="s">
        <v>1651</v>
      </c>
      <c r="L1369" s="31" t="s">
        <v>78</v>
      </c>
      <c r="M1369" s="31" t="s">
        <v>1086</v>
      </c>
      <c r="N1369" s="31" t="s">
        <v>58</v>
      </c>
      <c r="O1369" s="31"/>
      <c r="P1369" s="31" t="s">
        <v>80</v>
      </c>
      <c r="Q1369" s="31" t="s">
        <v>100</v>
      </c>
      <c r="R1369" s="26" t="s">
        <v>42</v>
      </c>
      <c r="S1369" s="65" t="s">
        <v>44</v>
      </c>
    </row>
    <row r="1370" spans="1:19" ht="16.5" customHeight="1" x14ac:dyDescent="0.25">
      <c r="A1370" s="26">
        <v>1358</v>
      </c>
      <c r="B1370" s="26" t="s">
        <v>157</v>
      </c>
      <c r="C1370" s="26" t="s">
        <v>1727</v>
      </c>
      <c r="D1370" s="26" t="s">
        <v>1628</v>
      </c>
      <c r="E1370" s="26" t="s">
        <v>18</v>
      </c>
      <c r="F1370" s="150">
        <v>865904026629698</v>
      </c>
      <c r="G1370" s="26" t="s">
        <v>113</v>
      </c>
      <c r="H1370" s="26" t="s">
        <v>95</v>
      </c>
      <c r="I1370" s="26" t="s">
        <v>1874</v>
      </c>
      <c r="J1370" s="192">
        <v>210245094060.08099</v>
      </c>
      <c r="K1370" s="26" t="s">
        <v>303</v>
      </c>
      <c r="L1370" s="26" t="s">
        <v>440</v>
      </c>
      <c r="M1370" s="26" t="s">
        <v>110</v>
      </c>
      <c r="N1370" s="26" t="s">
        <v>1875</v>
      </c>
      <c r="O1370" s="23">
        <v>30000</v>
      </c>
      <c r="P1370" s="26" t="s">
        <v>80</v>
      </c>
      <c r="Q1370" s="26" t="s">
        <v>92</v>
      </c>
      <c r="R1370" s="26" t="s">
        <v>37</v>
      </c>
      <c r="S1370" s="26" t="s">
        <v>41</v>
      </c>
    </row>
    <row r="1371" spans="1:19" ht="16.5" customHeight="1" x14ac:dyDescent="0.25">
      <c r="A1371" s="26">
        <v>1359</v>
      </c>
      <c r="B1371" s="224" t="s">
        <v>433</v>
      </c>
      <c r="C1371" s="94" t="s">
        <v>1631</v>
      </c>
      <c r="D1371" s="94" t="s">
        <v>1876</v>
      </c>
      <c r="E1371" s="31" t="s">
        <v>26</v>
      </c>
      <c r="F1371" s="80" t="s">
        <v>619</v>
      </c>
      <c r="G1371" s="31"/>
      <c r="H1371" s="31" t="s">
        <v>95</v>
      </c>
      <c r="I1371" s="31"/>
      <c r="J1371" s="24"/>
      <c r="K1371" s="31" t="s">
        <v>1795</v>
      </c>
      <c r="L1371" s="31"/>
      <c r="M1371" s="31"/>
      <c r="N1371" s="31" t="s">
        <v>237</v>
      </c>
      <c r="O1371" s="72"/>
      <c r="P1371" s="31" t="s">
        <v>80</v>
      </c>
      <c r="Q1371" s="31" t="s">
        <v>100</v>
      </c>
      <c r="R1371" s="31" t="s">
        <v>37</v>
      </c>
      <c r="S1371" s="31" t="s">
        <v>41</v>
      </c>
    </row>
    <row r="1372" spans="1:19" ht="16.5" customHeight="1" x14ac:dyDescent="0.25">
      <c r="A1372" s="26">
        <v>1360</v>
      </c>
      <c r="B1372" s="225"/>
      <c r="C1372" s="94">
        <v>43744</v>
      </c>
      <c r="D1372" s="94" t="s">
        <v>1637</v>
      </c>
      <c r="E1372" s="31" t="s">
        <v>18</v>
      </c>
      <c r="F1372" s="80">
        <v>867330028893629</v>
      </c>
      <c r="G1372" s="31" t="s">
        <v>113</v>
      </c>
      <c r="H1372" s="31" t="s">
        <v>95</v>
      </c>
      <c r="I1372" s="24" t="s">
        <v>1066</v>
      </c>
      <c r="J1372" s="24" t="s">
        <v>1067</v>
      </c>
      <c r="K1372" s="31" t="s">
        <v>481</v>
      </c>
      <c r="L1372" s="31" t="s">
        <v>110</v>
      </c>
      <c r="M1372" s="31"/>
      <c r="N1372" s="31" t="s">
        <v>360</v>
      </c>
      <c r="O1372" s="72">
        <v>310000</v>
      </c>
      <c r="P1372" s="31" t="s">
        <v>80</v>
      </c>
      <c r="Q1372" s="31" t="s">
        <v>92</v>
      </c>
      <c r="R1372" s="31" t="s">
        <v>37</v>
      </c>
      <c r="S1372" s="31" t="s">
        <v>39</v>
      </c>
    </row>
    <row r="1373" spans="1:19" ht="16.5" customHeight="1" x14ac:dyDescent="0.25">
      <c r="A1373" s="26">
        <v>1361</v>
      </c>
      <c r="B1373" s="225"/>
      <c r="C1373" s="94">
        <v>43744</v>
      </c>
      <c r="D1373" s="94" t="s">
        <v>1637</v>
      </c>
      <c r="E1373" s="65" t="s">
        <v>18</v>
      </c>
      <c r="F1373" s="95">
        <v>867330028892407</v>
      </c>
      <c r="G1373" s="65" t="s">
        <v>113</v>
      </c>
      <c r="H1373" s="65" t="s">
        <v>95</v>
      </c>
      <c r="I1373" s="95" t="s">
        <v>1314</v>
      </c>
      <c r="J1373" s="24" t="s">
        <v>1315</v>
      </c>
      <c r="K1373" s="31" t="s">
        <v>1877</v>
      </c>
      <c r="L1373" s="31" t="s">
        <v>110</v>
      </c>
      <c r="M1373" s="31"/>
      <c r="N1373" s="31" t="s">
        <v>134</v>
      </c>
      <c r="O1373" s="31"/>
      <c r="P1373" s="31" t="s">
        <v>80</v>
      </c>
      <c r="Q1373" s="31" t="s">
        <v>92</v>
      </c>
      <c r="R1373" s="23" t="s">
        <v>42</v>
      </c>
      <c r="S1373" s="65" t="s">
        <v>45</v>
      </c>
    </row>
    <row r="1374" spans="1:19" ht="16.5" customHeight="1" x14ac:dyDescent="0.25">
      <c r="A1374" s="26">
        <v>1362</v>
      </c>
      <c r="B1374" s="225"/>
      <c r="C1374" s="94" t="s">
        <v>1679</v>
      </c>
      <c r="D1374" s="94" t="s">
        <v>1628</v>
      </c>
      <c r="E1374" s="31" t="s">
        <v>23</v>
      </c>
      <c r="F1374" s="80">
        <v>862631034731462</v>
      </c>
      <c r="G1374" s="31"/>
      <c r="H1374" s="31" t="s">
        <v>95</v>
      </c>
      <c r="I1374" s="31"/>
      <c r="J1374" s="24" t="s">
        <v>82</v>
      </c>
      <c r="K1374" s="31" t="s">
        <v>225</v>
      </c>
      <c r="L1374" s="31" t="s">
        <v>98</v>
      </c>
      <c r="M1374" s="31"/>
      <c r="N1374" s="31" t="s">
        <v>106</v>
      </c>
      <c r="O1374" s="72"/>
      <c r="P1374" s="31" t="s">
        <v>80</v>
      </c>
      <c r="Q1374" s="31" t="s">
        <v>92</v>
      </c>
      <c r="R1374" s="31" t="s">
        <v>42</v>
      </c>
      <c r="S1374" s="31" t="s">
        <v>44</v>
      </c>
    </row>
    <row r="1375" spans="1:19" ht="16.5" customHeight="1" x14ac:dyDescent="0.25">
      <c r="A1375" s="26">
        <v>1363</v>
      </c>
      <c r="B1375" s="225"/>
      <c r="C1375" s="94" t="s">
        <v>1679</v>
      </c>
      <c r="D1375" s="94" t="s">
        <v>1628</v>
      </c>
      <c r="E1375" s="65" t="s">
        <v>23</v>
      </c>
      <c r="F1375" s="95">
        <v>864811037264350</v>
      </c>
      <c r="G1375" s="65"/>
      <c r="H1375" s="65" t="s">
        <v>95</v>
      </c>
      <c r="I1375" s="75"/>
      <c r="J1375" s="24" t="s">
        <v>1878</v>
      </c>
      <c r="K1375" s="31" t="s">
        <v>1879</v>
      </c>
      <c r="L1375" s="31" t="s">
        <v>450</v>
      </c>
      <c r="M1375" s="31" t="s">
        <v>98</v>
      </c>
      <c r="N1375" s="31" t="s">
        <v>58</v>
      </c>
      <c r="O1375" s="31"/>
      <c r="P1375" s="31" t="s">
        <v>80</v>
      </c>
      <c r="Q1375" s="31" t="s">
        <v>92</v>
      </c>
      <c r="R1375" s="31" t="s">
        <v>42</v>
      </c>
      <c r="S1375" s="31" t="s">
        <v>44</v>
      </c>
    </row>
    <row r="1376" spans="1:19" ht="16.5" customHeight="1" x14ac:dyDescent="0.25">
      <c r="A1376" s="26">
        <v>1364</v>
      </c>
      <c r="B1376" s="225"/>
      <c r="C1376" s="94" t="s">
        <v>1679</v>
      </c>
      <c r="D1376" s="94" t="s">
        <v>1628</v>
      </c>
      <c r="E1376" s="65" t="s">
        <v>23</v>
      </c>
      <c r="F1376" s="75">
        <v>862631034792712</v>
      </c>
      <c r="G1376" s="65" t="s">
        <v>1880</v>
      </c>
      <c r="H1376" s="65" t="s">
        <v>95</v>
      </c>
      <c r="I1376" s="95" t="s">
        <v>1881</v>
      </c>
      <c r="J1376" s="24" t="s">
        <v>1882</v>
      </c>
      <c r="K1376" s="31" t="s">
        <v>1883</v>
      </c>
      <c r="L1376" s="31" t="s">
        <v>98</v>
      </c>
      <c r="M1376" s="31"/>
      <c r="N1376" s="31" t="s">
        <v>237</v>
      </c>
      <c r="O1376" s="31"/>
      <c r="P1376" s="31" t="s">
        <v>80</v>
      </c>
      <c r="Q1376" s="31" t="s">
        <v>92</v>
      </c>
      <c r="R1376" s="23" t="s">
        <v>37</v>
      </c>
      <c r="S1376" s="65" t="s">
        <v>40</v>
      </c>
    </row>
    <row r="1377" spans="1:19" ht="16.5" customHeight="1" x14ac:dyDescent="0.25">
      <c r="A1377" s="26">
        <v>1365</v>
      </c>
      <c r="B1377" s="226"/>
      <c r="C1377" s="94" t="s">
        <v>1631</v>
      </c>
      <c r="D1377" s="94" t="s">
        <v>1876</v>
      </c>
      <c r="E1377" s="65" t="s">
        <v>23</v>
      </c>
      <c r="F1377" s="75">
        <v>866104026998636</v>
      </c>
      <c r="G1377" s="65"/>
      <c r="H1377" s="65" t="s">
        <v>95</v>
      </c>
      <c r="I1377" s="188" t="s">
        <v>1884</v>
      </c>
      <c r="J1377" s="24"/>
      <c r="K1377" s="31" t="s">
        <v>1885</v>
      </c>
      <c r="L1377" s="31" t="s">
        <v>396</v>
      </c>
      <c r="M1377" s="31" t="s">
        <v>98</v>
      </c>
      <c r="N1377" s="31" t="s">
        <v>1886</v>
      </c>
      <c r="O1377" s="72">
        <v>220000</v>
      </c>
      <c r="P1377" s="31" t="s">
        <v>80</v>
      </c>
      <c r="Q1377" s="31" t="s">
        <v>100</v>
      </c>
      <c r="R1377" s="26" t="s">
        <v>37</v>
      </c>
      <c r="S1377" s="26" t="s">
        <v>59</v>
      </c>
    </row>
    <row r="1378" spans="1:19" ht="26.25" customHeight="1" x14ac:dyDescent="0.25">
      <c r="A1378" s="221" t="s">
        <v>1887</v>
      </c>
      <c r="B1378" s="222"/>
      <c r="C1378" s="222"/>
      <c r="D1378" s="222"/>
      <c r="E1378" s="222"/>
      <c r="F1378" s="222"/>
      <c r="G1378" s="222"/>
      <c r="H1378" s="222"/>
      <c r="I1378" s="222"/>
      <c r="J1378" s="222"/>
      <c r="K1378" s="222"/>
      <c r="L1378" s="222"/>
      <c r="M1378" s="222"/>
      <c r="N1378" s="222"/>
      <c r="O1378" s="222"/>
      <c r="P1378" s="222"/>
      <c r="Q1378" s="222"/>
      <c r="R1378" s="222"/>
      <c r="S1378" s="223"/>
    </row>
    <row r="1379" spans="1:19" ht="16.5" customHeight="1" x14ac:dyDescent="0.25">
      <c r="A1379" s="26">
        <v>1366</v>
      </c>
      <c r="B1379" s="224" t="s">
        <v>771</v>
      </c>
      <c r="C1379" s="94" t="s">
        <v>1699</v>
      </c>
      <c r="D1379" s="94" t="s">
        <v>1888</v>
      </c>
      <c r="E1379" s="65" t="s">
        <v>56</v>
      </c>
      <c r="F1379" s="75">
        <v>868183034550652</v>
      </c>
      <c r="G1379" s="171"/>
      <c r="H1379" s="65" t="s">
        <v>74</v>
      </c>
      <c r="I1379" s="31"/>
      <c r="J1379" s="24" t="s">
        <v>1085</v>
      </c>
      <c r="K1379" s="31" t="s">
        <v>1889</v>
      </c>
      <c r="L1379" s="31" t="s">
        <v>1102</v>
      </c>
      <c r="M1379" s="31" t="s">
        <v>1086</v>
      </c>
      <c r="N1379" s="31" t="s">
        <v>165</v>
      </c>
      <c r="O1379" s="72"/>
      <c r="P1379" s="31" t="s">
        <v>80</v>
      </c>
      <c r="Q1379" s="31" t="s">
        <v>92</v>
      </c>
      <c r="R1379" s="31" t="s">
        <v>37</v>
      </c>
      <c r="S1379" s="31" t="s">
        <v>59</v>
      </c>
    </row>
    <row r="1380" spans="1:19" ht="16.5" customHeight="1" x14ac:dyDescent="0.25">
      <c r="A1380" s="26">
        <v>1367</v>
      </c>
      <c r="B1380" s="225"/>
      <c r="C1380" s="94" t="s">
        <v>1888</v>
      </c>
      <c r="D1380" s="31" t="s">
        <v>1890</v>
      </c>
      <c r="E1380" s="65" t="s">
        <v>56</v>
      </c>
      <c r="F1380" s="95">
        <v>868183034698410</v>
      </c>
      <c r="G1380" s="65"/>
      <c r="H1380" s="65" t="s">
        <v>74</v>
      </c>
      <c r="I1380" s="75"/>
      <c r="J1380" s="24" t="s">
        <v>1085</v>
      </c>
      <c r="K1380" s="31"/>
      <c r="L1380" s="31" t="s">
        <v>206</v>
      </c>
      <c r="M1380" s="31" t="s">
        <v>1086</v>
      </c>
      <c r="N1380" s="31" t="s">
        <v>58</v>
      </c>
      <c r="O1380" s="31"/>
      <c r="P1380" s="31" t="s">
        <v>80</v>
      </c>
      <c r="Q1380" s="31" t="s">
        <v>92</v>
      </c>
      <c r="R1380" s="23" t="s">
        <v>42</v>
      </c>
      <c r="S1380" s="65" t="s">
        <v>44</v>
      </c>
    </row>
    <row r="1381" spans="1:19" ht="16.5" customHeight="1" x14ac:dyDescent="0.25">
      <c r="A1381" s="26">
        <v>1368</v>
      </c>
      <c r="B1381" s="225"/>
      <c r="C1381" s="94" t="s">
        <v>1888</v>
      </c>
      <c r="D1381" s="31" t="s">
        <v>1890</v>
      </c>
      <c r="E1381" s="65" t="s">
        <v>56</v>
      </c>
      <c r="F1381" s="75">
        <v>868183034700109</v>
      </c>
      <c r="G1381" s="65" t="s">
        <v>1891</v>
      </c>
      <c r="H1381" s="65" t="s">
        <v>74</v>
      </c>
      <c r="I1381" s="75"/>
      <c r="J1381" s="24" t="s">
        <v>1085</v>
      </c>
      <c r="K1381" s="31" t="s">
        <v>298</v>
      </c>
      <c r="L1381" s="31" t="s">
        <v>206</v>
      </c>
      <c r="M1381" s="31" t="s">
        <v>1086</v>
      </c>
      <c r="N1381" s="31" t="s">
        <v>125</v>
      </c>
      <c r="O1381" s="31"/>
      <c r="P1381" s="31" t="s">
        <v>80</v>
      </c>
      <c r="Q1381" s="31" t="s">
        <v>92</v>
      </c>
      <c r="R1381" s="23" t="s">
        <v>37</v>
      </c>
      <c r="S1381" s="65" t="s">
        <v>40</v>
      </c>
    </row>
    <row r="1382" spans="1:19" ht="16.5" customHeight="1" x14ac:dyDescent="0.25">
      <c r="A1382" s="26">
        <v>1369</v>
      </c>
      <c r="B1382" s="225"/>
      <c r="C1382" s="94" t="s">
        <v>1699</v>
      </c>
      <c r="D1382" s="94" t="s">
        <v>1888</v>
      </c>
      <c r="E1382" s="31" t="s">
        <v>18</v>
      </c>
      <c r="F1382" s="80">
        <v>862118021733552</v>
      </c>
      <c r="G1382" s="31" t="s">
        <v>88</v>
      </c>
      <c r="H1382" s="31" t="s">
        <v>95</v>
      </c>
      <c r="I1382" s="31" t="s">
        <v>782</v>
      </c>
      <c r="J1382" s="24" t="s">
        <v>136</v>
      </c>
      <c r="K1382" s="31" t="s">
        <v>481</v>
      </c>
      <c r="L1382" s="31"/>
      <c r="M1382" s="31" t="s">
        <v>110</v>
      </c>
      <c r="N1382" s="31" t="s">
        <v>106</v>
      </c>
      <c r="O1382" s="72"/>
      <c r="P1382" s="31" t="s">
        <v>80</v>
      </c>
      <c r="Q1382" s="31" t="s">
        <v>92</v>
      </c>
      <c r="R1382" s="31" t="s">
        <v>42</v>
      </c>
      <c r="S1382" s="31" t="s">
        <v>44</v>
      </c>
    </row>
    <row r="1383" spans="1:19" ht="16.5" customHeight="1" x14ac:dyDescent="0.25">
      <c r="A1383" s="26">
        <v>1370</v>
      </c>
      <c r="B1383" s="225"/>
      <c r="C1383" s="94" t="s">
        <v>1699</v>
      </c>
      <c r="D1383" s="94" t="s">
        <v>1888</v>
      </c>
      <c r="E1383" s="65" t="s">
        <v>18</v>
      </c>
      <c r="F1383" s="75">
        <v>866762026945723</v>
      </c>
      <c r="G1383" s="65" t="s">
        <v>113</v>
      </c>
      <c r="H1383" s="65" t="s">
        <v>95</v>
      </c>
      <c r="I1383" s="75"/>
      <c r="J1383" s="24"/>
      <c r="K1383" s="31" t="s">
        <v>1892</v>
      </c>
      <c r="L1383" s="31"/>
      <c r="M1383" s="96"/>
      <c r="N1383" s="31" t="s">
        <v>143</v>
      </c>
      <c r="O1383" s="31"/>
      <c r="P1383" s="31" t="s">
        <v>144</v>
      </c>
      <c r="Q1383" s="31" t="s">
        <v>92</v>
      </c>
      <c r="R1383" s="23" t="s">
        <v>37</v>
      </c>
      <c r="S1383" s="65" t="s">
        <v>40</v>
      </c>
    </row>
    <row r="1384" spans="1:19" ht="16.5" customHeight="1" x14ac:dyDescent="0.25">
      <c r="A1384" s="26">
        <v>1371</v>
      </c>
      <c r="B1384" s="225"/>
      <c r="C1384" s="94" t="s">
        <v>1699</v>
      </c>
      <c r="D1384" s="94" t="s">
        <v>1888</v>
      </c>
      <c r="E1384" s="65" t="s">
        <v>18</v>
      </c>
      <c r="F1384" s="75">
        <v>863306020486459</v>
      </c>
      <c r="G1384" s="65" t="s">
        <v>113</v>
      </c>
      <c r="H1384" s="65" t="s">
        <v>95</v>
      </c>
      <c r="I1384" s="75" t="s">
        <v>1893</v>
      </c>
      <c r="J1384" s="24" t="s">
        <v>1401</v>
      </c>
      <c r="K1384" s="31"/>
      <c r="L1384" s="31" t="s">
        <v>115</v>
      </c>
      <c r="M1384" s="31" t="s">
        <v>110</v>
      </c>
      <c r="N1384" s="31" t="s">
        <v>58</v>
      </c>
      <c r="O1384" s="31"/>
      <c r="P1384" s="31" t="s">
        <v>80</v>
      </c>
      <c r="Q1384" s="31" t="s">
        <v>92</v>
      </c>
      <c r="R1384" s="31" t="s">
        <v>42</v>
      </c>
      <c r="S1384" s="31" t="s">
        <v>44</v>
      </c>
    </row>
    <row r="1385" spans="1:19" ht="16.5" customHeight="1" x14ac:dyDescent="0.25">
      <c r="A1385" s="26">
        <v>1372</v>
      </c>
      <c r="B1385" s="225"/>
      <c r="C1385" s="94" t="s">
        <v>1699</v>
      </c>
      <c r="D1385" s="94" t="s">
        <v>1888</v>
      </c>
      <c r="E1385" s="65" t="s">
        <v>18</v>
      </c>
      <c r="F1385" s="75">
        <v>862118021731846</v>
      </c>
      <c r="G1385" s="65" t="s">
        <v>113</v>
      </c>
      <c r="H1385" s="65" t="s">
        <v>95</v>
      </c>
      <c r="I1385" s="24" t="s">
        <v>1894</v>
      </c>
      <c r="J1385" s="24" t="s">
        <v>136</v>
      </c>
      <c r="K1385" s="31" t="s">
        <v>303</v>
      </c>
      <c r="L1385" s="31" t="s">
        <v>1702</v>
      </c>
      <c r="M1385" s="31" t="s">
        <v>110</v>
      </c>
      <c r="N1385" s="31" t="s">
        <v>305</v>
      </c>
      <c r="O1385" s="31"/>
      <c r="P1385" s="31" t="s">
        <v>80</v>
      </c>
      <c r="Q1385" s="31" t="s">
        <v>92</v>
      </c>
      <c r="R1385" s="26" t="s">
        <v>37</v>
      </c>
      <c r="S1385" s="26" t="s">
        <v>41</v>
      </c>
    </row>
    <row r="1386" spans="1:19" ht="16.5" customHeight="1" x14ac:dyDescent="0.25">
      <c r="A1386" s="26">
        <v>1373</v>
      </c>
      <c r="B1386" s="225"/>
      <c r="C1386" s="94" t="s">
        <v>1699</v>
      </c>
      <c r="D1386" s="94" t="s">
        <v>1888</v>
      </c>
      <c r="E1386" s="65" t="s">
        <v>18</v>
      </c>
      <c r="F1386" s="75">
        <v>866762025245026</v>
      </c>
      <c r="G1386" s="65" t="s">
        <v>107</v>
      </c>
      <c r="H1386" s="65" t="s">
        <v>95</v>
      </c>
      <c r="I1386" s="24" t="s">
        <v>1895</v>
      </c>
      <c r="J1386" s="24" t="s">
        <v>136</v>
      </c>
      <c r="K1386" s="31" t="s">
        <v>782</v>
      </c>
      <c r="L1386" s="31" t="s">
        <v>366</v>
      </c>
      <c r="M1386" s="31" t="s">
        <v>110</v>
      </c>
      <c r="N1386" s="31" t="s">
        <v>58</v>
      </c>
      <c r="O1386" s="31"/>
      <c r="P1386" s="31" t="s">
        <v>80</v>
      </c>
      <c r="Q1386" s="31" t="s">
        <v>92</v>
      </c>
      <c r="R1386" s="31" t="s">
        <v>42</v>
      </c>
      <c r="S1386" s="31" t="s">
        <v>44</v>
      </c>
    </row>
    <row r="1387" spans="1:19" ht="16.5" customHeight="1" x14ac:dyDescent="0.25">
      <c r="A1387" s="26">
        <v>1374</v>
      </c>
      <c r="B1387" s="225"/>
      <c r="C1387" s="94" t="s">
        <v>1699</v>
      </c>
      <c r="D1387" s="94" t="s">
        <v>1888</v>
      </c>
      <c r="E1387" s="65" t="s">
        <v>18</v>
      </c>
      <c r="F1387" s="75">
        <v>864161026901400</v>
      </c>
      <c r="G1387" s="65" t="s">
        <v>113</v>
      </c>
      <c r="H1387" s="65" t="s">
        <v>95</v>
      </c>
      <c r="I1387" s="31"/>
      <c r="J1387" s="31" t="s">
        <v>1085</v>
      </c>
      <c r="K1387" s="31"/>
      <c r="L1387" s="96" t="s">
        <v>1896</v>
      </c>
      <c r="M1387" s="31" t="s">
        <v>110</v>
      </c>
      <c r="N1387" s="31" t="s">
        <v>58</v>
      </c>
      <c r="O1387" s="31"/>
      <c r="P1387" s="31" t="s">
        <v>80</v>
      </c>
      <c r="Q1387" s="31" t="s">
        <v>92</v>
      </c>
      <c r="R1387" s="31" t="s">
        <v>42</v>
      </c>
      <c r="S1387" s="31" t="s">
        <v>44</v>
      </c>
    </row>
    <row r="1388" spans="1:19" ht="16.5" customHeight="1" x14ac:dyDescent="0.25">
      <c r="A1388" s="26">
        <v>1375</v>
      </c>
      <c r="B1388" s="225"/>
      <c r="C1388" s="94" t="s">
        <v>1699</v>
      </c>
      <c r="D1388" s="94" t="s">
        <v>1888</v>
      </c>
      <c r="E1388" s="65" t="s">
        <v>18</v>
      </c>
      <c r="F1388" s="75">
        <v>866762024177402</v>
      </c>
      <c r="G1388" s="31" t="s">
        <v>113</v>
      </c>
      <c r="H1388" s="65" t="s">
        <v>95</v>
      </c>
      <c r="I1388" s="31"/>
      <c r="J1388" s="31" t="s">
        <v>1085</v>
      </c>
      <c r="K1388" s="31"/>
      <c r="L1388" s="31" t="s">
        <v>110</v>
      </c>
      <c r="M1388" s="96"/>
      <c r="N1388" s="31" t="s">
        <v>106</v>
      </c>
      <c r="O1388" s="31"/>
      <c r="P1388" s="31" t="s">
        <v>80</v>
      </c>
      <c r="Q1388" s="31" t="s">
        <v>92</v>
      </c>
      <c r="R1388" s="31" t="s">
        <v>42</v>
      </c>
      <c r="S1388" s="31" t="s">
        <v>44</v>
      </c>
    </row>
    <row r="1389" spans="1:19" ht="16.5" customHeight="1" x14ac:dyDescent="0.25">
      <c r="A1389" s="26">
        <v>1376</v>
      </c>
      <c r="B1389" s="225"/>
      <c r="C1389" s="94" t="s">
        <v>1699</v>
      </c>
      <c r="D1389" s="94" t="s">
        <v>1888</v>
      </c>
      <c r="E1389" s="65" t="s">
        <v>18</v>
      </c>
      <c r="F1389" s="75">
        <v>865904027274981</v>
      </c>
      <c r="G1389" s="31" t="s">
        <v>113</v>
      </c>
      <c r="H1389" s="65" t="s">
        <v>95</v>
      </c>
      <c r="I1389" s="96" t="s">
        <v>1897</v>
      </c>
      <c r="J1389" s="31" t="s">
        <v>1085</v>
      </c>
      <c r="K1389" s="96"/>
      <c r="L1389" s="96" t="s">
        <v>105</v>
      </c>
      <c r="M1389" s="31" t="s">
        <v>110</v>
      </c>
      <c r="N1389" s="31" t="s">
        <v>58</v>
      </c>
      <c r="O1389" s="96"/>
      <c r="P1389" s="31" t="s">
        <v>80</v>
      </c>
      <c r="Q1389" s="31" t="s">
        <v>92</v>
      </c>
      <c r="R1389" s="31" t="s">
        <v>42</v>
      </c>
      <c r="S1389" s="31" t="s">
        <v>44</v>
      </c>
    </row>
    <row r="1390" spans="1:19" ht="16.5" customHeight="1" x14ac:dyDescent="0.25">
      <c r="A1390" s="26">
        <v>1377</v>
      </c>
      <c r="B1390" s="225"/>
      <c r="C1390" s="94" t="s">
        <v>1699</v>
      </c>
      <c r="D1390" s="94" t="s">
        <v>1888</v>
      </c>
      <c r="E1390" s="65" t="s">
        <v>18</v>
      </c>
      <c r="F1390" s="95" t="s">
        <v>1898</v>
      </c>
      <c r="G1390" s="65" t="s">
        <v>113</v>
      </c>
      <c r="H1390" s="65" t="s">
        <v>95</v>
      </c>
      <c r="I1390" s="24" t="s">
        <v>1899</v>
      </c>
      <c r="J1390" s="31" t="s">
        <v>1085</v>
      </c>
      <c r="K1390" s="31"/>
      <c r="L1390" s="31" t="s">
        <v>110</v>
      </c>
      <c r="M1390" s="31"/>
      <c r="N1390" s="31" t="s">
        <v>106</v>
      </c>
      <c r="O1390" s="31"/>
      <c r="P1390" s="31" t="s">
        <v>80</v>
      </c>
      <c r="Q1390" s="31" t="s">
        <v>92</v>
      </c>
      <c r="R1390" s="31" t="s">
        <v>42</v>
      </c>
      <c r="S1390" s="31" t="s">
        <v>44</v>
      </c>
    </row>
    <row r="1391" spans="1:19" ht="16.5" customHeight="1" x14ac:dyDescent="0.25">
      <c r="A1391" s="26">
        <v>1378</v>
      </c>
      <c r="B1391" s="225"/>
      <c r="C1391" s="94" t="s">
        <v>1888</v>
      </c>
      <c r="D1391" s="31" t="s">
        <v>1890</v>
      </c>
      <c r="E1391" s="65" t="s">
        <v>18</v>
      </c>
      <c r="F1391" s="75">
        <v>866762024159319</v>
      </c>
      <c r="G1391" s="65" t="s">
        <v>107</v>
      </c>
      <c r="H1391" s="65" t="s">
        <v>95</v>
      </c>
      <c r="I1391" s="24" t="s">
        <v>1900</v>
      </c>
      <c r="J1391" s="31" t="s">
        <v>1901</v>
      </c>
      <c r="K1391" s="31" t="s">
        <v>1902</v>
      </c>
      <c r="L1391" s="31" t="s">
        <v>366</v>
      </c>
      <c r="M1391" s="31" t="s">
        <v>110</v>
      </c>
      <c r="N1391" s="31" t="s">
        <v>1903</v>
      </c>
      <c r="O1391" s="31"/>
      <c r="P1391" s="31" t="s">
        <v>80</v>
      </c>
      <c r="Q1391" s="31" t="s">
        <v>92</v>
      </c>
      <c r="R1391" s="26" t="s">
        <v>37</v>
      </c>
      <c r="S1391" s="65" t="s">
        <v>39</v>
      </c>
    </row>
    <row r="1392" spans="1:19" ht="16.5" customHeight="1" x14ac:dyDescent="0.25">
      <c r="A1392" s="26">
        <v>1379</v>
      </c>
      <c r="B1392" s="225"/>
      <c r="C1392" s="94" t="s">
        <v>1888</v>
      </c>
      <c r="D1392" s="31" t="s">
        <v>1890</v>
      </c>
      <c r="E1392" s="65" t="s">
        <v>18</v>
      </c>
      <c r="F1392" s="75">
        <v>866762025246065</v>
      </c>
      <c r="G1392" s="65" t="s">
        <v>113</v>
      </c>
      <c r="H1392" s="65" t="s">
        <v>95</v>
      </c>
      <c r="I1392" s="31" t="s">
        <v>1904</v>
      </c>
      <c r="J1392" s="24" t="s">
        <v>1401</v>
      </c>
      <c r="K1392" s="31"/>
      <c r="L1392" s="198" t="s">
        <v>366</v>
      </c>
      <c r="M1392" s="31" t="s">
        <v>110</v>
      </c>
      <c r="N1392" s="31" t="s">
        <v>58</v>
      </c>
      <c r="O1392" s="31"/>
      <c r="P1392" s="31" t="s">
        <v>80</v>
      </c>
      <c r="Q1392" s="31" t="s">
        <v>92</v>
      </c>
      <c r="R1392" s="26" t="s">
        <v>37</v>
      </c>
      <c r="S1392" s="65" t="s">
        <v>41</v>
      </c>
    </row>
    <row r="1393" spans="1:19" ht="16.5" customHeight="1" x14ac:dyDescent="0.25">
      <c r="A1393" s="26">
        <v>1380</v>
      </c>
      <c r="B1393" s="225"/>
      <c r="C1393" s="94" t="s">
        <v>1888</v>
      </c>
      <c r="D1393" s="31" t="s">
        <v>1890</v>
      </c>
      <c r="E1393" s="65" t="s">
        <v>18</v>
      </c>
      <c r="F1393" s="75">
        <v>869668020015339</v>
      </c>
      <c r="G1393" s="65" t="s">
        <v>113</v>
      </c>
      <c r="H1393" s="65" t="s">
        <v>95</v>
      </c>
      <c r="I1393" s="31"/>
      <c r="J1393" s="31" t="s">
        <v>1085</v>
      </c>
      <c r="K1393" s="65" t="s">
        <v>1905</v>
      </c>
      <c r="L1393" s="31" t="s">
        <v>110</v>
      </c>
      <c r="M1393" s="177"/>
      <c r="N1393" s="31" t="s">
        <v>1906</v>
      </c>
      <c r="O1393" s="72">
        <v>100000</v>
      </c>
      <c r="P1393" s="31" t="s">
        <v>80</v>
      </c>
      <c r="Q1393" s="31" t="s">
        <v>92</v>
      </c>
      <c r="R1393" s="26" t="s">
        <v>37</v>
      </c>
      <c r="S1393" s="65" t="s">
        <v>39</v>
      </c>
    </row>
    <row r="1394" spans="1:19" ht="16.5" customHeight="1" x14ac:dyDescent="0.25">
      <c r="A1394" s="26">
        <v>1381</v>
      </c>
      <c r="B1394" s="225"/>
      <c r="C1394" s="94" t="s">
        <v>1699</v>
      </c>
      <c r="D1394" s="94" t="s">
        <v>1888</v>
      </c>
      <c r="E1394" s="65" t="s">
        <v>23</v>
      </c>
      <c r="F1394" s="75">
        <v>861694030681108</v>
      </c>
      <c r="G1394" s="171"/>
      <c r="H1394" s="65" t="s">
        <v>95</v>
      </c>
      <c r="I1394" s="31"/>
      <c r="J1394" s="24" t="s">
        <v>1085</v>
      </c>
      <c r="K1394" s="31"/>
      <c r="L1394" s="31" t="s">
        <v>98</v>
      </c>
      <c r="M1394" s="31"/>
      <c r="N1394" s="31" t="s">
        <v>106</v>
      </c>
      <c r="O1394" s="72"/>
      <c r="P1394" s="31" t="s">
        <v>80</v>
      </c>
      <c r="Q1394" s="31" t="s">
        <v>92</v>
      </c>
      <c r="R1394" s="31" t="s">
        <v>42</v>
      </c>
      <c r="S1394" s="31" t="s">
        <v>44</v>
      </c>
    </row>
    <row r="1395" spans="1:19" ht="16.5" customHeight="1" x14ac:dyDescent="0.25">
      <c r="A1395" s="26">
        <v>1382</v>
      </c>
      <c r="B1395" s="225"/>
      <c r="C1395" s="94" t="s">
        <v>1699</v>
      </c>
      <c r="D1395" s="94" t="s">
        <v>1888</v>
      </c>
      <c r="E1395" s="65" t="s">
        <v>23</v>
      </c>
      <c r="F1395" s="75">
        <v>869696043525844</v>
      </c>
      <c r="G1395" s="171"/>
      <c r="H1395" s="65" t="s">
        <v>95</v>
      </c>
      <c r="I1395" s="75"/>
      <c r="J1395" s="24" t="s">
        <v>140</v>
      </c>
      <c r="K1395" s="31" t="s">
        <v>1635</v>
      </c>
      <c r="L1395" s="31" t="s">
        <v>98</v>
      </c>
      <c r="M1395" s="31"/>
      <c r="N1395" s="31" t="s">
        <v>134</v>
      </c>
      <c r="O1395" s="31"/>
      <c r="P1395" s="31" t="s">
        <v>80</v>
      </c>
      <c r="Q1395" s="31" t="s">
        <v>92</v>
      </c>
      <c r="R1395" s="31" t="s">
        <v>42</v>
      </c>
      <c r="S1395" s="31" t="s">
        <v>44</v>
      </c>
    </row>
    <row r="1396" spans="1:19" ht="16.5" customHeight="1" x14ac:dyDescent="0.25">
      <c r="A1396" s="26">
        <v>1383</v>
      </c>
      <c r="B1396" s="225"/>
      <c r="C1396" s="94" t="s">
        <v>1699</v>
      </c>
      <c r="D1396" s="94" t="s">
        <v>1888</v>
      </c>
      <c r="E1396" s="65" t="s">
        <v>23</v>
      </c>
      <c r="F1396" s="75">
        <v>861694031112632</v>
      </c>
      <c r="G1396" s="171"/>
      <c r="H1396" s="65" t="s">
        <v>95</v>
      </c>
      <c r="I1396" s="75"/>
      <c r="J1396" s="24" t="s">
        <v>1085</v>
      </c>
      <c r="K1396" s="31"/>
      <c r="L1396" s="31" t="s">
        <v>1284</v>
      </c>
      <c r="M1396" s="31" t="s">
        <v>98</v>
      </c>
      <c r="N1396" s="31" t="s">
        <v>58</v>
      </c>
      <c r="O1396" s="31"/>
      <c r="P1396" s="31" t="s">
        <v>80</v>
      </c>
      <c r="Q1396" s="31" t="s">
        <v>92</v>
      </c>
      <c r="R1396" s="31" t="s">
        <v>42</v>
      </c>
      <c r="S1396" s="31" t="s">
        <v>44</v>
      </c>
    </row>
    <row r="1397" spans="1:19" ht="16.5" customHeight="1" x14ac:dyDescent="0.25">
      <c r="A1397" s="26">
        <v>1384</v>
      </c>
      <c r="B1397" s="225"/>
      <c r="C1397" s="94" t="s">
        <v>1699</v>
      </c>
      <c r="D1397" s="94" t="s">
        <v>1888</v>
      </c>
      <c r="E1397" s="65" t="s">
        <v>23</v>
      </c>
      <c r="F1397" s="75">
        <v>866104022262300</v>
      </c>
      <c r="G1397" s="171"/>
      <c r="H1397" s="65" t="s">
        <v>95</v>
      </c>
      <c r="I1397" s="24"/>
      <c r="J1397" s="24" t="s">
        <v>1085</v>
      </c>
      <c r="K1397" s="31"/>
      <c r="L1397" s="31" t="s">
        <v>98</v>
      </c>
      <c r="M1397" s="31"/>
      <c r="N1397" s="31" t="s">
        <v>106</v>
      </c>
      <c r="O1397" s="31"/>
      <c r="P1397" s="31" t="s">
        <v>80</v>
      </c>
      <c r="Q1397" s="31" t="s">
        <v>92</v>
      </c>
      <c r="R1397" s="31" t="s">
        <v>42</v>
      </c>
      <c r="S1397" s="31" t="s">
        <v>44</v>
      </c>
    </row>
    <row r="1398" spans="1:19" ht="16.5" customHeight="1" x14ac:dyDescent="0.25">
      <c r="A1398" s="26">
        <v>1385</v>
      </c>
      <c r="B1398" s="226"/>
      <c r="C1398" s="199" t="s">
        <v>1888</v>
      </c>
      <c r="D1398" s="73" t="s">
        <v>1890</v>
      </c>
      <c r="E1398" s="73" t="s">
        <v>23</v>
      </c>
      <c r="F1398" s="190">
        <v>861694031739939</v>
      </c>
      <c r="G1398" s="200"/>
      <c r="H1398" s="73" t="s">
        <v>95</v>
      </c>
      <c r="I1398" s="44"/>
      <c r="J1398" s="44" t="s">
        <v>1085</v>
      </c>
      <c r="K1398" s="73" t="s">
        <v>62</v>
      </c>
      <c r="L1398" s="73" t="s">
        <v>670</v>
      </c>
      <c r="M1398" s="73" t="s">
        <v>98</v>
      </c>
      <c r="N1398" s="73" t="s">
        <v>469</v>
      </c>
      <c r="O1398" s="73"/>
      <c r="P1398" s="73"/>
      <c r="Q1398" s="73" t="s">
        <v>92</v>
      </c>
      <c r="R1398" s="73" t="s">
        <v>37</v>
      </c>
      <c r="S1398" s="73" t="s">
        <v>41</v>
      </c>
    </row>
    <row r="1399" spans="1:19" ht="16.5" customHeight="1" x14ac:dyDescent="0.25">
      <c r="A1399" s="26">
        <v>1386</v>
      </c>
      <c r="B1399" s="224" t="s">
        <v>800</v>
      </c>
      <c r="C1399" s="94" t="s">
        <v>1907</v>
      </c>
      <c r="D1399" s="94" t="s">
        <v>1908</v>
      </c>
      <c r="E1399" s="65" t="s">
        <v>23</v>
      </c>
      <c r="F1399" s="75">
        <v>862631034728963</v>
      </c>
      <c r="G1399" s="65"/>
      <c r="H1399" s="65" t="s">
        <v>95</v>
      </c>
      <c r="I1399" s="31"/>
      <c r="J1399" s="24" t="s">
        <v>82</v>
      </c>
      <c r="K1399" s="31"/>
      <c r="L1399" s="31" t="s">
        <v>98</v>
      </c>
      <c r="M1399" s="31"/>
      <c r="N1399" s="31" t="s">
        <v>106</v>
      </c>
      <c r="O1399" s="72"/>
      <c r="P1399" s="31" t="s">
        <v>80</v>
      </c>
      <c r="Q1399" s="31" t="s">
        <v>92</v>
      </c>
      <c r="R1399" s="31" t="s">
        <v>42</v>
      </c>
      <c r="S1399" s="31" t="s">
        <v>44</v>
      </c>
    </row>
    <row r="1400" spans="1:19" ht="16.5" customHeight="1" x14ac:dyDescent="0.25">
      <c r="A1400" s="26">
        <v>1387</v>
      </c>
      <c r="B1400" s="226"/>
      <c r="C1400" s="94" t="s">
        <v>1907</v>
      </c>
      <c r="D1400" s="94" t="s">
        <v>1908</v>
      </c>
      <c r="E1400" s="65" t="s">
        <v>30</v>
      </c>
      <c r="F1400" s="75">
        <v>868345031040744</v>
      </c>
      <c r="G1400" s="171"/>
      <c r="H1400" s="65" t="s">
        <v>74</v>
      </c>
      <c r="I1400" s="31"/>
      <c r="J1400" s="24" t="s">
        <v>82</v>
      </c>
      <c r="K1400" s="31" t="s">
        <v>245</v>
      </c>
      <c r="L1400" s="31" t="s">
        <v>798</v>
      </c>
      <c r="M1400" s="31" t="s">
        <v>276</v>
      </c>
      <c r="N1400" s="31" t="s">
        <v>125</v>
      </c>
      <c r="O1400" s="85" t="s">
        <v>122</v>
      </c>
      <c r="P1400" s="31" t="s">
        <v>80</v>
      </c>
      <c r="Q1400" s="31" t="s">
        <v>92</v>
      </c>
      <c r="R1400" s="31" t="s">
        <v>37</v>
      </c>
      <c r="S1400" s="31" t="s">
        <v>40</v>
      </c>
    </row>
    <row r="1401" spans="1:19" ht="16.5" customHeight="1" x14ac:dyDescent="0.25">
      <c r="A1401" s="26">
        <v>1388</v>
      </c>
      <c r="B1401" s="224" t="s">
        <v>1916</v>
      </c>
      <c r="C1401" s="94" t="s">
        <v>1909</v>
      </c>
      <c r="D1401" s="94" t="s">
        <v>1890</v>
      </c>
      <c r="E1401" s="31" t="s">
        <v>18</v>
      </c>
      <c r="F1401" s="80">
        <v>865904020097850</v>
      </c>
      <c r="G1401" s="31" t="s">
        <v>107</v>
      </c>
      <c r="H1401" s="31" t="s">
        <v>95</v>
      </c>
      <c r="I1401" s="24" t="s">
        <v>1910</v>
      </c>
      <c r="J1401" s="24" t="s">
        <v>1085</v>
      </c>
      <c r="K1401" s="31" t="s">
        <v>1911</v>
      </c>
      <c r="L1401" s="31" t="s">
        <v>105</v>
      </c>
      <c r="M1401" s="31" t="s">
        <v>110</v>
      </c>
      <c r="N1401" s="31" t="s">
        <v>1912</v>
      </c>
      <c r="O1401" s="72">
        <v>40000</v>
      </c>
      <c r="P1401" s="31" t="s">
        <v>80</v>
      </c>
      <c r="Q1401" s="31" t="s">
        <v>92</v>
      </c>
      <c r="R1401" s="31" t="s">
        <v>37</v>
      </c>
      <c r="S1401" s="31" t="s">
        <v>41</v>
      </c>
    </row>
    <row r="1402" spans="1:19" ht="16.5" customHeight="1" x14ac:dyDescent="0.25">
      <c r="A1402" s="26">
        <v>1389</v>
      </c>
      <c r="B1402" s="226"/>
      <c r="C1402" s="94" t="s">
        <v>1909</v>
      </c>
      <c r="D1402" s="94" t="s">
        <v>1890</v>
      </c>
      <c r="E1402" s="65" t="s">
        <v>18</v>
      </c>
      <c r="F1402" s="95">
        <v>866762026950558</v>
      </c>
      <c r="G1402" s="65" t="s">
        <v>113</v>
      </c>
      <c r="H1402" s="65" t="s">
        <v>95</v>
      </c>
      <c r="I1402" s="75" t="s">
        <v>1913</v>
      </c>
      <c r="J1402" s="24" t="s">
        <v>1085</v>
      </c>
      <c r="K1402" s="31" t="s">
        <v>1914</v>
      </c>
      <c r="L1402" s="31" t="s">
        <v>142</v>
      </c>
      <c r="M1402" s="31" t="s">
        <v>110</v>
      </c>
      <c r="N1402" s="31" t="s">
        <v>1915</v>
      </c>
      <c r="O1402" s="72">
        <v>507000</v>
      </c>
      <c r="P1402" s="31" t="s">
        <v>80</v>
      </c>
      <c r="Q1402" s="31" t="s">
        <v>92</v>
      </c>
      <c r="R1402" s="23" t="s">
        <v>37</v>
      </c>
      <c r="S1402" s="65" t="s">
        <v>40</v>
      </c>
    </row>
    <row r="1403" spans="1:19" ht="16.5" customHeight="1" x14ac:dyDescent="0.25">
      <c r="A1403" s="26">
        <v>1390</v>
      </c>
      <c r="B1403" s="26" t="s">
        <v>1919</v>
      </c>
      <c r="C1403" s="94" t="s">
        <v>1917</v>
      </c>
      <c r="D1403" s="201">
        <v>43776</v>
      </c>
      <c r="E1403" s="31" t="s">
        <v>23</v>
      </c>
      <c r="F1403" s="80">
        <v>863586034516835</v>
      </c>
      <c r="G1403" s="31" t="s">
        <v>88</v>
      </c>
      <c r="H1403" s="31" t="s">
        <v>95</v>
      </c>
      <c r="I1403" s="31" t="s">
        <v>1918</v>
      </c>
      <c r="J1403" s="24" t="s">
        <v>140</v>
      </c>
      <c r="K1403" s="31" t="s">
        <v>61</v>
      </c>
      <c r="L1403" s="31" t="s">
        <v>450</v>
      </c>
      <c r="M1403" s="31" t="s">
        <v>98</v>
      </c>
      <c r="N1403" s="31" t="s">
        <v>332</v>
      </c>
      <c r="O1403" s="72">
        <v>220000</v>
      </c>
      <c r="P1403" s="31" t="s">
        <v>80</v>
      </c>
      <c r="Q1403" s="31" t="s">
        <v>92</v>
      </c>
      <c r="R1403" s="31" t="s">
        <v>37</v>
      </c>
      <c r="S1403" s="31" t="s">
        <v>59</v>
      </c>
    </row>
    <row r="1404" spans="1:19" ht="16.5" customHeight="1" x14ac:dyDescent="0.25">
      <c r="A1404" s="26">
        <v>1391</v>
      </c>
      <c r="B1404" s="26" t="s">
        <v>1921</v>
      </c>
      <c r="C1404" s="168">
        <v>43745</v>
      </c>
      <c r="D1404" s="168">
        <v>43776</v>
      </c>
      <c r="E1404" s="26" t="s">
        <v>30</v>
      </c>
      <c r="F1404" s="150">
        <v>868926033924330</v>
      </c>
      <c r="G1404" s="26" t="s">
        <v>88</v>
      </c>
      <c r="H1404" s="26" t="s">
        <v>74</v>
      </c>
      <c r="I1404" s="26"/>
      <c r="J1404" s="192">
        <v>125212203114.16299</v>
      </c>
      <c r="K1404" s="26" t="s">
        <v>210</v>
      </c>
      <c r="L1404" s="26" t="s">
        <v>311</v>
      </c>
      <c r="M1404" s="26" t="s">
        <v>155</v>
      </c>
      <c r="N1404" s="26" t="s">
        <v>1920</v>
      </c>
      <c r="O1404" s="26" t="s">
        <v>122</v>
      </c>
      <c r="P1404" s="26" t="s">
        <v>80</v>
      </c>
      <c r="Q1404" s="26" t="s">
        <v>92</v>
      </c>
      <c r="R1404" s="26" t="s">
        <v>37</v>
      </c>
      <c r="S1404" s="26" t="s">
        <v>41</v>
      </c>
    </row>
    <row r="1405" spans="1:19" ht="16.5" customHeight="1" x14ac:dyDescent="0.25">
      <c r="A1405" s="26">
        <v>1392</v>
      </c>
      <c r="B1405" s="224" t="s">
        <v>1119</v>
      </c>
      <c r="C1405" s="26" t="s">
        <v>1922</v>
      </c>
      <c r="D1405" s="26" t="s">
        <v>1923</v>
      </c>
      <c r="E1405" s="26" t="s">
        <v>23</v>
      </c>
      <c r="F1405" s="150">
        <v>863586032937439</v>
      </c>
      <c r="G1405" s="26" t="s">
        <v>1924</v>
      </c>
      <c r="H1405" s="26" t="s">
        <v>95</v>
      </c>
      <c r="I1405" s="26" t="s">
        <v>1925</v>
      </c>
      <c r="J1405" s="192">
        <v>125212203114.16701</v>
      </c>
      <c r="K1405" s="26"/>
      <c r="L1405" s="26" t="s">
        <v>97</v>
      </c>
      <c r="M1405" s="26" t="s">
        <v>98</v>
      </c>
      <c r="N1405" s="26" t="s">
        <v>58</v>
      </c>
      <c r="O1405" s="26"/>
      <c r="P1405" s="26" t="s">
        <v>80</v>
      </c>
      <c r="Q1405" s="26" t="s">
        <v>92</v>
      </c>
      <c r="R1405" s="26" t="s">
        <v>42</v>
      </c>
      <c r="S1405" s="26" t="s">
        <v>44</v>
      </c>
    </row>
    <row r="1406" spans="1:19" ht="16.5" customHeight="1" x14ac:dyDescent="0.25">
      <c r="A1406" s="26">
        <v>1393</v>
      </c>
      <c r="B1406" s="226"/>
      <c r="C1406" s="26" t="s">
        <v>1922</v>
      </c>
      <c r="D1406" s="26" t="s">
        <v>1923</v>
      </c>
      <c r="E1406" s="26" t="s">
        <v>30</v>
      </c>
      <c r="F1406" s="150">
        <v>864811037215873</v>
      </c>
      <c r="G1406" s="26" t="s">
        <v>88</v>
      </c>
      <c r="H1406" s="26" t="s">
        <v>95</v>
      </c>
      <c r="I1406" s="26"/>
      <c r="J1406" s="192">
        <v>125212203114.147</v>
      </c>
      <c r="K1406" s="26"/>
      <c r="L1406" s="26" t="s">
        <v>120</v>
      </c>
      <c r="M1406" s="26" t="s">
        <v>84</v>
      </c>
      <c r="N1406" s="26" t="s">
        <v>58</v>
      </c>
      <c r="O1406" s="26" t="s">
        <v>122</v>
      </c>
      <c r="P1406" s="26" t="s">
        <v>80</v>
      </c>
      <c r="Q1406" s="26" t="s">
        <v>92</v>
      </c>
      <c r="R1406" s="26" t="s">
        <v>42</v>
      </c>
      <c r="S1406" s="26" t="s">
        <v>44</v>
      </c>
    </row>
    <row r="1407" spans="1:19" ht="16.5" customHeight="1" x14ac:dyDescent="0.25">
      <c r="A1407" s="26">
        <v>1394</v>
      </c>
      <c r="B1407" s="224" t="s">
        <v>1934</v>
      </c>
      <c r="C1407" s="94" t="s">
        <v>1926</v>
      </c>
      <c r="D1407" s="94" t="s">
        <v>1927</v>
      </c>
      <c r="E1407" s="65" t="s">
        <v>56</v>
      </c>
      <c r="F1407" s="75">
        <v>868183034812177</v>
      </c>
      <c r="G1407" s="171"/>
      <c r="H1407" s="65" t="s">
        <v>74</v>
      </c>
      <c r="I1407" s="31"/>
      <c r="J1407" s="24" t="s">
        <v>164</v>
      </c>
      <c r="K1407" s="31" t="s">
        <v>245</v>
      </c>
      <c r="L1407" s="31" t="s">
        <v>78</v>
      </c>
      <c r="M1407" s="31" t="s">
        <v>1086</v>
      </c>
      <c r="N1407" s="31" t="s">
        <v>940</v>
      </c>
      <c r="O1407" s="72"/>
      <c r="P1407" s="31" t="s">
        <v>80</v>
      </c>
      <c r="Q1407" s="31" t="s">
        <v>92</v>
      </c>
      <c r="R1407" s="31" t="s">
        <v>37</v>
      </c>
      <c r="S1407" s="31" t="s">
        <v>40</v>
      </c>
    </row>
    <row r="1408" spans="1:19" ht="16.5" customHeight="1" x14ac:dyDescent="0.25">
      <c r="A1408" s="26">
        <v>1395</v>
      </c>
      <c r="B1408" s="225"/>
      <c r="C1408" s="94" t="s">
        <v>1926</v>
      </c>
      <c r="D1408" s="94" t="s">
        <v>1927</v>
      </c>
      <c r="E1408" s="65" t="s">
        <v>56</v>
      </c>
      <c r="F1408" s="75">
        <v>867857039901025</v>
      </c>
      <c r="G1408" s="171"/>
      <c r="H1408" s="65" t="s">
        <v>74</v>
      </c>
      <c r="I1408" s="75"/>
      <c r="J1408" s="24" t="s">
        <v>82</v>
      </c>
      <c r="K1408" s="31" t="s">
        <v>1928</v>
      </c>
      <c r="L1408" s="31" t="s">
        <v>219</v>
      </c>
      <c r="M1408" s="31" t="s">
        <v>1086</v>
      </c>
      <c r="N1408" s="31" t="s">
        <v>1929</v>
      </c>
      <c r="O1408" s="31"/>
      <c r="P1408" s="31" t="s">
        <v>80</v>
      </c>
      <c r="Q1408" s="31" t="s">
        <v>92</v>
      </c>
      <c r="R1408" s="23" t="s">
        <v>37</v>
      </c>
      <c r="S1408" s="65" t="s">
        <v>41</v>
      </c>
    </row>
    <row r="1409" spans="1:19" ht="16.5" customHeight="1" x14ac:dyDescent="0.25">
      <c r="A1409" s="26">
        <v>1396</v>
      </c>
      <c r="B1409" s="225"/>
      <c r="C1409" s="94" t="s">
        <v>1930</v>
      </c>
      <c r="D1409" s="94" t="s">
        <v>1917</v>
      </c>
      <c r="E1409" s="31" t="s">
        <v>30</v>
      </c>
      <c r="F1409" s="80">
        <v>864811037288847</v>
      </c>
      <c r="G1409" s="31" t="s">
        <v>88</v>
      </c>
      <c r="H1409" s="31" t="s">
        <v>74</v>
      </c>
      <c r="I1409" s="31"/>
      <c r="J1409" s="24" t="s">
        <v>82</v>
      </c>
      <c r="K1409" s="31" t="s">
        <v>225</v>
      </c>
      <c r="L1409" s="31" t="s">
        <v>84</v>
      </c>
      <c r="M1409" s="31"/>
      <c r="N1409" s="31" t="s">
        <v>213</v>
      </c>
      <c r="O1409" s="82" t="s">
        <v>122</v>
      </c>
      <c r="P1409" s="31" t="s">
        <v>80</v>
      </c>
      <c r="Q1409" s="31" t="s">
        <v>92</v>
      </c>
      <c r="R1409" s="31" t="s">
        <v>42</v>
      </c>
      <c r="S1409" s="31" t="s">
        <v>44</v>
      </c>
    </row>
    <row r="1410" spans="1:19" ht="16.5" customHeight="1" x14ac:dyDescent="0.25">
      <c r="A1410" s="26">
        <v>1397</v>
      </c>
      <c r="B1410" s="225"/>
      <c r="C1410" s="94" t="s">
        <v>1930</v>
      </c>
      <c r="D1410" s="94" t="s">
        <v>1917</v>
      </c>
      <c r="E1410" s="31" t="s">
        <v>30</v>
      </c>
      <c r="F1410" s="80">
        <v>864811036982150</v>
      </c>
      <c r="G1410" s="31" t="s">
        <v>88</v>
      </c>
      <c r="H1410" s="31" t="s">
        <v>74</v>
      </c>
      <c r="I1410" s="96" t="s">
        <v>782</v>
      </c>
      <c r="J1410" s="96" t="s">
        <v>203</v>
      </c>
      <c r="K1410" s="31" t="s">
        <v>225</v>
      </c>
      <c r="L1410" s="96" t="s">
        <v>1124</v>
      </c>
      <c r="M1410" s="31" t="s">
        <v>276</v>
      </c>
      <c r="N1410" s="31" t="s">
        <v>586</v>
      </c>
      <c r="O1410" s="82" t="s">
        <v>122</v>
      </c>
      <c r="P1410" s="31" t="s">
        <v>80</v>
      </c>
      <c r="Q1410" s="31" t="s">
        <v>92</v>
      </c>
      <c r="R1410" s="31" t="s">
        <v>42</v>
      </c>
      <c r="S1410" s="31" t="s">
        <v>44</v>
      </c>
    </row>
    <row r="1411" spans="1:19" ht="16.5" customHeight="1" x14ac:dyDescent="0.25">
      <c r="A1411" s="26">
        <v>1398</v>
      </c>
      <c r="B1411" s="225"/>
      <c r="C1411" s="94" t="s">
        <v>1931</v>
      </c>
      <c r="D1411" s="94" t="s">
        <v>1927</v>
      </c>
      <c r="E1411" s="65" t="s">
        <v>30</v>
      </c>
      <c r="F1411" s="75">
        <v>864811037201188</v>
      </c>
      <c r="G1411" s="65" t="s">
        <v>88</v>
      </c>
      <c r="H1411" s="65" t="s">
        <v>74</v>
      </c>
      <c r="I1411" s="75"/>
      <c r="J1411" s="24" t="s">
        <v>164</v>
      </c>
      <c r="K1411" s="31"/>
      <c r="L1411" s="31" t="s">
        <v>84</v>
      </c>
      <c r="M1411" s="31"/>
      <c r="N1411" s="31" t="s">
        <v>586</v>
      </c>
      <c r="O1411" s="82" t="s">
        <v>122</v>
      </c>
      <c r="P1411" s="31" t="s">
        <v>80</v>
      </c>
      <c r="Q1411" s="31" t="s">
        <v>92</v>
      </c>
      <c r="R1411" s="31" t="s">
        <v>42</v>
      </c>
      <c r="S1411" s="23" t="s">
        <v>44</v>
      </c>
    </row>
    <row r="1412" spans="1:19" ht="16.5" customHeight="1" x14ac:dyDescent="0.25">
      <c r="A1412" s="26">
        <v>1399</v>
      </c>
      <c r="B1412" s="225"/>
      <c r="C1412" s="94" t="s">
        <v>1931</v>
      </c>
      <c r="D1412" s="94" t="s">
        <v>1927</v>
      </c>
      <c r="E1412" s="65" t="s">
        <v>30</v>
      </c>
      <c r="F1412" s="75">
        <v>866192037823463</v>
      </c>
      <c r="G1412" s="65" t="s">
        <v>88</v>
      </c>
      <c r="H1412" s="65" t="s">
        <v>74</v>
      </c>
      <c r="I1412" s="24" t="s">
        <v>1932</v>
      </c>
      <c r="J1412" s="24"/>
      <c r="K1412" s="31" t="s">
        <v>1933</v>
      </c>
      <c r="L1412" s="31"/>
      <c r="M1412" s="31"/>
      <c r="N1412" s="31" t="s">
        <v>165</v>
      </c>
      <c r="O1412" s="31"/>
      <c r="P1412" s="31"/>
      <c r="Q1412" s="31" t="s">
        <v>92</v>
      </c>
      <c r="R1412" s="31" t="s">
        <v>37</v>
      </c>
      <c r="S1412" s="23" t="s">
        <v>41</v>
      </c>
    </row>
    <row r="1413" spans="1:19" ht="16.5" customHeight="1" x14ac:dyDescent="0.25">
      <c r="A1413" s="26">
        <v>1400</v>
      </c>
      <c r="B1413" s="226"/>
      <c r="C1413" s="94" t="s">
        <v>1931</v>
      </c>
      <c r="D1413" s="94" t="s">
        <v>1927</v>
      </c>
      <c r="E1413" s="65" t="s">
        <v>30</v>
      </c>
      <c r="F1413" s="75">
        <v>864811037161051</v>
      </c>
      <c r="G1413" s="65"/>
      <c r="H1413" s="65" t="s">
        <v>74</v>
      </c>
      <c r="I1413" s="24"/>
      <c r="J1413" s="24" t="s">
        <v>82</v>
      </c>
      <c r="K1413" s="31" t="s">
        <v>225</v>
      </c>
      <c r="L1413" s="31" t="s">
        <v>83</v>
      </c>
      <c r="M1413" s="31" t="s">
        <v>84</v>
      </c>
      <c r="N1413" s="31" t="s">
        <v>586</v>
      </c>
      <c r="O1413" s="82" t="s">
        <v>122</v>
      </c>
      <c r="P1413" s="31" t="s">
        <v>80</v>
      </c>
      <c r="Q1413" s="31" t="s">
        <v>92</v>
      </c>
      <c r="R1413" s="31" t="s">
        <v>42</v>
      </c>
      <c r="S1413" s="23" t="s">
        <v>44</v>
      </c>
    </row>
    <row r="1414" spans="1:19" ht="16.5" customHeight="1" x14ac:dyDescent="0.25">
      <c r="A1414" s="26">
        <v>1401</v>
      </c>
      <c r="B1414" s="224" t="s">
        <v>1389</v>
      </c>
      <c r="C1414" s="26" t="s">
        <v>1935</v>
      </c>
      <c r="D1414" s="26" t="s">
        <v>1888</v>
      </c>
      <c r="E1414" s="26" t="s">
        <v>56</v>
      </c>
      <c r="F1414" s="150">
        <v>867857039923748</v>
      </c>
      <c r="G1414" s="26" t="s">
        <v>88</v>
      </c>
      <c r="H1414" s="26" t="s">
        <v>74</v>
      </c>
      <c r="I1414" s="26"/>
      <c r="J1414" s="192">
        <v>203162121025.09201</v>
      </c>
      <c r="K1414" s="26" t="s">
        <v>1936</v>
      </c>
      <c r="L1414" s="26" t="s">
        <v>219</v>
      </c>
      <c r="M1414" s="26" t="s">
        <v>1086</v>
      </c>
      <c r="N1414" s="26" t="s">
        <v>1937</v>
      </c>
      <c r="O1414" s="26"/>
      <c r="P1414" s="26" t="s">
        <v>80</v>
      </c>
      <c r="Q1414" s="26" t="s">
        <v>92</v>
      </c>
      <c r="R1414" s="26" t="s">
        <v>37</v>
      </c>
      <c r="S1414" s="26" t="s">
        <v>40</v>
      </c>
    </row>
    <row r="1415" spans="1:19" ht="16.5" customHeight="1" x14ac:dyDescent="0.25">
      <c r="A1415" s="26">
        <v>1402</v>
      </c>
      <c r="B1415" s="225"/>
      <c r="C1415" s="26" t="s">
        <v>1935</v>
      </c>
      <c r="D1415" s="26" t="s">
        <v>1888</v>
      </c>
      <c r="E1415" s="26" t="s">
        <v>56</v>
      </c>
      <c r="F1415" s="150">
        <v>868183034669676</v>
      </c>
      <c r="G1415" s="26" t="s">
        <v>88</v>
      </c>
      <c r="H1415" s="26" t="s">
        <v>74</v>
      </c>
      <c r="I1415" s="26"/>
      <c r="J1415" s="192">
        <v>125212203114.16299</v>
      </c>
      <c r="K1415" s="26" t="s">
        <v>245</v>
      </c>
      <c r="L1415" s="26" t="s">
        <v>78</v>
      </c>
      <c r="M1415" s="26" t="s">
        <v>1086</v>
      </c>
      <c r="N1415" s="26" t="s">
        <v>940</v>
      </c>
      <c r="O1415" s="26"/>
      <c r="P1415" s="26" t="s">
        <v>80</v>
      </c>
      <c r="Q1415" s="26" t="s">
        <v>92</v>
      </c>
      <c r="R1415" s="26" t="s">
        <v>37</v>
      </c>
      <c r="S1415" s="26" t="s">
        <v>40</v>
      </c>
    </row>
    <row r="1416" spans="1:19" ht="16.5" customHeight="1" x14ac:dyDescent="0.25">
      <c r="A1416" s="26">
        <v>1403</v>
      </c>
      <c r="B1416" s="225"/>
      <c r="C1416" s="26" t="s">
        <v>1699</v>
      </c>
      <c r="D1416" s="26" t="s">
        <v>1908</v>
      </c>
      <c r="E1416" s="26" t="s">
        <v>30</v>
      </c>
      <c r="F1416" s="150">
        <v>868926033973535</v>
      </c>
      <c r="G1416" s="26"/>
      <c r="H1416" s="26" t="s">
        <v>74</v>
      </c>
      <c r="I1416" s="26" t="s">
        <v>1938</v>
      </c>
      <c r="J1416" s="192">
        <v>125212203114.16299</v>
      </c>
      <c r="K1416" s="26" t="s">
        <v>210</v>
      </c>
      <c r="L1416" s="26" t="s">
        <v>243</v>
      </c>
      <c r="M1416" s="26" t="s">
        <v>276</v>
      </c>
      <c r="N1416" s="26" t="s">
        <v>213</v>
      </c>
      <c r="O1416" s="26"/>
      <c r="P1416" s="26" t="s">
        <v>80</v>
      </c>
      <c r="Q1416" s="26" t="s">
        <v>100</v>
      </c>
      <c r="R1416" s="26" t="s">
        <v>37</v>
      </c>
      <c r="S1416" s="26" t="s">
        <v>59</v>
      </c>
    </row>
    <row r="1417" spans="1:19" ht="16.5" customHeight="1" x14ac:dyDescent="0.25">
      <c r="A1417" s="26">
        <v>1404</v>
      </c>
      <c r="B1417" s="226"/>
      <c r="C1417" s="26" t="s">
        <v>1935</v>
      </c>
      <c r="D1417" s="26" t="s">
        <v>1888</v>
      </c>
      <c r="E1417" s="26" t="s">
        <v>30</v>
      </c>
      <c r="F1417" s="150">
        <v>868926033924090</v>
      </c>
      <c r="G1417" s="26"/>
      <c r="H1417" s="26" t="s">
        <v>74</v>
      </c>
      <c r="I1417" s="26" t="s">
        <v>204</v>
      </c>
      <c r="J1417" s="192">
        <v>125212203114.16701</v>
      </c>
      <c r="K1417" s="26"/>
      <c r="L1417" s="26" t="s">
        <v>243</v>
      </c>
      <c r="M1417" s="26" t="s">
        <v>276</v>
      </c>
      <c r="N1417" s="26" t="s">
        <v>58</v>
      </c>
      <c r="O1417" s="26"/>
      <c r="P1417" s="26" t="s">
        <v>80</v>
      </c>
      <c r="Q1417" s="26" t="s">
        <v>92</v>
      </c>
      <c r="R1417" s="26" t="s">
        <v>42</v>
      </c>
      <c r="S1417" s="26" t="s">
        <v>44</v>
      </c>
    </row>
    <row r="1418" spans="1:19" ht="16.5" customHeight="1" x14ac:dyDescent="0.25">
      <c r="A1418" s="26">
        <v>1405</v>
      </c>
      <c r="B1418" s="224" t="s">
        <v>609</v>
      </c>
      <c r="C1418" s="201">
        <v>43776</v>
      </c>
      <c r="D1418" s="94" t="s">
        <v>1908</v>
      </c>
      <c r="E1418" s="31" t="s">
        <v>18</v>
      </c>
      <c r="F1418" s="80">
        <v>863306024483643</v>
      </c>
      <c r="G1418" s="31" t="s">
        <v>113</v>
      </c>
      <c r="H1418" s="31" t="s">
        <v>95</v>
      </c>
      <c r="I1418" s="31"/>
      <c r="J1418" s="24" t="s">
        <v>596</v>
      </c>
      <c r="K1418" s="31" t="s">
        <v>1939</v>
      </c>
      <c r="L1418" s="31" t="s">
        <v>105</v>
      </c>
      <c r="M1418" s="96" t="s">
        <v>110</v>
      </c>
      <c r="N1418" s="31" t="s">
        <v>1940</v>
      </c>
      <c r="O1418" s="72">
        <v>110000</v>
      </c>
      <c r="P1418" s="31" t="s">
        <v>80</v>
      </c>
      <c r="Q1418" s="31" t="s">
        <v>92</v>
      </c>
      <c r="R1418" s="31" t="s">
        <v>37</v>
      </c>
      <c r="S1418" s="31" t="s">
        <v>41</v>
      </c>
    </row>
    <row r="1419" spans="1:19" ht="16.5" customHeight="1" x14ac:dyDescent="0.25">
      <c r="A1419" s="26">
        <v>1406</v>
      </c>
      <c r="B1419" s="225"/>
      <c r="C1419" s="201">
        <v>43776</v>
      </c>
      <c r="D1419" s="94" t="s">
        <v>1908</v>
      </c>
      <c r="E1419" s="65" t="s">
        <v>18</v>
      </c>
      <c r="F1419" s="75">
        <v>865904028278536</v>
      </c>
      <c r="G1419" s="65" t="s">
        <v>113</v>
      </c>
      <c r="H1419" s="65" t="s">
        <v>95</v>
      </c>
      <c r="I1419" s="96" t="s">
        <v>1941</v>
      </c>
      <c r="J1419" s="24" t="s">
        <v>596</v>
      </c>
      <c r="K1419" s="31" t="s">
        <v>481</v>
      </c>
      <c r="L1419" s="31" t="s">
        <v>105</v>
      </c>
      <c r="M1419" s="96" t="s">
        <v>110</v>
      </c>
      <c r="N1419" s="31" t="s">
        <v>947</v>
      </c>
      <c r="O1419" s="72">
        <v>310000</v>
      </c>
      <c r="P1419" s="31" t="s">
        <v>80</v>
      </c>
      <c r="Q1419" s="31" t="s">
        <v>92</v>
      </c>
      <c r="R1419" s="23" t="s">
        <v>37</v>
      </c>
      <c r="S1419" s="65" t="s">
        <v>39</v>
      </c>
    </row>
    <row r="1420" spans="1:19" ht="16.5" customHeight="1" x14ac:dyDescent="0.25">
      <c r="A1420" s="26">
        <v>1407</v>
      </c>
      <c r="B1420" s="225"/>
      <c r="C1420" s="201">
        <v>43776</v>
      </c>
      <c r="D1420" s="94" t="s">
        <v>1908</v>
      </c>
      <c r="E1420" s="65" t="s">
        <v>18</v>
      </c>
      <c r="F1420" s="75">
        <v>863306024483650</v>
      </c>
      <c r="G1420" s="65" t="s">
        <v>113</v>
      </c>
      <c r="H1420" s="65" t="s">
        <v>95</v>
      </c>
      <c r="I1420" s="75"/>
      <c r="J1420" s="24" t="s">
        <v>596</v>
      </c>
      <c r="K1420" s="31" t="s">
        <v>150</v>
      </c>
      <c r="L1420" s="96" t="s">
        <v>110</v>
      </c>
      <c r="M1420" s="96"/>
      <c r="N1420" s="31" t="s">
        <v>1942</v>
      </c>
      <c r="O1420" s="72">
        <v>50000</v>
      </c>
      <c r="P1420" s="31" t="s">
        <v>80</v>
      </c>
      <c r="Q1420" s="31" t="s">
        <v>92</v>
      </c>
      <c r="R1420" s="23" t="s">
        <v>37</v>
      </c>
      <c r="S1420" s="65" t="s">
        <v>41</v>
      </c>
    </row>
    <row r="1421" spans="1:19" ht="16.5" customHeight="1" x14ac:dyDescent="0.25">
      <c r="A1421" s="26">
        <v>1408</v>
      </c>
      <c r="B1421" s="225"/>
      <c r="C1421" s="201">
        <v>43776</v>
      </c>
      <c r="D1421" s="94" t="s">
        <v>1908</v>
      </c>
      <c r="E1421" s="65" t="s">
        <v>18</v>
      </c>
      <c r="F1421" s="75">
        <v>867330026917644</v>
      </c>
      <c r="G1421" s="65"/>
      <c r="H1421" s="65" t="s">
        <v>95</v>
      </c>
      <c r="I1421" s="24"/>
      <c r="J1421" s="24" t="s">
        <v>596</v>
      </c>
      <c r="K1421" s="65" t="s">
        <v>1943</v>
      </c>
      <c r="L1421" s="31" t="s">
        <v>142</v>
      </c>
      <c r="M1421" s="96" t="s">
        <v>110</v>
      </c>
      <c r="N1421" s="31" t="s">
        <v>947</v>
      </c>
      <c r="O1421" s="72">
        <v>100000</v>
      </c>
      <c r="P1421" s="31" t="s">
        <v>80</v>
      </c>
      <c r="Q1421" s="31" t="s">
        <v>92</v>
      </c>
      <c r="R1421" s="26" t="s">
        <v>37</v>
      </c>
      <c r="S1421" s="26" t="s">
        <v>39</v>
      </c>
    </row>
    <row r="1422" spans="1:19" ht="16.5" customHeight="1" x14ac:dyDescent="0.25">
      <c r="A1422" s="26">
        <v>1409</v>
      </c>
      <c r="B1422" s="225"/>
      <c r="C1422" s="201">
        <v>43776</v>
      </c>
      <c r="D1422" s="94" t="s">
        <v>1908</v>
      </c>
      <c r="E1422" s="65" t="s">
        <v>18</v>
      </c>
      <c r="F1422" s="75">
        <v>865904020108111</v>
      </c>
      <c r="G1422" s="65" t="s">
        <v>113</v>
      </c>
      <c r="H1422" s="65" t="s">
        <v>95</v>
      </c>
      <c r="I1422" s="24"/>
      <c r="J1422" s="31" t="s">
        <v>596</v>
      </c>
      <c r="K1422" s="31"/>
      <c r="L1422" s="31" t="s">
        <v>142</v>
      </c>
      <c r="M1422" s="96" t="s">
        <v>110</v>
      </c>
      <c r="N1422" s="31" t="s">
        <v>58</v>
      </c>
      <c r="O1422" s="31"/>
      <c r="P1422" s="31" t="s">
        <v>80</v>
      </c>
      <c r="Q1422" s="31" t="s">
        <v>92</v>
      </c>
      <c r="R1422" s="26" t="s">
        <v>42</v>
      </c>
      <c r="S1422" s="65" t="s">
        <v>44</v>
      </c>
    </row>
    <row r="1423" spans="1:19" ht="16.5" customHeight="1" x14ac:dyDescent="0.25">
      <c r="A1423" s="26">
        <v>1410</v>
      </c>
      <c r="B1423" s="225"/>
      <c r="C1423" s="201">
        <v>43776</v>
      </c>
      <c r="D1423" s="94" t="s">
        <v>1908</v>
      </c>
      <c r="E1423" s="65" t="s">
        <v>18</v>
      </c>
      <c r="F1423" s="75">
        <v>13227001308109</v>
      </c>
      <c r="G1423" s="65" t="s">
        <v>113</v>
      </c>
      <c r="H1423" s="65" t="s">
        <v>95</v>
      </c>
      <c r="I1423" s="31"/>
      <c r="J1423" s="31" t="s">
        <v>596</v>
      </c>
      <c r="K1423" s="65" t="s">
        <v>1943</v>
      </c>
      <c r="L1423" s="96" t="s">
        <v>105</v>
      </c>
      <c r="M1423" s="96" t="s">
        <v>110</v>
      </c>
      <c r="N1423" s="31" t="s">
        <v>947</v>
      </c>
      <c r="O1423" s="72">
        <v>100000</v>
      </c>
      <c r="P1423" s="31" t="s">
        <v>80</v>
      </c>
      <c r="Q1423" s="31" t="s">
        <v>92</v>
      </c>
      <c r="R1423" s="26" t="s">
        <v>37</v>
      </c>
      <c r="S1423" s="26" t="s">
        <v>39</v>
      </c>
    </row>
    <row r="1424" spans="1:19" ht="16.5" customHeight="1" x14ac:dyDescent="0.25">
      <c r="A1424" s="26">
        <v>1411</v>
      </c>
      <c r="B1424" s="225"/>
      <c r="C1424" s="201">
        <v>43776</v>
      </c>
      <c r="D1424" s="94" t="s">
        <v>1908</v>
      </c>
      <c r="E1424" s="65" t="s">
        <v>18</v>
      </c>
      <c r="F1424" s="75">
        <v>13227001819899</v>
      </c>
      <c r="G1424" s="31" t="s">
        <v>113</v>
      </c>
      <c r="H1424" s="65" t="s">
        <v>95</v>
      </c>
      <c r="I1424" s="31"/>
      <c r="J1424" s="31" t="s">
        <v>596</v>
      </c>
      <c r="K1424" s="31"/>
      <c r="L1424" s="31" t="s">
        <v>105</v>
      </c>
      <c r="M1424" s="96" t="s">
        <v>110</v>
      </c>
      <c r="N1424" s="31" t="s">
        <v>58</v>
      </c>
      <c r="O1424" s="31"/>
      <c r="P1424" s="31" t="s">
        <v>80</v>
      </c>
      <c r="Q1424" s="31" t="s">
        <v>92</v>
      </c>
      <c r="R1424" s="26" t="s">
        <v>42</v>
      </c>
      <c r="S1424" s="65" t="s">
        <v>44</v>
      </c>
    </row>
    <row r="1425" spans="1:19" ht="16.5" customHeight="1" x14ac:dyDescent="0.25">
      <c r="A1425" s="26">
        <v>1412</v>
      </c>
      <c r="B1425" s="226"/>
      <c r="C1425" s="201">
        <v>43776</v>
      </c>
      <c r="D1425" s="94" t="s">
        <v>1908</v>
      </c>
      <c r="E1425" s="65" t="s">
        <v>18</v>
      </c>
      <c r="F1425" s="75">
        <v>863306024483619</v>
      </c>
      <c r="G1425" s="31" t="s">
        <v>113</v>
      </c>
      <c r="H1425" s="65" t="s">
        <v>95</v>
      </c>
      <c r="I1425" s="96" t="s">
        <v>1941</v>
      </c>
      <c r="J1425" s="31" t="s">
        <v>596</v>
      </c>
      <c r="K1425" s="96" t="s">
        <v>1944</v>
      </c>
      <c r="L1425" s="96" t="s">
        <v>105</v>
      </c>
      <c r="M1425" s="96" t="s">
        <v>110</v>
      </c>
      <c r="N1425" s="31" t="s">
        <v>1945</v>
      </c>
      <c r="O1425" s="98">
        <v>420000</v>
      </c>
      <c r="P1425" s="31" t="s">
        <v>80</v>
      </c>
      <c r="Q1425" s="31" t="s">
        <v>92</v>
      </c>
      <c r="R1425" s="26" t="s">
        <v>37</v>
      </c>
      <c r="S1425" s="65" t="s">
        <v>41</v>
      </c>
    </row>
    <row r="1426" spans="1:19" ht="16.5" customHeight="1" x14ac:dyDescent="0.25">
      <c r="A1426" s="26">
        <v>1413</v>
      </c>
      <c r="B1426" s="224" t="s">
        <v>1439</v>
      </c>
      <c r="C1426" s="94" t="s">
        <v>1946</v>
      </c>
      <c r="D1426" s="94">
        <v>43745</v>
      </c>
      <c r="E1426" s="31" t="s">
        <v>18</v>
      </c>
      <c r="F1426" s="80">
        <v>12896001424693</v>
      </c>
      <c r="G1426" s="31" t="s">
        <v>113</v>
      </c>
      <c r="H1426" s="31" t="s">
        <v>95</v>
      </c>
      <c r="I1426" s="31"/>
      <c r="J1426" s="24" t="s">
        <v>813</v>
      </c>
      <c r="K1426" s="65" t="s">
        <v>1943</v>
      </c>
      <c r="L1426" s="31" t="s">
        <v>105</v>
      </c>
      <c r="M1426" s="31" t="s">
        <v>110</v>
      </c>
      <c r="N1426" s="31" t="s">
        <v>143</v>
      </c>
      <c r="O1426" s="72"/>
      <c r="P1426" s="31" t="s">
        <v>144</v>
      </c>
      <c r="Q1426" s="31" t="s">
        <v>92</v>
      </c>
      <c r="R1426" s="31" t="s">
        <v>37</v>
      </c>
      <c r="S1426" s="31" t="s">
        <v>39</v>
      </c>
    </row>
    <row r="1427" spans="1:19" ht="16.5" customHeight="1" x14ac:dyDescent="0.25">
      <c r="A1427" s="26">
        <v>1414</v>
      </c>
      <c r="B1427" s="225"/>
      <c r="C1427" s="94" t="s">
        <v>1946</v>
      </c>
      <c r="D1427" s="94">
        <v>43745</v>
      </c>
      <c r="E1427" s="65" t="s">
        <v>18</v>
      </c>
      <c r="F1427" s="75">
        <v>13227001822745</v>
      </c>
      <c r="G1427" s="65" t="s">
        <v>113</v>
      </c>
      <c r="H1427" s="65" t="s">
        <v>95</v>
      </c>
      <c r="I1427" s="75"/>
      <c r="J1427" s="24" t="s">
        <v>1947</v>
      </c>
      <c r="K1427" s="31"/>
      <c r="L1427" s="31" t="s">
        <v>142</v>
      </c>
      <c r="M1427" s="96" t="s">
        <v>110</v>
      </c>
      <c r="N1427" s="31" t="s">
        <v>513</v>
      </c>
      <c r="O1427" s="31"/>
      <c r="P1427" s="31" t="s">
        <v>80</v>
      </c>
      <c r="Q1427" s="31" t="s">
        <v>92</v>
      </c>
      <c r="R1427" s="23" t="s">
        <v>42</v>
      </c>
      <c r="S1427" s="65" t="s">
        <v>44</v>
      </c>
    </row>
    <row r="1428" spans="1:19" ht="16.5" customHeight="1" x14ac:dyDescent="0.25">
      <c r="A1428" s="26">
        <v>1415</v>
      </c>
      <c r="B1428" s="225"/>
      <c r="C1428" s="94" t="s">
        <v>1946</v>
      </c>
      <c r="D1428" s="94">
        <v>43745</v>
      </c>
      <c r="E1428" s="65" t="s">
        <v>18</v>
      </c>
      <c r="F1428" s="75">
        <v>869668021813252</v>
      </c>
      <c r="G1428" s="65" t="s">
        <v>113</v>
      </c>
      <c r="H1428" s="65" t="s">
        <v>95</v>
      </c>
      <c r="I1428" s="75"/>
      <c r="J1428" s="24" t="s">
        <v>1085</v>
      </c>
      <c r="K1428" s="65" t="s">
        <v>1943</v>
      </c>
      <c r="L1428" s="31" t="s">
        <v>105</v>
      </c>
      <c r="M1428" s="96" t="s">
        <v>110</v>
      </c>
      <c r="N1428" s="31" t="s">
        <v>143</v>
      </c>
      <c r="O1428" s="31"/>
      <c r="P1428" s="31" t="s">
        <v>144</v>
      </c>
      <c r="Q1428" s="31" t="s">
        <v>92</v>
      </c>
      <c r="R1428" s="31" t="s">
        <v>37</v>
      </c>
      <c r="S1428" s="31" t="s">
        <v>39</v>
      </c>
    </row>
    <row r="1429" spans="1:19" ht="16.5" customHeight="1" x14ac:dyDescent="0.25">
      <c r="A1429" s="26">
        <v>1416</v>
      </c>
      <c r="B1429" s="226"/>
      <c r="C1429" s="94" t="s">
        <v>1946</v>
      </c>
      <c r="D1429" s="94">
        <v>43745</v>
      </c>
      <c r="E1429" s="65" t="s">
        <v>23</v>
      </c>
      <c r="F1429" s="75">
        <v>866104022164472</v>
      </c>
      <c r="G1429" s="171"/>
      <c r="H1429" s="65" t="s">
        <v>95</v>
      </c>
      <c r="I1429" s="31"/>
      <c r="J1429" s="24" t="s">
        <v>810</v>
      </c>
      <c r="K1429" s="31" t="s">
        <v>225</v>
      </c>
      <c r="L1429" s="31" t="s">
        <v>450</v>
      </c>
      <c r="M1429" s="31" t="s">
        <v>98</v>
      </c>
      <c r="N1429" s="31" t="s">
        <v>277</v>
      </c>
      <c r="O1429" s="72"/>
      <c r="P1429" s="31" t="s">
        <v>80</v>
      </c>
      <c r="Q1429" s="31" t="s">
        <v>92</v>
      </c>
      <c r="R1429" s="31" t="s">
        <v>42</v>
      </c>
      <c r="S1429" s="31" t="s">
        <v>68</v>
      </c>
    </row>
    <row r="1430" spans="1:19" ht="16.5" customHeight="1" x14ac:dyDescent="0.25">
      <c r="A1430" s="26">
        <v>1417</v>
      </c>
      <c r="B1430" s="26" t="s">
        <v>1951</v>
      </c>
      <c r="C1430" s="94" t="s">
        <v>1948</v>
      </c>
      <c r="D1430" s="94" t="s">
        <v>1948</v>
      </c>
      <c r="E1430" s="31" t="s">
        <v>56</v>
      </c>
      <c r="F1430" s="80">
        <v>868183034661632</v>
      </c>
      <c r="G1430" s="31" t="s">
        <v>88</v>
      </c>
      <c r="H1430" s="31" t="s">
        <v>74</v>
      </c>
      <c r="I1430" s="31"/>
      <c r="J1430" s="24" t="s">
        <v>82</v>
      </c>
      <c r="K1430" s="31" t="s">
        <v>1949</v>
      </c>
      <c r="L1430" s="31" t="s">
        <v>206</v>
      </c>
      <c r="M1430" s="31" t="s">
        <v>1086</v>
      </c>
      <c r="N1430" s="31" t="s">
        <v>1950</v>
      </c>
      <c r="O1430" s="72"/>
      <c r="P1430" s="31" t="s">
        <v>80</v>
      </c>
      <c r="Q1430" s="31" t="s">
        <v>92</v>
      </c>
      <c r="R1430" s="31" t="s">
        <v>37</v>
      </c>
      <c r="S1430" s="31" t="s">
        <v>40</v>
      </c>
    </row>
    <row r="1431" spans="1:19" ht="16.5" customHeight="1" x14ac:dyDescent="0.25">
      <c r="A1431" s="26">
        <v>1418</v>
      </c>
      <c r="B1431" s="224" t="s">
        <v>1698</v>
      </c>
      <c r="C1431" s="94">
        <v>43531</v>
      </c>
      <c r="D1431" s="94">
        <v>43592</v>
      </c>
      <c r="E1431" s="31" t="s">
        <v>23</v>
      </c>
      <c r="F1431" s="80">
        <v>863586034543862</v>
      </c>
      <c r="G1431" s="31"/>
      <c r="H1431" s="31" t="s">
        <v>95</v>
      </c>
      <c r="I1431" s="31" t="s">
        <v>1952</v>
      </c>
      <c r="J1431" s="24" t="s">
        <v>203</v>
      </c>
      <c r="K1431" s="31" t="s">
        <v>1953</v>
      </c>
      <c r="L1431" s="31" t="s">
        <v>97</v>
      </c>
      <c r="M1431" s="31" t="s">
        <v>98</v>
      </c>
      <c r="N1431" s="31" t="s">
        <v>332</v>
      </c>
      <c r="O1431" s="72">
        <v>220000</v>
      </c>
      <c r="P1431" s="31" t="s">
        <v>80</v>
      </c>
      <c r="Q1431" s="31" t="s">
        <v>92</v>
      </c>
      <c r="R1431" s="31" t="s">
        <v>37</v>
      </c>
      <c r="S1431" s="31" t="s">
        <v>59</v>
      </c>
    </row>
    <row r="1432" spans="1:19" ht="16.5" customHeight="1" x14ac:dyDescent="0.25">
      <c r="A1432" s="26">
        <v>1419</v>
      </c>
      <c r="B1432" s="225"/>
      <c r="C1432" s="94">
        <v>43684</v>
      </c>
      <c r="D1432" s="94">
        <v>43776</v>
      </c>
      <c r="E1432" s="65" t="s">
        <v>23</v>
      </c>
      <c r="F1432" s="75">
        <v>863586034548036</v>
      </c>
      <c r="G1432" s="65"/>
      <c r="H1432" s="65" t="s">
        <v>95</v>
      </c>
      <c r="I1432" s="75"/>
      <c r="J1432" s="24" t="s">
        <v>96</v>
      </c>
      <c r="K1432" s="31" t="s">
        <v>862</v>
      </c>
      <c r="L1432" s="31" t="s">
        <v>98</v>
      </c>
      <c r="M1432" s="31"/>
      <c r="N1432" s="31" t="s">
        <v>1954</v>
      </c>
      <c r="O1432" s="72">
        <v>10000</v>
      </c>
      <c r="P1432" s="31" t="s">
        <v>80</v>
      </c>
      <c r="Q1432" s="31" t="s">
        <v>100</v>
      </c>
      <c r="R1432" s="31" t="s">
        <v>37</v>
      </c>
      <c r="S1432" s="31" t="s">
        <v>40</v>
      </c>
    </row>
    <row r="1433" spans="1:19" ht="16.5" customHeight="1" x14ac:dyDescent="0.25">
      <c r="A1433" s="26">
        <v>1420</v>
      </c>
      <c r="B1433" s="225"/>
      <c r="C1433" s="94">
        <v>43684</v>
      </c>
      <c r="D1433" s="94">
        <v>43776</v>
      </c>
      <c r="E1433" s="31" t="s">
        <v>56</v>
      </c>
      <c r="F1433" s="80">
        <v>868183033806121</v>
      </c>
      <c r="G1433" s="31"/>
      <c r="H1433" s="31" t="s">
        <v>74</v>
      </c>
      <c r="I1433" s="31" t="s">
        <v>1955</v>
      </c>
      <c r="J1433" s="24" t="s">
        <v>96</v>
      </c>
      <c r="K1433" s="31" t="s">
        <v>791</v>
      </c>
      <c r="L1433" s="31"/>
      <c r="M1433" s="31" t="s">
        <v>1086</v>
      </c>
      <c r="N1433" s="31" t="s">
        <v>106</v>
      </c>
      <c r="O1433" s="72"/>
      <c r="P1433" s="31" t="s">
        <v>80</v>
      </c>
      <c r="Q1433" s="31" t="s">
        <v>100</v>
      </c>
      <c r="R1433" s="31" t="s">
        <v>42</v>
      </c>
      <c r="S1433" s="31" t="s">
        <v>44</v>
      </c>
    </row>
    <row r="1434" spans="1:19" ht="16.5" customHeight="1" x14ac:dyDescent="0.25">
      <c r="A1434" s="26">
        <v>1421</v>
      </c>
      <c r="B1434" s="225"/>
      <c r="C1434" s="94">
        <v>43715</v>
      </c>
      <c r="D1434" s="94">
        <v>43776</v>
      </c>
      <c r="E1434" s="31" t="s">
        <v>56</v>
      </c>
      <c r="F1434" s="80">
        <v>868183033788105</v>
      </c>
      <c r="G1434" s="31"/>
      <c r="H1434" s="31" t="s">
        <v>74</v>
      </c>
      <c r="I1434" s="31" t="s">
        <v>1955</v>
      </c>
      <c r="J1434" s="24" t="s">
        <v>805</v>
      </c>
      <c r="K1434" s="31" t="s">
        <v>791</v>
      </c>
      <c r="L1434" s="31"/>
      <c r="M1434" s="31" t="s">
        <v>1086</v>
      </c>
      <c r="N1434" s="31" t="s">
        <v>106</v>
      </c>
      <c r="O1434" s="31"/>
      <c r="P1434" s="31" t="s">
        <v>80</v>
      </c>
      <c r="Q1434" s="31" t="s">
        <v>100</v>
      </c>
      <c r="R1434" s="72" t="s">
        <v>42</v>
      </c>
      <c r="S1434" s="31" t="s">
        <v>44</v>
      </c>
    </row>
    <row r="1435" spans="1:19" ht="16.5" customHeight="1" x14ac:dyDescent="0.25">
      <c r="A1435" s="26">
        <v>1422</v>
      </c>
      <c r="B1435" s="225"/>
      <c r="C1435" s="94">
        <v>43745</v>
      </c>
      <c r="D1435" s="94">
        <v>43776</v>
      </c>
      <c r="E1435" s="31" t="s">
        <v>56</v>
      </c>
      <c r="F1435" s="80">
        <v>868183033793840</v>
      </c>
      <c r="G1435" s="31"/>
      <c r="H1435" s="31" t="s">
        <v>74</v>
      </c>
      <c r="I1435" s="31" t="s">
        <v>1955</v>
      </c>
      <c r="J1435" s="24" t="s">
        <v>426</v>
      </c>
      <c r="K1435" s="31" t="s">
        <v>1956</v>
      </c>
      <c r="L1435" s="31" t="s">
        <v>329</v>
      </c>
      <c r="M1435" s="31" t="s">
        <v>1086</v>
      </c>
      <c r="N1435" s="31" t="s">
        <v>964</v>
      </c>
      <c r="O1435" s="31"/>
      <c r="P1435" s="31" t="s">
        <v>80</v>
      </c>
      <c r="Q1435" s="31" t="s">
        <v>100</v>
      </c>
      <c r="R1435" s="72" t="s">
        <v>42</v>
      </c>
      <c r="S1435" s="31" t="s">
        <v>43</v>
      </c>
    </row>
    <row r="1436" spans="1:19" ht="16.5" customHeight="1" x14ac:dyDescent="0.25">
      <c r="A1436" s="26">
        <v>1423</v>
      </c>
      <c r="B1436" s="225"/>
      <c r="C1436" s="94">
        <v>43745</v>
      </c>
      <c r="D1436" s="94">
        <v>43776</v>
      </c>
      <c r="E1436" s="31" t="s">
        <v>56</v>
      </c>
      <c r="F1436" s="80">
        <v>868183033827515</v>
      </c>
      <c r="G1436" s="31"/>
      <c r="H1436" s="31" t="s">
        <v>74</v>
      </c>
      <c r="I1436" s="31" t="s">
        <v>1955</v>
      </c>
      <c r="J1436" s="24" t="s">
        <v>426</v>
      </c>
      <c r="K1436" s="31" t="s">
        <v>1956</v>
      </c>
      <c r="L1436" s="31" t="s">
        <v>329</v>
      </c>
      <c r="M1436" s="31" t="s">
        <v>1086</v>
      </c>
      <c r="N1436" s="31" t="s">
        <v>964</v>
      </c>
      <c r="O1436" s="31"/>
      <c r="P1436" s="31" t="s">
        <v>80</v>
      </c>
      <c r="Q1436" s="31" t="s">
        <v>100</v>
      </c>
      <c r="R1436" s="72" t="s">
        <v>42</v>
      </c>
      <c r="S1436" s="31" t="s">
        <v>43</v>
      </c>
    </row>
    <row r="1437" spans="1:19" ht="16.5" customHeight="1" x14ac:dyDescent="0.25">
      <c r="A1437" s="26">
        <v>1424</v>
      </c>
      <c r="B1437" s="226"/>
      <c r="C1437" s="94" t="s">
        <v>1699</v>
      </c>
      <c r="D1437" s="94" t="s">
        <v>1909</v>
      </c>
      <c r="E1437" s="65" t="s">
        <v>56</v>
      </c>
      <c r="F1437" s="75">
        <v>868183033836029</v>
      </c>
      <c r="G1437" s="65"/>
      <c r="H1437" s="65" t="s">
        <v>74</v>
      </c>
      <c r="I1437" s="24" t="s">
        <v>236</v>
      </c>
      <c r="J1437" s="24" t="s">
        <v>805</v>
      </c>
      <c r="K1437" s="31" t="s">
        <v>791</v>
      </c>
      <c r="L1437" s="31"/>
      <c r="M1437" s="31" t="s">
        <v>1086</v>
      </c>
      <c r="N1437" s="31" t="s">
        <v>106</v>
      </c>
      <c r="O1437" s="31"/>
      <c r="P1437" s="31" t="s">
        <v>80</v>
      </c>
      <c r="Q1437" s="31" t="s">
        <v>100</v>
      </c>
      <c r="R1437" s="26" t="s">
        <v>42</v>
      </c>
      <c r="S1437" s="65" t="s">
        <v>44</v>
      </c>
    </row>
    <row r="1438" spans="1:19" ht="16.5" customHeight="1" x14ac:dyDescent="0.25">
      <c r="A1438" s="26">
        <v>1425</v>
      </c>
      <c r="B1438" s="224" t="s">
        <v>868</v>
      </c>
      <c r="C1438" s="94" t="s">
        <v>1922</v>
      </c>
      <c r="D1438" s="94" t="s">
        <v>1923</v>
      </c>
      <c r="E1438" s="65" t="s">
        <v>57</v>
      </c>
      <c r="F1438" s="75">
        <v>861359036776803</v>
      </c>
      <c r="G1438" s="65"/>
      <c r="H1438" s="65" t="s">
        <v>74</v>
      </c>
      <c r="I1438" s="31"/>
      <c r="J1438" s="24" t="s">
        <v>1957</v>
      </c>
      <c r="K1438" s="31" t="s">
        <v>427</v>
      </c>
      <c r="L1438" s="31" t="s">
        <v>875</v>
      </c>
      <c r="M1438" s="31" t="s">
        <v>729</v>
      </c>
      <c r="N1438" s="31" t="s">
        <v>569</v>
      </c>
      <c r="O1438" s="23"/>
      <c r="P1438" s="31" t="s">
        <v>80</v>
      </c>
      <c r="Q1438" s="31" t="s">
        <v>100</v>
      </c>
      <c r="R1438" s="31" t="s">
        <v>37</v>
      </c>
      <c r="S1438" s="31" t="s">
        <v>41</v>
      </c>
    </row>
    <row r="1439" spans="1:19" ht="16.5" customHeight="1" x14ac:dyDescent="0.25">
      <c r="A1439" s="26">
        <v>1426</v>
      </c>
      <c r="B1439" s="225"/>
      <c r="C1439" s="94">
        <v>43776</v>
      </c>
      <c r="D1439" s="94" t="s">
        <v>1923</v>
      </c>
      <c r="E1439" s="65" t="s">
        <v>30</v>
      </c>
      <c r="F1439" s="75">
        <v>864811037172942</v>
      </c>
      <c r="G1439" s="65"/>
      <c r="H1439" s="65" t="s">
        <v>95</v>
      </c>
      <c r="I1439" s="31"/>
      <c r="J1439" s="24" t="s">
        <v>854</v>
      </c>
      <c r="K1439" s="31" t="s">
        <v>1958</v>
      </c>
      <c r="L1439" s="31" t="s">
        <v>120</v>
      </c>
      <c r="M1439" s="31"/>
      <c r="N1439" s="31" t="s">
        <v>1326</v>
      </c>
      <c r="O1439" s="23"/>
      <c r="P1439" s="31"/>
      <c r="Q1439" s="31" t="s">
        <v>100</v>
      </c>
      <c r="R1439" s="31" t="s">
        <v>37</v>
      </c>
      <c r="S1439" s="31" t="s">
        <v>40</v>
      </c>
    </row>
    <row r="1440" spans="1:19" ht="16.5" customHeight="1" x14ac:dyDescent="0.25">
      <c r="A1440" s="26">
        <v>1427</v>
      </c>
      <c r="B1440" s="225"/>
      <c r="C1440" s="94" t="s">
        <v>1922</v>
      </c>
      <c r="D1440" s="94" t="s">
        <v>1923</v>
      </c>
      <c r="E1440" s="65" t="s">
        <v>30</v>
      </c>
      <c r="F1440" s="75">
        <v>864811037292286</v>
      </c>
      <c r="G1440" s="65" t="s">
        <v>262</v>
      </c>
      <c r="H1440" s="65" t="s">
        <v>95</v>
      </c>
      <c r="I1440" s="96" t="s">
        <v>236</v>
      </c>
      <c r="J1440" s="96" t="s">
        <v>345</v>
      </c>
      <c r="K1440" s="31" t="s">
        <v>1959</v>
      </c>
      <c r="L1440" s="96" t="s">
        <v>84</v>
      </c>
      <c r="M1440" s="31"/>
      <c r="N1440" s="31" t="s">
        <v>1171</v>
      </c>
      <c r="O1440" s="23">
        <v>150000</v>
      </c>
      <c r="P1440" s="31" t="s">
        <v>80</v>
      </c>
      <c r="Q1440" s="31" t="s">
        <v>100</v>
      </c>
      <c r="R1440" s="26" t="s">
        <v>37</v>
      </c>
      <c r="S1440" s="65" t="s">
        <v>67</v>
      </c>
    </row>
    <row r="1441" spans="1:19" ht="16.5" customHeight="1" x14ac:dyDescent="0.25">
      <c r="A1441" s="26">
        <v>1428</v>
      </c>
      <c r="B1441" s="225"/>
      <c r="C1441" s="94">
        <v>43776</v>
      </c>
      <c r="D1441" s="94" t="s">
        <v>1923</v>
      </c>
      <c r="E1441" s="65" t="s">
        <v>56</v>
      </c>
      <c r="F1441" s="75">
        <v>867717030468152</v>
      </c>
      <c r="G1441" s="65"/>
      <c r="H1441" s="65" t="s">
        <v>74</v>
      </c>
      <c r="I1441" s="31"/>
      <c r="J1441" s="24" t="s">
        <v>1960</v>
      </c>
      <c r="K1441" s="31" t="s">
        <v>1383</v>
      </c>
      <c r="L1441" s="31" t="s">
        <v>219</v>
      </c>
      <c r="M1441" s="31"/>
      <c r="N1441" s="31" t="s">
        <v>1961</v>
      </c>
      <c r="O1441" s="72"/>
      <c r="P1441" s="31" t="s">
        <v>80</v>
      </c>
      <c r="Q1441" s="31" t="s">
        <v>100</v>
      </c>
      <c r="R1441" s="31" t="s">
        <v>42</v>
      </c>
      <c r="S1441" s="31" t="s">
        <v>44</v>
      </c>
    </row>
    <row r="1442" spans="1:19" ht="16.5" customHeight="1" x14ac:dyDescent="0.25">
      <c r="A1442" s="26">
        <v>1429</v>
      </c>
      <c r="B1442" s="226"/>
      <c r="C1442" s="94">
        <v>43776</v>
      </c>
      <c r="D1442" s="94" t="s">
        <v>1923</v>
      </c>
      <c r="E1442" s="65" t="s">
        <v>56</v>
      </c>
      <c r="F1442" s="75">
        <v>867857039896977</v>
      </c>
      <c r="G1442" s="65"/>
      <c r="H1442" s="65" t="s">
        <v>74</v>
      </c>
      <c r="I1442" s="75" t="s">
        <v>236</v>
      </c>
      <c r="J1442" s="24" t="s">
        <v>1960</v>
      </c>
      <c r="K1442" s="31" t="s">
        <v>1383</v>
      </c>
      <c r="L1442" s="31" t="s">
        <v>78</v>
      </c>
      <c r="M1442" s="31"/>
      <c r="N1442" s="31" t="s">
        <v>469</v>
      </c>
      <c r="O1442" s="31"/>
      <c r="P1442" s="31" t="s">
        <v>80</v>
      </c>
      <c r="Q1442" s="31" t="s">
        <v>100</v>
      </c>
      <c r="R1442" s="23" t="s">
        <v>37</v>
      </c>
      <c r="S1442" s="65" t="s">
        <v>41</v>
      </c>
    </row>
    <row r="1443" spans="1:19" ht="16.5" customHeight="1" x14ac:dyDescent="0.25">
      <c r="A1443" s="26">
        <v>1430</v>
      </c>
      <c r="B1443" s="26" t="s">
        <v>1963</v>
      </c>
      <c r="C1443" s="94">
        <v>43745</v>
      </c>
      <c r="D1443" s="94">
        <v>43776</v>
      </c>
      <c r="E1443" s="31" t="s">
        <v>30</v>
      </c>
      <c r="F1443" s="80">
        <v>868926033982338</v>
      </c>
      <c r="G1443" s="31" t="s">
        <v>88</v>
      </c>
      <c r="H1443" s="31" t="s">
        <v>74</v>
      </c>
      <c r="I1443" s="31"/>
      <c r="J1443" s="24" t="s">
        <v>76</v>
      </c>
      <c r="K1443" s="31" t="s">
        <v>225</v>
      </c>
      <c r="L1443" s="31" t="s">
        <v>311</v>
      </c>
      <c r="M1443" s="31" t="s">
        <v>155</v>
      </c>
      <c r="N1443" s="31" t="s">
        <v>1962</v>
      </c>
      <c r="O1443" s="82" t="s">
        <v>122</v>
      </c>
      <c r="P1443" s="31" t="s">
        <v>80</v>
      </c>
      <c r="Q1443" s="31" t="s">
        <v>92</v>
      </c>
      <c r="R1443" s="31" t="s">
        <v>37</v>
      </c>
      <c r="S1443" s="31" t="s">
        <v>41</v>
      </c>
    </row>
    <row r="1444" spans="1:19" ht="16.5" customHeight="1" x14ac:dyDescent="0.25">
      <c r="A1444" s="26">
        <v>1431</v>
      </c>
      <c r="B1444" s="26" t="s">
        <v>1458</v>
      </c>
      <c r="C1444" s="94">
        <v>43806</v>
      </c>
      <c r="D1444" s="94">
        <v>43806</v>
      </c>
      <c r="E1444" s="65" t="s">
        <v>23</v>
      </c>
      <c r="F1444" s="75">
        <v>861694030898116</v>
      </c>
      <c r="G1444" s="65" t="s">
        <v>88</v>
      </c>
      <c r="H1444" s="65" t="s">
        <v>95</v>
      </c>
      <c r="I1444" s="31" t="s">
        <v>204</v>
      </c>
      <c r="J1444" s="24" t="s">
        <v>203</v>
      </c>
      <c r="K1444" s="31" t="s">
        <v>1001</v>
      </c>
      <c r="L1444" s="31" t="s">
        <v>396</v>
      </c>
      <c r="M1444" s="31" t="s">
        <v>98</v>
      </c>
      <c r="N1444" s="31" t="s">
        <v>1964</v>
      </c>
      <c r="O1444" s="72">
        <v>20000</v>
      </c>
      <c r="P1444" s="31" t="s">
        <v>80</v>
      </c>
      <c r="Q1444" s="31" t="s">
        <v>92</v>
      </c>
      <c r="R1444" s="26" t="s">
        <v>37</v>
      </c>
      <c r="S1444" s="26" t="s">
        <v>40</v>
      </c>
    </row>
    <row r="1445" spans="1:19" ht="16.5" customHeight="1" x14ac:dyDescent="0.25">
      <c r="A1445" s="26">
        <v>1432</v>
      </c>
      <c r="B1445" s="26" t="s">
        <v>872</v>
      </c>
      <c r="C1445" s="94">
        <v>43592</v>
      </c>
      <c r="D1445" s="94">
        <v>43684</v>
      </c>
      <c r="E1445" s="31" t="s">
        <v>18</v>
      </c>
      <c r="F1445" s="188" t="s">
        <v>1965</v>
      </c>
      <c r="G1445" s="31" t="s">
        <v>113</v>
      </c>
      <c r="H1445" s="31" t="s">
        <v>95</v>
      </c>
      <c r="I1445" s="31"/>
      <c r="J1445" s="24" t="s">
        <v>442</v>
      </c>
      <c r="K1445" s="31" t="s">
        <v>1966</v>
      </c>
      <c r="L1445" s="31" t="s">
        <v>110</v>
      </c>
      <c r="M1445" s="31"/>
      <c r="N1445" s="31" t="s">
        <v>106</v>
      </c>
      <c r="O1445" s="72"/>
      <c r="P1445" s="31" t="s">
        <v>80</v>
      </c>
      <c r="Q1445" s="31" t="s">
        <v>92</v>
      </c>
      <c r="R1445" s="31" t="s">
        <v>42</v>
      </c>
      <c r="S1445" s="31" t="s">
        <v>44</v>
      </c>
    </row>
    <row r="1446" spans="1:19" ht="16.5" customHeight="1" x14ac:dyDescent="0.25">
      <c r="A1446" s="26">
        <v>1433</v>
      </c>
      <c r="B1446" s="224" t="s">
        <v>877</v>
      </c>
      <c r="C1446" s="94" t="s">
        <v>1946</v>
      </c>
      <c r="D1446" s="94" t="s">
        <v>1948</v>
      </c>
      <c r="E1446" s="31" t="s">
        <v>30</v>
      </c>
      <c r="F1446" s="80">
        <v>868926033987352</v>
      </c>
      <c r="G1446" s="31" t="s">
        <v>88</v>
      </c>
      <c r="H1446" s="31" t="s">
        <v>74</v>
      </c>
      <c r="I1446" s="31"/>
      <c r="J1446" s="24" t="s">
        <v>1085</v>
      </c>
      <c r="K1446" s="31" t="s">
        <v>401</v>
      </c>
      <c r="L1446" s="31" t="s">
        <v>311</v>
      </c>
      <c r="M1446" s="31" t="s">
        <v>276</v>
      </c>
      <c r="N1446" s="31" t="s">
        <v>58</v>
      </c>
      <c r="O1446" s="82" t="s">
        <v>122</v>
      </c>
      <c r="P1446" s="31" t="s">
        <v>80</v>
      </c>
      <c r="Q1446" s="31" t="s">
        <v>92</v>
      </c>
      <c r="R1446" s="31" t="s">
        <v>42</v>
      </c>
      <c r="S1446" s="31" t="s">
        <v>44</v>
      </c>
    </row>
    <row r="1447" spans="1:19" ht="16.5" customHeight="1" x14ac:dyDescent="0.25">
      <c r="A1447" s="26">
        <v>1434</v>
      </c>
      <c r="B1447" s="225"/>
      <c r="C1447" s="94" t="s">
        <v>1917</v>
      </c>
      <c r="D1447" s="94" t="s">
        <v>1907</v>
      </c>
      <c r="E1447" s="65" t="s">
        <v>18</v>
      </c>
      <c r="F1447" s="75">
        <v>866762025209543</v>
      </c>
      <c r="G1447" s="65" t="s">
        <v>107</v>
      </c>
      <c r="H1447" s="65" t="s">
        <v>95</v>
      </c>
      <c r="I1447" s="31" t="s">
        <v>1967</v>
      </c>
      <c r="J1447" s="24" t="s">
        <v>633</v>
      </c>
      <c r="K1447" s="31"/>
      <c r="L1447" s="31"/>
      <c r="M1447" s="31" t="s">
        <v>110</v>
      </c>
      <c r="N1447" s="31" t="s">
        <v>1968</v>
      </c>
      <c r="O1447" s="72"/>
      <c r="P1447" s="31" t="s">
        <v>80</v>
      </c>
      <c r="Q1447" s="31" t="s">
        <v>92</v>
      </c>
      <c r="R1447" s="31" t="s">
        <v>37</v>
      </c>
      <c r="S1447" s="31" t="s">
        <v>40</v>
      </c>
    </row>
    <row r="1448" spans="1:19" ht="15.75" customHeight="1" x14ac:dyDescent="0.25">
      <c r="A1448" s="26">
        <v>1435</v>
      </c>
      <c r="B1448" s="225"/>
      <c r="C1448" s="94" t="s">
        <v>1890</v>
      </c>
      <c r="D1448" s="94" t="s">
        <v>1969</v>
      </c>
      <c r="E1448" s="65" t="s">
        <v>18</v>
      </c>
      <c r="F1448" s="75">
        <v>864161025092771</v>
      </c>
      <c r="G1448" s="65" t="s">
        <v>1341</v>
      </c>
      <c r="H1448" s="65" t="s">
        <v>95</v>
      </c>
      <c r="I1448" s="75"/>
      <c r="J1448" s="24" t="s">
        <v>1468</v>
      </c>
      <c r="K1448" s="31" t="s">
        <v>1970</v>
      </c>
      <c r="L1448" s="31" t="s">
        <v>110</v>
      </c>
      <c r="M1448" s="96"/>
      <c r="N1448" s="31" t="s">
        <v>1971</v>
      </c>
      <c r="O1448" s="72"/>
      <c r="P1448" s="31" t="s">
        <v>80</v>
      </c>
      <c r="Q1448" s="31" t="s">
        <v>100</v>
      </c>
      <c r="R1448" s="23" t="s">
        <v>37</v>
      </c>
      <c r="S1448" s="65" t="s">
        <v>41</v>
      </c>
    </row>
    <row r="1449" spans="1:19" ht="16.5" customHeight="1" x14ac:dyDescent="0.25">
      <c r="A1449" s="26">
        <v>1436</v>
      </c>
      <c r="B1449" s="225"/>
      <c r="C1449" s="94" t="s">
        <v>1917</v>
      </c>
      <c r="D1449" s="94" t="s">
        <v>1907</v>
      </c>
      <c r="E1449" s="31" t="s">
        <v>23</v>
      </c>
      <c r="F1449" s="80">
        <v>861694030931966</v>
      </c>
      <c r="G1449" s="31" t="s">
        <v>88</v>
      </c>
      <c r="H1449" s="31" t="s">
        <v>95</v>
      </c>
      <c r="I1449" s="31"/>
      <c r="J1449" s="24" t="s">
        <v>624</v>
      </c>
      <c r="K1449" s="31"/>
      <c r="L1449" s="31" t="s">
        <v>396</v>
      </c>
      <c r="M1449" s="31" t="s">
        <v>1972</v>
      </c>
      <c r="N1449" s="31" t="s">
        <v>58</v>
      </c>
      <c r="O1449" s="72"/>
      <c r="P1449" s="31" t="s">
        <v>80</v>
      </c>
      <c r="Q1449" s="31" t="s">
        <v>92</v>
      </c>
      <c r="R1449" s="31" t="s">
        <v>42</v>
      </c>
      <c r="S1449" s="31" t="s">
        <v>44</v>
      </c>
    </row>
    <row r="1450" spans="1:19" ht="16.5" customHeight="1" x14ac:dyDescent="0.25">
      <c r="A1450" s="26">
        <v>1437</v>
      </c>
      <c r="B1450" s="225"/>
      <c r="C1450" s="94" t="s">
        <v>1699</v>
      </c>
      <c r="D1450" s="94" t="s">
        <v>1876</v>
      </c>
      <c r="E1450" s="65" t="s">
        <v>23</v>
      </c>
      <c r="F1450" s="95">
        <v>866104024576384</v>
      </c>
      <c r="G1450" s="31" t="s">
        <v>88</v>
      </c>
      <c r="H1450" s="65" t="s">
        <v>95</v>
      </c>
      <c r="I1450" s="75" t="s">
        <v>782</v>
      </c>
      <c r="J1450" s="24" t="s">
        <v>1973</v>
      </c>
      <c r="K1450" s="31" t="s">
        <v>1974</v>
      </c>
      <c r="L1450" s="31" t="s">
        <v>1972</v>
      </c>
      <c r="M1450" s="31"/>
      <c r="N1450" s="31" t="s">
        <v>106</v>
      </c>
      <c r="O1450" s="31"/>
      <c r="P1450" s="31" t="s">
        <v>80</v>
      </c>
      <c r="Q1450" s="31" t="s">
        <v>92</v>
      </c>
      <c r="R1450" s="23" t="s">
        <v>42</v>
      </c>
      <c r="S1450" s="65" t="s">
        <v>44</v>
      </c>
    </row>
    <row r="1451" spans="1:19" ht="16.5" customHeight="1" x14ac:dyDescent="0.25">
      <c r="A1451" s="26">
        <v>1438</v>
      </c>
      <c r="B1451" s="226"/>
      <c r="C1451" s="94" t="s">
        <v>1890</v>
      </c>
      <c r="D1451" s="94" t="s">
        <v>1969</v>
      </c>
      <c r="E1451" s="65" t="s">
        <v>23</v>
      </c>
      <c r="F1451" s="75">
        <v>864811037254468</v>
      </c>
      <c r="G1451" s="65" t="s">
        <v>262</v>
      </c>
      <c r="H1451" s="65" t="s">
        <v>95</v>
      </c>
      <c r="I1451" s="75" t="s">
        <v>1975</v>
      </c>
      <c r="J1451" s="24" t="s">
        <v>96</v>
      </c>
      <c r="K1451" s="31" t="s">
        <v>225</v>
      </c>
      <c r="L1451" s="31" t="s">
        <v>98</v>
      </c>
      <c r="M1451" s="31"/>
      <c r="N1451" s="31" t="s">
        <v>1976</v>
      </c>
      <c r="O1451" s="72">
        <v>220000</v>
      </c>
      <c r="P1451" s="31" t="s">
        <v>80</v>
      </c>
      <c r="Q1451" s="31" t="s">
        <v>100</v>
      </c>
      <c r="R1451" s="23" t="s">
        <v>37</v>
      </c>
      <c r="S1451" s="65" t="s">
        <v>59</v>
      </c>
    </row>
    <row r="1452" spans="1:19" ht="16.5" customHeight="1" x14ac:dyDescent="0.25">
      <c r="A1452" s="26">
        <v>1439</v>
      </c>
      <c r="B1452" s="224" t="s">
        <v>893</v>
      </c>
      <c r="C1452" s="94">
        <v>43562</v>
      </c>
      <c r="D1452" s="94" t="s">
        <v>1927</v>
      </c>
      <c r="E1452" s="65" t="s">
        <v>56</v>
      </c>
      <c r="F1452" s="75">
        <v>868183033817417</v>
      </c>
      <c r="G1452" s="65" t="s">
        <v>88</v>
      </c>
      <c r="H1452" s="65" t="s">
        <v>74</v>
      </c>
      <c r="I1452" s="31"/>
      <c r="J1452" s="24" t="s">
        <v>209</v>
      </c>
      <c r="K1452" s="31" t="s">
        <v>1977</v>
      </c>
      <c r="L1452" s="31"/>
      <c r="M1452" s="31" t="s">
        <v>1086</v>
      </c>
      <c r="N1452" s="31" t="s">
        <v>1978</v>
      </c>
      <c r="O1452" s="72"/>
      <c r="P1452" s="31" t="s">
        <v>80</v>
      </c>
      <c r="Q1452" s="31" t="s">
        <v>92</v>
      </c>
      <c r="R1452" s="31" t="s">
        <v>37</v>
      </c>
      <c r="S1452" s="31" t="s">
        <v>41</v>
      </c>
    </row>
    <row r="1453" spans="1:19" ht="16.5" customHeight="1" x14ac:dyDescent="0.25">
      <c r="A1453" s="26">
        <v>1440</v>
      </c>
      <c r="B1453" s="225"/>
      <c r="C1453" s="94" t="s">
        <v>1876</v>
      </c>
      <c r="D1453" s="94" t="s">
        <v>1927</v>
      </c>
      <c r="E1453" s="65" t="s">
        <v>56</v>
      </c>
      <c r="F1453" s="75">
        <v>868183034734454</v>
      </c>
      <c r="G1453" s="171"/>
      <c r="H1453" s="65" t="s">
        <v>74</v>
      </c>
      <c r="I1453" s="75"/>
      <c r="J1453" s="24" t="s">
        <v>209</v>
      </c>
      <c r="K1453" s="31" t="s">
        <v>481</v>
      </c>
      <c r="L1453" s="31" t="s">
        <v>78</v>
      </c>
      <c r="M1453" s="31" t="s">
        <v>1086</v>
      </c>
      <c r="N1453" s="31" t="s">
        <v>1979</v>
      </c>
      <c r="O1453" s="31"/>
      <c r="P1453" s="31" t="s">
        <v>80</v>
      </c>
      <c r="Q1453" s="31" t="s">
        <v>92</v>
      </c>
      <c r="R1453" s="23" t="s">
        <v>37</v>
      </c>
      <c r="S1453" s="65" t="s">
        <v>41</v>
      </c>
    </row>
    <row r="1454" spans="1:19" ht="16.5" customHeight="1" x14ac:dyDescent="0.25">
      <c r="A1454" s="26">
        <v>1441</v>
      </c>
      <c r="B1454" s="225"/>
      <c r="C1454" s="94" t="s">
        <v>1876</v>
      </c>
      <c r="D1454" s="94" t="s">
        <v>1927</v>
      </c>
      <c r="E1454" s="65" t="s">
        <v>56</v>
      </c>
      <c r="F1454" s="75">
        <v>868183033803649</v>
      </c>
      <c r="G1454" s="171"/>
      <c r="H1454" s="65" t="s">
        <v>74</v>
      </c>
      <c r="I1454" s="75"/>
      <c r="J1454" s="24" t="s">
        <v>209</v>
      </c>
      <c r="K1454" s="31" t="s">
        <v>1980</v>
      </c>
      <c r="L1454" s="31" t="s">
        <v>206</v>
      </c>
      <c r="M1454" s="31" t="s">
        <v>1086</v>
      </c>
      <c r="N1454" s="31" t="s">
        <v>458</v>
      </c>
      <c r="O1454" s="31"/>
      <c r="P1454" s="31" t="s">
        <v>80</v>
      </c>
      <c r="Q1454" s="31" t="s">
        <v>92</v>
      </c>
      <c r="R1454" s="23" t="s">
        <v>37</v>
      </c>
      <c r="S1454" s="65" t="s">
        <v>41</v>
      </c>
    </row>
    <row r="1455" spans="1:19" ht="16.5" customHeight="1" x14ac:dyDescent="0.25">
      <c r="A1455" s="26">
        <v>1442</v>
      </c>
      <c r="B1455" s="225"/>
      <c r="C1455" s="94" t="s">
        <v>1922</v>
      </c>
      <c r="D1455" s="94" t="s">
        <v>1890</v>
      </c>
      <c r="E1455" s="65" t="s">
        <v>56</v>
      </c>
      <c r="F1455" s="75">
        <v>867717030474044</v>
      </c>
      <c r="G1455" s="65"/>
      <c r="H1455" s="65" t="s">
        <v>74</v>
      </c>
      <c r="I1455" s="24"/>
      <c r="J1455" s="24" t="s">
        <v>76</v>
      </c>
      <c r="K1455" s="31" t="s">
        <v>666</v>
      </c>
      <c r="L1455" s="31" t="s">
        <v>219</v>
      </c>
      <c r="M1455" s="31" t="s">
        <v>1086</v>
      </c>
      <c r="N1455" s="31" t="s">
        <v>458</v>
      </c>
      <c r="O1455" s="31"/>
      <c r="P1455" s="31" t="s">
        <v>80</v>
      </c>
      <c r="Q1455" s="31" t="s">
        <v>92</v>
      </c>
      <c r="R1455" s="26" t="s">
        <v>37</v>
      </c>
      <c r="S1455" s="26" t="s">
        <v>41</v>
      </c>
    </row>
    <row r="1456" spans="1:19" ht="16.5" customHeight="1" x14ac:dyDescent="0.25">
      <c r="A1456" s="26">
        <v>1443</v>
      </c>
      <c r="B1456" s="225"/>
      <c r="C1456" s="94" t="s">
        <v>1909</v>
      </c>
      <c r="D1456" s="94" t="s">
        <v>1679</v>
      </c>
      <c r="E1456" s="31" t="s">
        <v>30</v>
      </c>
      <c r="F1456" s="75">
        <v>869627031765415</v>
      </c>
      <c r="G1456" s="31"/>
      <c r="H1456" s="31" t="s">
        <v>74</v>
      </c>
      <c r="I1456" s="31"/>
      <c r="J1456" s="24" t="s">
        <v>1468</v>
      </c>
      <c r="K1456" s="31" t="s">
        <v>225</v>
      </c>
      <c r="L1456" s="24" t="s">
        <v>276</v>
      </c>
      <c r="M1456" s="31"/>
      <c r="N1456" s="31" t="s">
        <v>1981</v>
      </c>
      <c r="O1456" s="82" t="s">
        <v>122</v>
      </c>
      <c r="P1456" s="31" t="s">
        <v>80</v>
      </c>
      <c r="Q1456" s="31" t="s">
        <v>100</v>
      </c>
      <c r="R1456" s="31" t="s">
        <v>37</v>
      </c>
      <c r="S1456" s="31" t="s">
        <v>59</v>
      </c>
    </row>
    <row r="1457" spans="1:19" ht="16.5" customHeight="1" x14ac:dyDescent="0.25">
      <c r="A1457" s="26">
        <v>1444</v>
      </c>
      <c r="B1457" s="225"/>
      <c r="C1457" s="94" t="s">
        <v>1909</v>
      </c>
      <c r="D1457" s="94" t="s">
        <v>1679</v>
      </c>
      <c r="E1457" s="65" t="s">
        <v>30</v>
      </c>
      <c r="F1457" s="75">
        <v>868926033965127</v>
      </c>
      <c r="G1457" s="65"/>
      <c r="H1457" s="65" t="s">
        <v>74</v>
      </c>
      <c r="I1457" s="96" t="s">
        <v>1382</v>
      </c>
      <c r="J1457" s="96" t="s">
        <v>251</v>
      </c>
      <c r="K1457" s="31" t="s">
        <v>225</v>
      </c>
      <c r="L1457" s="96" t="s">
        <v>311</v>
      </c>
      <c r="M1457" s="24" t="s">
        <v>276</v>
      </c>
      <c r="N1457" s="31" t="s">
        <v>1982</v>
      </c>
      <c r="O1457" s="82" t="s">
        <v>122</v>
      </c>
      <c r="P1457" s="31" t="s">
        <v>80</v>
      </c>
      <c r="Q1457" s="31" t="s">
        <v>100</v>
      </c>
      <c r="R1457" s="31" t="s">
        <v>37</v>
      </c>
      <c r="S1457" s="31" t="s">
        <v>59</v>
      </c>
    </row>
    <row r="1458" spans="1:19" ht="16.5" customHeight="1" x14ac:dyDescent="0.25">
      <c r="A1458" s="26">
        <v>1445</v>
      </c>
      <c r="B1458" s="225"/>
      <c r="C1458" s="94">
        <v>43562</v>
      </c>
      <c r="D1458" s="94" t="s">
        <v>1927</v>
      </c>
      <c r="E1458" s="31" t="s">
        <v>30</v>
      </c>
      <c r="F1458" s="80">
        <v>868926033944213</v>
      </c>
      <c r="G1458" s="31"/>
      <c r="H1458" s="31" t="s">
        <v>74</v>
      </c>
      <c r="I1458" s="24" t="s">
        <v>1983</v>
      </c>
      <c r="J1458" s="24" t="s">
        <v>76</v>
      </c>
      <c r="K1458" s="31"/>
      <c r="L1458" s="31" t="s">
        <v>276</v>
      </c>
      <c r="M1458" s="31"/>
      <c r="N1458" s="31" t="s">
        <v>1984</v>
      </c>
      <c r="O1458" s="82" t="s">
        <v>122</v>
      </c>
      <c r="P1458" s="31" t="s">
        <v>80</v>
      </c>
      <c r="Q1458" s="31" t="s">
        <v>92</v>
      </c>
      <c r="R1458" s="31" t="s">
        <v>37</v>
      </c>
      <c r="S1458" s="23" t="s">
        <v>41</v>
      </c>
    </row>
    <row r="1459" spans="1:19" ht="16.5" customHeight="1" x14ac:dyDescent="0.25">
      <c r="A1459" s="26">
        <v>1446</v>
      </c>
      <c r="B1459" s="225"/>
      <c r="C1459" s="94" t="s">
        <v>1876</v>
      </c>
      <c r="D1459" s="94" t="s">
        <v>1927</v>
      </c>
      <c r="E1459" s="31" t="s">
        <v>30</v>
      </c>
      <c r="F1459" s="80">
        <v>868926033942167</v>
      </c>
      <c r="G1459" s="31"/>
      <c r="H1459" s="31" t="s">
        <v>74</v>
      </c>
      <c r="I1459" s="24" t="s">
        <v>1983</v>
      </c>
      <c r="J1459" s="24" t="s">
        <v>76</v>
      </c>
      <c r="K1459" s="31"/>
      <c r="L1459" s="31" t="s">
        <v>276</v>
      </c>
      <c r="M1459" s="31"/>
      <c r="N1459" s="31" t="s">
        <v>1984</v>
      </c>
      <c r="O1459" s="82" t="s">
        <v>122</v>
      </c>
      <c r="P1459" s="31" t="s">
        <v>80</v>
      </c>
      <c r="Q1459" s="31" t="s">
        <v>92</v>
      </c>
      <c r="R1459" s="31" t="s">
        <v>37</v>
      </c>
      <c r="S1459" s="23" t="s">
        <v>41</v>
      </c>
    </row>
    <row r="1460" spans="1:19" ht="16.5" customHeight="1" x14ac:dyDescent="0.25">
      <c r="A1460" s="26">
        <v>1447</v>
      </c>
      <c r="B1460" s="225"/>
      <c r="C1460" s="94" t="s">
        <v>1927</v>
      </c>
      <c r="D1460" s="94" t="s">
        <v>1890</v>
      </c>
      <c r="E1460" s="31" t="s">
        <v>30</v>
      </c>
      <c r="F1460" s="75">
        <v>866192037814454</v>
      </c>
      <c r="G1460" s="65"/>
      <c r="H1460" s="31" t="s">
        <v>74</v>
      </c>
      <c r="I1460" s="24"/>
      <c r="J1460" s="24" t="s">
        <v>164</v>
      </c>
      <c r="K1460" s="31"/>
      <c r="L1460" s="31" t="s">
        <v>84</v>
      </c>
      <c r="M1460" s="31"/>
      <c r="N1460" s="31" t="s">
        <v>213</v>
      </c>
      <c r="O1460" s="82" t="s">
        <v>122</v>
      </c>
      <c r="P1460" s="31" t="s">
        <v>80</v>
      </c>
      <c r="Q1460" s="31" t="s">
        <v>92</v>
      </c>
      <c r="R1460" s="26" t="s">
        <v>42</v>
      </c>
      <c r="S1460" s="65" t="s">
        <v>44</v>
      </c>
    </row>
    <row r="1461" spans="1:19" ht="16.5" customHeight="1" x14ac:dyDescent="0.25">
      <c r="A1461" s="26">
        <v>1448</v>
      </c>
      <c r="B1461" s="225"/>
      <c r="C1461" s="94" t="s">
        <v>1985</v>
      </c>
      <c r="D1461" s="94"/>
      <c r="E1461" s="65" t="s">
        <v>30</v>
      </c>
      <c r="F1461" s="75">
        <v>868926033993103</v>
      </c>
      <c r="G1461" s="65"/>
      <c r="H1461" s="65" t="s">
        <v>74</v>
      </c>
      <c r="I1461" s="31"/>
      <c r="J1461" s="24" t="s">
        <v>76</v>
      </c>
      <c r="K1461" s="31" t="s">
        <v>210</v>
      </c>
      <c r="L1461" s="31"/>
      <c r="M1461" s="31"/>
      <c r="N1461" s="31" t="s">
        <v>1203</v>
      </c>
      <c r="O1461" s="26"/>
      <c r="P1461" s="31" t="s">
        <v>80</v>
      </c>
      <c r="Q1461" s="31" t="s">
        <v>100</v>
      </c>
      <c r="R1461" s="26" t="s">
        <v>42</v>
      </c>
      <c r="S1461" s="65" t="s">
        <v>43</v>
      </c>
    </row>
    <row r="1462" spans="1:19" ht="16.5" customHeight="1" x14ac:dyDescent="0.25">
      <c r="A1462" s="26">
        <v>1449</v>
      </c>
      <c r="B1462" s="226"/>
      <c r="C1462" s="94" t="s">
        <v>1907</v>
      </c>
      <c r="D1462" s="94" t="s">
        <v>1907</v>
      </c>
      <c r="E1462" s="31" t="s">
        <v>23</v>
      </c>
      <c r="F1462" s="80">
        <v>862631034751916</v>
      </c>
      <c r="G1462" s="31" t="s">
        <v>88</v>
      </c>
      <c r="H1462" s="31" t="s">
        <v>95</v>
      </c>
      <c r="I1462" s="31"/>
      <c r="J1462" s="24" t="s">
        <v>203</v>
      </c>
      <c r="K1462" s="31" t="s">
        <v>1986</v>
      </c>
      <c r="L1462" s="31" t="s">
        <v>396</v>
      </c>
      <c r="M1462" s="31"/>
      <c r="N1462" s="31" t="s">
        <v>689</v>
      </c>
      <c r="O1462" s="72">
        <v>20000</v>
      </c>
      <c r="P1462" s="31" t="s">
        <v>80</v>
      </c>
      <c r="Q1462" s="31" t="s">
        <v>92</v>
      </c>
      <c r="R1462" s="31" t="s">
        <v>37</v>
      </c>
      <c r="S1462" s="31" t="s">
        <v>40</v>
      </c>
    </row>
    <row r="1463" spans="1:19" ht="16.5" customHeight="1" x14ac:dyDescent="0.25">
      <c r="A1463" s="26">
        <v>1450</v>
      </c>
      <c r="B1463" s="26" t="s">
        <v>1990</v>
      </c>
      <c r="C1463" s="94">
        <v>43562</v>
      </c>
      <c r="D1463" s="94">
        <v>43623</v>
      </c>
      <c r="E1463" s="31" t="s">
        <v>57</v>
      </c>
      <c r="F1463" s="95">
        <v>861359036828281</v>
      </c>
      <c r="G1463" s="65" t="s">
        <v>262</v>
      </c>
      <c r="H1463" s="65" t="s">
        <v>74</v>
      </c>
      <c r="I1463" s="31" t="s">
        <v>1987</v>
      </c>
      <c r="J1463" s="24"/>
      <c r="K1463" s="31" t="s">
        <v>1988</v>
      </c>
      <c r="L1463" s="31"/>
      <c r="M1463" s="31" t="s">
        <v>729</v>
      </c>
      <c r="N1463" s="31" t="s">
        <v>1989</v>
      </c>
      <c r="O1463" s="72"/>
      <c r="P1463" s="31" t="s">
        <v>80</v>
      </c>
      <c r="Q1463" s="31" t="s">
        <v>100</v>
      </c>
      <c r="R1463" s="31" t="s">
        <v>37</v>
      </c>
      <c r="S1463" s="31" t="s">
        <v>59</v>
      </c>
    </row>
    <row r="1464" spans="1:19" ht="16.5" customHeight="1" x14ac:dyDescent="0.25">
      <c r="A1464" s="26">
        <v>1451</v>
      </c>
      <c r="B1464" s="224" t="s">
        <v>1998</v>
      </c>
      <c r="C1464" s="94" t="s">
        <v>1876</v>
      </c>
      <c r="D1464" s="94" t="s">
        <v>1927</v>
      </c>
      <c r="E1464" s="65" t="s">
        <v>18</v>
      </c>
      <c r="F1464" s="75">
        <v>869988018357455</v>
      </c>
      <c r="G1464" s="65" t="s">
        <v>535</v>
      </c>
      <c r="H1464" s="65" t="s">
        <v>95</v>
      </c>
      <c r="I1464" s="31" t="s">
        <v>1991</v>
      </c>
      <c r="J1464" s="24" t="s">
        <v>439</v>
      </c>
      <c r="K1464" s="31" t="s">
        <v>1992</v>
      </c>
      <c r="L1464" s="31" t="s">
        <v>109</v>
      </c>
      <c r="M1464" s="31" t="s">
        <v>110</v>
      </c>
      <c r="N1464" s="31" t="s">
        <v>764</v>
      </c>
      <c r="O1464" s="72">
        <v>30000</v>
      </c>
      <c r="P1464" s="31" t="s">
        <v>80</v>
      </c>
      <c r="Q1464" s="31" t="s">
        <v>100</v>
      </c>
      <c r="R1464" s="26" t="s">
        <v>37</v>
      </c>
      <c r="S1464" s="26" t="s">
        <v>41</v>
      </c>
    </row>
    <row r="1465" spans="1:19" ht="16.5" customHeight="1" x14ac:dyDescent="0.25">
      <c r="A1465" s="26">
        <v>1452</v>
      </c>
      <c r="B1465" s="225"/>
      <c r="C1465" s="94" t="s">
        <v>1876</v>
      </c>
      <c r="D1465" s="94" t="s">
        <v>1927</v>
      </c>
      <c r="E1465" s="65" t="s">
        <v>18</v>
      </c>
      <c r="F1465" s="75">
        <v>864161020969072</v>
      </c>
      <c r="G1465" s="65" t="s">
        <v>535</v>
      </c>
      <c r="H1465" s="65" t="s">
        <v>95</v>
      </c>
      <c r="I1465" s="75" t="s">
        <v>1993</v>
      </c>
      <c r="J1465" s="24" t="s">
        <v>1994</v>
      </c>
      <c r="K1465" s="31"/>
      <c r="L1465" s="31" t="s">
        <v>109</v>
      </c>
      <c r="M1465" s="31" t="s">
        <v>110</v>
      </c>
      <c r="N1465" s="31" t="s">
        <v>58</v>
      </c>
      <c r="O1465" s="31"/>
      <c r="P1465" s="31" t="s">
        <v>80</v>
      </c>
      <c r="Q1465" s="31" t="s">
        <v>100</v>
      </c>
      <c r="R1465" s="23" t="s">
        <v>42</v>
      </c>
      <c r="S1465" s="65" t="s">
        <v>44</v>
      </c>
    </row>
    <row r="1466" spans="1:19" ht="16.5" customHeight="1" x14ac:dyDescent="0.25">
      <c r="A1466" s="26">
        <v>1453</v>
      </c>
      <c r="B1466" s="225"/>
      <c r="C1466" s="94" t="s">
        <v>1876</v>
      </c>
      <c r="D1466" s="94" t="s">
        <v>1927</v>
      </c>
      <c r="E1466" s="65" t="s">
        <v>18</v>
      </c>
      <c r="F1466" s="75">
        <v>864161021072082</v>
      </c>
      <c r="G1466" s="65"/>
      <c r="H1466" s="65" t="s">
        <v>95</v>
      </c>
      <c r="I1466" s="31" t="s">
        <v>1995</v>
      </c>
      <c r="J1466" s="24" t="s">
        <v>439</v>
      </c>
      <c r="K1466" s="31"/>
      <c r="L1466" s="31" t="s">
        <v>109</v>
      </c>
      <c r="M1466" s="31" t="s">
        <v>110</v>
      </c>
      <c r="N1466" s="31" t="s">
        <v>58</v>
      </c>
      <c r="O1466" s="72"/>
      <c r="P1466" s="31" t="s">
        <v>80</v>
      </c>
      <c r="Q1466" s="31" t="s">
        <v>100</v>
      </c>
      <c r="R1466" s="23" t="s">
        <v>42</v>
      </c>
      <c r="S1466" s="65" t="s">
        <v>44</v>
      </c>
    </row>
    <row r="1467" spans="1:19" ht="16.5" customHeight="1" x14ac:dyDescent="0.25">
      <c r="A1467" s="26">
        <v>1454</v>
      </c>
      <c r="B1467" s="226"/>
      <c r="C1467" s="94" t="s">
        <v>1876</v>
      </c>
      <c r="D1467" s="94" t="s">
        <v>1927</v>
      </c>
      <c r="E1467" s="65" t="s">
        <v>18</v>
      </c>
      <c r="F1467" s="75">
        <v>862118021627382</v>
      </c>
      <c r="G1467" s="65"/>
      <c r="H1467" s="65" t="s">
        <v>95</v>
      </c>
      <c r="I1467" s="31"/>
      <c r="J1467" s="24" t="s">
        <v>439</v>
      </c>
      <c r="K1467" s="31" t="s">
        <v>1996</v>
      </c>
      <c r="L1467" s="31" t="s">
        <v>109</v>
      </c>
      <c r="M1467" s="31" t="s">
        <v>110</v>
      </c>
      <c r="N1467" s="31" t="s">
        <v>1997</v>
      </c>
      <c r="O1467" s="72">
        <v>30000</v>
      </c>
      <c r="P1467" s="31" t="s">
        <v>80</v>
      </c>
      <c r="Q1467" s="31" t="s">
        <v>100</v>
      </c>
      <c r="R1467" s="26" t="s">
        <v>37</v>
      </c>
      <c r="S1467" s="26" t="s">
        <v>41</v>
      </c>
    </row>
    <row r="1468" spans="1:19" ht="16.5" customHeight="1" x14ac:dyDescent="0.25">
      <c r="A1468" s="26">
        <v>1455</v>
      </c>
      <c r="B1468" s="26" t="s">
        <v>2001</v>
      </c>
      <c r="C1468" s="94" t="s">
        <v>1923</v>
      </c>
      <c r="D1468" s="94" t="s">
        <v>1923</v>
      </c>
      <c r="E1468" s="31" t="s">
        <v>30</v>
      </c>
      <c r="F1468" s="80">
        <v>866192037821236</v>
      </c>
      <c r="G1468" s="31" t="s">
        <v>88</v>
      </c>
      <c r="H1468" s="31" t="s">
        <v>95</v>
      </c>
      <c r="I1468" s="31"/>
      <c r="J1468" s="24" t="s">
        <v>1085</v>
      </c>
      <c r="K1468" s="31" t="s">
        <v>1999</v>
      </c>
      <c r="L1468" s="31"/>
      <c r="M1468" s="31" t="s">
        <v>84</v>
      </c>
      <c r="N1468" s="31" t="s">
        <v>2000</v>
      </c>
      <c r="O1468" s="82" t="s">
        <v>122</v>
      </c>
      <c r="P1468" s="31" t="s">
        <v>80</v>
      </c>
      <c r="Q1468" s="31" t="s">
        <v>92</v>
      </c>
      <c r="R1468" s="31" t="s">
        <v>37</v>
      </c>
      <c r="S1468" s="31" t="s">
        <v>67</v>
      </c>
    </row>
    <row r="1469" spans="1:19" ht="16.5" customHeight="1" x14ac:dyDescent="0.25">
      <c r="A1469" s="26">
        <v>1456</v>
      </c>
      <c r="B1469" s="224" t="s">
        <v>967</v>
      </c>
      <c r="C1469" s="94" t="s">
        <v>1876</v>
      </c>
      <c r="D1469" s="94" t="s">
        <v>1935</v>
      </c>
      <c r="E1469" s="65" t="s">
        <v>64</v>
      </c>
      <c r="F1469" s="75">
        <v>867857039895466</v>
      </c>
      <c r="G1469" s="65" t="s">
        <v>88</v>
      </c>
      <c r="H1469" s="65" t="s">
        <v>74</v>
      </c>
      <c r="I1469" s="31"/>
      <c r="J1469" s="24" t="s">
        <v>1209</v>
      </c>
      <c r="K1469" s="31" t="s">
        <v>1635</v>
      </c>
      <c r="L1469" s="31" t="s">
        <v>219</v>
      </c>
      <c r="M1469" s="31" t="s">
        <v>1086</v>
      </c>
      <c r="N1469" s="31" t="s">
        <v>58</v>
      </c>
      <c r="O1469" s="72"/>
      <c r="P1469" s="31" t="s">
        <v>80</v>
      </c>
      <c r="Q1469" s="31" t="s">
        <v>92</v>
      </c>
      <c r="R1469" s="26" t="s">
        <v>42</v>
      </c>
      <c r="S1469" s="26" t="s">
        <v>44</v>
      </c>
    </row>
    <row r="1470" spans="1:19" ht="16.5" customHeight="1" x14ac:dyDescent="0.25">
      <c r="A1470" s="26">
        <v>1457</v>
      </c>
      <c r="B1470" s="225"/>
      <c r="C1470" s="94" t="s">
        <v>1946</v>
      </c>
      <c r="D1470" s="94" t="s">
        <v>1948</v>
      </c>
      <c r="E1470" s="65" t="s">
        <v>56</v>
      </c>
      <c r="F1470" s="75">
        <v>867857039923599</v>
      </c>
      <c r="G1470" s="171"/>
      <c r="H1470" s="65" t="s">
        <v>74</v>
      </c>
      <c r="I1470" s="31"/>
      <c r="J1470" s="24" t="s">
        <v>672</v>
      </c>
      <c r="K1470" s="31"/>
      <c r="L1470" s="31" t="s">
        <v>219</v>
      </c>
      <c r="M1470" s="31" t="s">
        <v>1086</v>
      </c>
      <c r="N1470" s="31" t="s">
        <v>58</v>
      </c>
      <c r="O1470" s="72"/>
      <c r="P1470" s="31" t="s">
        <v>80</v>
      </c>
      <c r="Q1470" s="31" t="s">
        <v>92</v>
      </c>
      <c r="R1470" s="31" t="s">
        <v>42</v>
      </c>
      <c r="S1470" s="31" t="s">
        <v>44</v>
      </c>
    </row>
    <row r="1471" spans="1:19" ht="16.5" customHeight="1" x14ac:dyDescent="0.25">
      <c r="A1471" s="26">
        <v>1458</v>
      </c>
      <c r="B1471" s="225"/>
      <c r="C1471" s="94" t="s">
        <v>1946</v>
      </c>
      <c r="D1471" s="94" t="s">
        <v>1948</v>
      </c>
      <c r="E1471" s="65" t="s">
        <v>30</v>
      </c>
      <c r="F1471" s="95">
        <v>864811036929243</v>
      </c>
      <c r="G1471" s="65"/>
      <c r="H1471" s="65" t="s">
        <v>95</v>
      </c>
      <c r="I1471" s="31"/>
      <c r="J1471" s="24" t="s">
        <v>645</v>
      </c>
      <c r="K1471" s="31" t="s">
        <v>210</v>
      </c>
      <c r="L1471" s="31" t="s">
        <v>311</v>
      </c>
      <c r="M1471" s="31" t="s">
        <v>155</v>
      </c>
      <c r="N1471" s="31" t="s">
        <v>277</v>
      </c>
      <c r="O1471" s="82" t="s">
        <v>122</v>
      </c>
      <c r="P1471" s="31" t="s">
        <v>80</v>
      </c>
      <c r="Q1471" s="31" t="s">
        <v>92</v>
      </c>
      <c r="R1471" s="31" t="s">
        <v>42</v>
      </c>
      <c r="S1471" s="31" t="s">
        <v>68</v>
      </c>
    </row>
    <row r="1472" spans="1:19" ht="16.5" customHeight="1" x14ac:dyDescent="0.25">
      <c r="A1472" s="26">
        <v>1459</v>
      </c>
      <c r="B1472" s="225"/>
      <c r="C1472" s="94" t="s">
        <v>1935</v>
      </c>
      <c r="D1472" s="94" t="s">
        <v>1931</v>
      </c>
      <c r="E1472" s="31" t="s">
        <v>30</v>
      </c>
      <c r="F1472" s="80">
        <v>864811036920622</v>
      </c>
      <c r="G1472" s="31"/>
      <c r="H1472" s="31" t="s">
        <v>95</v>
      </c>
      <c r="I1472" s="96"/>
      <c r="J1472" s="96"/>
      <c r="K1472" s="31" t="s">
        <v>52</v>
      </c>
      <c r="L1472" s="96"/>
      <c r="M1472" s="31" t="s">
        <v>155</v>
      </c>
      <c r="N1472" s="31" t="s">
        <v>106</v>
      </c>
      <c r="O1472" s="82" t="s">
        <v>122</v>
      </c>
      <c r="P1472" s="31" t="s">
        <v>80</v>
      </c>
      <c r="Q1472" s="31" t="s">
        <v>92</v>
      </c>
      <c r="R1472" s="26" t="s">
        <v>42</v>
      </c>
      <c r="S1472" s="65" t="s">
        <v>43</v>
      </c>
    </row>
    <row r="1473" spans="1:19" ht="16.5" customHeight="1" x14ac:dyDescent="0.25">
      <c r="A1473" s="26">
        <v>1460</v>
      </c>
      <c r="B1473" s="225"/>
      <c r="C1473" s="94" t="s">
        <v>1935</v>
      </c>
      <c r="D1473" s="94" t="s">
        <v>1931</v>
      </c>
      <c r="E1473" s="65" t="s">
        <v>30</v>
      </c>
      <c r="F1473" s="75">
        <v>868926033988681</v>
      </c>
      <c r="G1473" s="65"/>
      <c r="H1473" s="65" t="s">
        <v>74</v>
      </c>
      <c r="I1473" s="75"/>
      <c r="J1473" s="24" t="s">
        <v>672</v>
      </c>
      <c r="K1473" s="31"/>
      <c r="L1473" s="31" t="s">
        <v>229</v>
      </c>
      <c r="M1473" s="31" t="s">
        <v>155</v>
      </c>
      <c r="N1473" s="31" t="s">
        <v>58</v>
      </c>
      <c r="O1473" s="82" t="s">
        <v>122</v>
      </c>
      <c r="P1473" s="31" t="s">
        <v>80</v>
      </c>
      <c r="Q1473" s="31" t="s">
        <v>92</v>
      </c>
      <c r="R1473" s="31" t="s">
        <v>42</v>
      </c>
      <c r="S1473" s="23" t="s">
        <v>44</v>
      </c>
    </row>
    <row r="1474" spans="1:19" ht="16.5" customHeight="1" x14ac:dyDescent="0.25">
      <c r="A1474" s="26">
        <v>1461</v>
      </c>
      <c r="B1474" s="225"/>
      <c r="C1474" s="174" t="s">
        <v>1946</v>
      </c>
      <c r="D1474" s="174" t="s">
        <v>1948</v>
      </c>
      <c r="E1474" s="26" t="s">
        <v>31</v>
      </c>
      <c r="F1474" s="150">
        <v>865209034362294</v>
      </c>
      <c r="G1474" s="175"/>
      <c r="H1474" s="26" t="s">
        <v>95</v>
      </c>
      <c r="I1474" s="26"/>
      <c r="J1474" s="50" t="s">
        <v>507</v>
      </c>
      <c r="K1474" s="26" t="s">
        <v>791</v>
      </c>
      <c r="L1474" s="26"/>
      <c r="M1474" s="26" t="s">
        <v>1267</v>
      </c>
      <c r="N1474" s="26" t="s">
        <v>106</v>
      </c>
      <c r="O1474" s="23"/>
      <c r="P1474" s="26" t="s">
        <v>80</v>
      </c>
      <c r="Q1474" s="26" t="s">
        <v>92</v>
      </c>
      <c r="R1474" s="26" t="s">
        <v>42</v>
      </c>
      <c r="S1474" s="26" t="s">
        <v>44</v>
      </c>
    </row>
    <row r="1475" spans="1:19" ht="16.5" customHeight="1" x14ac:dyDescent="0.25">
      <c r="A1475" s="26">
        <v>1462</v>
      </c>
      <c r="B1475" s="226"/>
      <c r="C1475" s="201">
        <v>43776</v>
      </c>
      <c r="D1475" s="201">
        <v>43806</v>
      </c>
      <c r="E1475" s="65" t="s">
        <v>23</v>
      </c>
      <c r="F1475" s="75">
        <v>862631039260236</v>
      </c>
      <c r="G1475" s="65"/>
      <c r="H1475" s="65" t="s">
        <v>95</v>
      </c>
      <c r="I1475" s="31"/>
      <c r="J1475" s="24" t="s">
        <v>510</v>
      </c>
      <c r="K1475" s="31" t="s">
        <v>581</v>
      </c>
      <c r="L1475" s="31" t="s">
        <v>97</v>
      </c>
      <c r="M1475" s="31" t="s">
        <v>98</v>
      </c>
      <c r="N1475" s="31" t="s">
        <v>586</v>
      </c>
      <c r="O1475" s="72">
        <v>35000</v>
      </c>
      <c r="P1475" s="31" t="s">
        <v>80</v>
      </c>
      <c r="Q1475" s="31" t="s">
        <v>92</v>
      </c>
      <c r="R1475" s="31" t="s">
        <v>37</v>
      </c>
      <c r="S1475" s="31" t="s">
        <v>41</v>
      </c>
    </row>
    <row r="1476" spans="1:19" ht="16.5" customHeight="1" x14ac:dyDescent="0.25">
      <c r="A1476" s="26">
        <v>1463</v>
      </c>
      <c r="B1476" s="26" t="s">
        <v>2004</v>
      </c>
      <c r="C1476" s="26" t="s">
        <v>1927</v>
      </c>
      <c r="D1476" s="26"/>
      <c r="E1476" s="26" t="s">
        <v>56</v>
      </c>
      <c r="F1476" s="150">
        <v>867857039940858</v>
      </c>
      <c r="G1476" s="26" t="s">
        <v>262</v>
      </c>
      <c r="H1476" s="26" t="s">
        <v>74</v>
      </c>
      <c r="I1476" s="26"/>
      <c r="J1476" s="26"/>
      <c r="K1476" s="26" t="s">
        <v>2002</v>
      </c>
      <c r="L1476" s="26"/>
      <c r="M1476" s="26"/>
      <c r="N1476" s="26" t="s">
        <v>2003</v>
      </c>
      <c r="O1476" s="26"/>
      <c r="P1476" s="26" t="s">
        <v>144</v>
      </c>
      <c r="Q1476" s="26" t="s">
        <v>100</v>
      </c>
      <c r="R1476" s="26" t="s">
        <v>37</v>
      </c>
      <c r="S1476" s="26" t="s">
        <v>41</v>
      </c>
    </row>
    <row r="1477" spans="1:19" ht="16.5" customHeight="1" x14ac:dyDescent="0.25">
      <c r="A1477" s="26">
        <v>1464</v>
      </c>
      <c r="B1477" s="26" t="s">
        <v>2007</v>
      </c>
      <c r="C1477" s="94">
        <v>43531</v>
      </c>
      <c r="D1477" s="94" t="s">
        <v>1719</v>
      </c>
      <c r="E1477" s="31" t="s">
        <v>56</v>
      </c>
      <c r="F1477" s="80">
        <v>868183033787347</v>
      </c>
      <c r="G1477" s="31" t="s">
        <v>88</v>
      </c>
      <c r="H1477" s="31" t="s">
        <v>74</v>
      </c>
      <c r="I1477" s="31"/>
      <c r="J1477" s="24" t="s">
        <v>209</v>
      </c>
      <c r="K1477" s="31" t="s">
        <v>2005</v>
      </c>
      <c r="L1477" s="31" t="s">
        <v>78</v>
      </c>
      <c r="M1477" s="31" t="s">
        <v>1086</v>
      </c>
      <c r="N1477" s="31" t="s">
        <v>2006</v>
      </c>
      <c r="O1477" s="72"/>
      <c r="P1477" s="31" t="s">
        <v>80</v>
      </c>
      <c r="Q1477" s="31" t="s">
        <v>92</v>
      </c>
      <c r="R1477" s="31" t="s">
        <v>37</v>
      </c>
      <c r="S1477" s="31" t="s">
        <v>41</v>
      </c>
    </row>
    <row r="1478" spans="1:19" ht="16.5" customHeight="1" x14ac:dyDescent="0.25">
      <c r="A1478" s="26">
        <v>1465</v>
      </c>
      <c r="B1478" s="26" t="s">
        <v>540</v>
      </c>
      <c r="C1478" s="199" t="s">
        <v>1907</v>
      </c>
      <c r="D1478" s="199"/>
      <c r="E1478" s="73" t="s">
        <v>23</v>
      </c>
      <c r="F1478" s="190">
        <v>864811037272759</v>
      </c>
      <c r="G1478" s="73"/>
      <c r="H1478" s="73" t="s">
        <v>95</v>
      </c>
      <c r="I1478" s="73"/>
      <c r="J1478" s="44" t="s">
        <v>203</v>
      </c>
      <c r="K1478" s="73"/>
      <c r="L1478" s="73" t="s">
        <v>97</v>
      </c>
      <c r="M1478" s="73" t="s">
        <v>98</v>
      </c>
      <c r="N1478" s="73"/>
      <c r="O1478" s="202"/>
      <c r="P1478" s="73"/>
      <c r="Q1478" s="73" t="s">
        <v>92</v>
      </c>
      <c r="R1478" s="73" t="s">
        <v>37</v>
      </c>
      <c r="S1478" s="73" t="s">
        <v>59</v>
      </c>
    </row>
    <row r="1479" spans="1:19" ht="16.5" customHeight="1" x14ac:dyDescent="0.25">
      <c r="A1479" s="26">
        <v>1466</v>
      </c>
      <c r="B1479" s="224" t="s">
        <v>1543</v>
      </c>
      <c r="C1479" s="94">
        <v>43531</v>
      </c>
      <c r="D1479" s="94">
        <v>43592</v>
      </c>
      <c r="E1479" s="65" t="s">
        <v>23</v>
      </c>
      <c r="F1479" s="75">
        <v>863586032914818</v>
      </c>
      <c r="G1479" s="65"/>
      <c r="H1479" s="65" t="s">
        <v>95</v>
      </c>
      <c r="I1479" s="31"/>
      <c r="J1479" s="24" t="s">
        <v>2008</v>
      </c>
      <c r="K1479" s="31" t="s">
        <v>2009</v>
      </c>
      <c r="L1479" s="24" t="s">
        <v>98</v>
      </c>
      <c r="M1479" s="31"/>
      <c r="N1479" s="31" t="s">
        <v>2010</v>
      </c>
      <c r="O1479" s="72"/>
      <c r="P1479" s="31" t="s">
        <v>80</v>
      </c>
      <c r="Q1479" s="31" t="s">
        <v>100</v>
      </c>
      <c r="R1479" s="26" t="s">
        <v>37</v>
      </c>
      <c r="S1479" s="26" t="s">
        <v>41</v>
      </c>
    </row>
    <row r="1480" spans="1:19" ht="16.5" customHeight="1" x14ac:dyDescent="0.25">
      <c r="A1480" s="26">
        <v>1467</v>
      </c>
      <c r="B1480" s="225"/>
      <c r="C1480" s="94" t="s">
        <v>1931</v>
      </c>
      <c r="D1480" s="94" t="s">
        <v>1985</v>
      </c>
      <c r="E1480" s="65" t="s">
        <v>23</v>
      </c>
      <c r="F1480" s="75">
        <v>862631039255269</v>
      </c>
      <c r="G1480" s="65" t="s">
        <v>2011</v>
      </c>
      <c r="H1480" s="65" t="s">
        <v>95</v>
      </c>
      <c r="I1480" s="75" t="s">
        <v>1015</v>
      </c>
      <c r="J1480" s="24" t="s">
        <v>1779</v>
      </c>
      <c r="K1480" s="31" t="s">
        <v>134</v>
      </c>
      <c r="L1480" s="31" t="s">
        <v>98</v>
      </c>
      <c r="M1480" s="31"/>
      <c r="N1480" s="31" t="s">
        <v>2012</v>
      </c>
      <c r="O1480" s="31"/>
      <c r="P1480" s="31" t="s">
        <v>80</v>
      </c>
      <c r="Q1480" s="31" t="s">
        <v>100</v>
      </c>
      <c r="R1480" s="23" t="s">
        <v>42</v>
      </c>
      <c r="S1480" s="65" t="s">
        <v>45</v>
      </c>
    </row>
    <row r="1481" spans="1:19" ht="16.5" customHeight="1" x14ac:dyDescent="0.25">
      <c r="A1481" s="26">
        <v>1468</v>
      </c>
      <c r="B1481" s="225"/>
      <c r="C1481" s="94">
        <v>43531</v>
      </c>
      <c r="D1481" s="94">
        <v>43592</v>
      </c>
      <c r="E1481" s="65" t="s">
        <v>30</v>
      </c>
      <c r="F1481" s="75">
        <v>864811036993645</v>
      </c>
      <c r="G1481" s="65"/>
      <c r="H1481" s="65" t="s">
        <v>95</v>
      </c>
      <c r="I1481" s="31"/>
      <c r="J1481" s="24" t="s">
        <v>1540</v>
      </c>
      <c r="K1481" s="31" t="s">
        <v>2013</v>
      </c>
      <c r="L1481" s="31" t="s">
        <v>155</v>
      </c>
      <c r="M1481" s="31"/>
      <c r="N1481" s="31" t="s">
        <v>730</v>
      </c>
      <c r="O1481" s="72"/>
      <c r="P1481" s="31" t="s">
        <v>80</v>
      </c>
      <c r="Q1481" s="31" t="s">
        <v>100</v>
      </c>
      <c r="R1481" s="26" t="s">
        <v>37</v>
      </c>
      <c r="S1481" s="26" t="s">
        <v>39</v>
      </c>
    </row>
    <row r="1482" spans="1:19" ht="16.5" customHeight="1" x14ac:dyDescent="0.25">
      <c r="A1482" s="26">
        <v>1469</v>
      </c>
      <c r="B1482" s="225"/>
      <c r="C1482" s="94">
        <v>43531</v>
      </c>
      <c r="D1482" s="94">
        <v>43592</v>
      </c>
      <c r="E1482" s="65" t="s">
        <v>56</v>
      </c>
      <c r="F1482" s="75">
        <v>867717030612973</v>
      </c>
      <c r="G1482" s="65"/>
      <c r="H1482" s="65" t="s">
        <v>74</v>
      </c>
      <c r="I1482" s="65" t="s">
        <v>1512</v>
      </c>
      <c r="J1482" s="24" t="s">
        <v>974</v>
      </c>
      <c r="K1482" s="31" t="s">
        <v>427</v>
      </c>
      <c r="L1482" s="31" t="s">
        <v>219</v>
      </c>
      <c r="M1482" s="31" t="s">
        <v>1086</v>
      </c>
      <c r="N1482" s="31" t="s">
        <v>1871</v>
      </c>
      <c r="O1482" s="72"/>
      <c r="P1482" s="31" t="s">
        <v>80</v>
      </c>
      <c r="Q1482" s="31" t="s">
        <v>100</v>
      </c>
      <c r="R1482" s="31" t="s">
        <v>42</v>
      </c>
      <c r="S1482" s="31" t="s">
        <v>68</v>
      </c>
    </row>
    <row r="1483" spans="1:19" ht="16.5" customHeight="1" x14ac:dyDescent="0.25">
      <c r="A1483" s="26">
        <v>1470</v>
      </c>
      <c r="B1483" s="225"/>
      <c r="C1483" s="94">
        <v>43531</v>
      </c>
      <c r="D1483" s="94">
        <v>43592</v>
      </c>
      <c r="E1483" s="65" t="s">
        <v>56</v>
      </c>
      <c r="F1483" s="75">
        <v>868183034580188</v>
      </c>
      <c r="G1483" s="65"/>
      <c r="H1483" s="65" t="s">
        <v>74</v>
      </c>
      <c r="I1483" s="65" t="s">
        <v>1512</v>
      </c>
      <c r="J1483" s="24" t="s">
        <v>2014</v>
      </c>
      <c r="K1483" s="31" t="s">
        <v>791</v>
      </c>
      <c r="L1483" s="31"/>
      <c r="M1483" s="31" t="s">
        <v>1086</v>
      </c>
      <c r="N1483" s="31" t="s">
        <v>2015</v>
      </c>
      <c r="O1483" s="31"/>
      <c r="P1483" s="31" t="s">
        <v>80</v>
      </c>
      <c r="Q1483" s="31" t="s">
        <v>100</v>
      </c>
      <c r="R1483" s="23" t="s">
        <v>42</v>
      </c>
      <c r="S1483" s="65" t="s">
        <v>44</v>
      </c>
    </row>
    <row r="1484" spans="1:19" ht="16.5" customHeight="1" x14ac:dyDescent="0.25">
      <c r="A1484" s="26">
        <v>1471</v>
      </c>
      <c r="B1484" s="225"/>
      <c r="C1484" s="94">
        <v>43531</v>
      </c>
      <c r="D1484" s="94">
        <v>43592</v>
      </c>
      <c r="E1484" s="65" t="s">
        <v>56</v>
      </c>
      <c r="F1484" s="75">
        <v>868183034660659</v>
      </c>
      <c r="G1484" s="65"/>
      <c r="H1484" s="65" t="s">
        <v>74</v>
      </c>
      <c r="I1484" s="65" t="s">
        <v>2016</v>
      </c>
      <c r="J1484" s="24" t="s">
        <v>2017</v>
      </c>
      <c r="K1484" s="31"/>
      <c r="L1484" s="31" t="s">
        <v>206</v>
      </c>
      <c r="M1484" s="31" t="s">
        <v>1086</v>
      </c>
      <c r="N1484" s="31" t="s">
        <v>58</v>
      </c>
      <c r="O1484" s="31"/>
      <c r="P1484" s="31" t="s">
        <v>80</v>
      </c>
      <c r="Q1484" s="31" t="s">
        <v>100</v>
      </c>
      <c r="R1484" s="23" t="s">
        <v>42</v>
      </c>
      <c r="S1484" s="65" t="s">
        <v>44</v>
      </c>
    </row>
    <row r="1485" spans="1:19" ht="16.5" customHeight="1" x14ac:dyDescent="0.25">
      <c r="A1485" s="26">
        <v>1472</v>
      </c>
      <c r="B1485" s="225"/>
      <c r="C1485" s="94" t="s">
        <v>1931</v>
      </c>
      <c r="D1485" s="94" t="s">
        <v>1985</v>
      </c>
      <c r="E1485" s="65" t="s">
        <v>56</v>
      </c>
      <c r="F1485" s="75">
        <v>867717030616057</v>
      </c>
      <c r="G1485" s="65"/>
      <c r="H1485" s="65" t="s">
        <v>74</v>
      </c>
      <c r="I1485" s="171"/>
      <c r="J1485" s="24" t="s">
        <v>974</v>
      </c>
      <c r="K1485" s="31" t="s">
        <v>134</v>
      </c>
      <c r="L1485" s="31" t="s">
        <v>1086</v>
      </c>
      <c r="M1485" s="31"/>
      <c r="N1485" s="31" t="s">
        <v>2018</v>
      </c>
      <c r="O1485" s="31"/>
      <c r="P1485" s="31" t="s">
        <v>80</v>
      </c>
      <c r="Q1485" s="31" t="s">
        <v>100</v>
      </c>
      <c r="R1485" s="26" t="s">
        <v>42</v>
      </c>
      <c r="S1485" s="65" t="s">
        <v>45</v>
      </c>
    </row>
    <row r="1486" spans="1:19" ht="16.5" customHeight="1" x14ac:dyDescent="0.25">
      <c r="A1486" s="26">
        <v>1473</v>
      </c>
      <c r="B1486" s="225"/>
      <c r="C1486" s="94" t="s">
        <v>1931</v>
      </c>
      <c r="D1486" s="94" t="s">
        <v>1985</v>
      </c>
      <c r="E1486" s="65" t="s">
        <v>56</v>
      </c>
      <c r="F1486" s="75">
        <v>868183034751102</v>
      </c>
      <c r="G1486" s="65"/>
      <c r="H1486" s="65" t="s">
        <v>74</v>
      </c>
      <c r="I1486" s="65"/>
      <c r="J1486" s="24" t="s">
        <v>2017</v>
      </c>
      <c r="K1486" s="31" t="s">
        <v>1255</v>
      </c>
      <c r="L1486" s="24" t="s">
        <v>333</v>
      </c>
      <c r="M1486" s="31" t="s">
        <v>1086</v>
      </c>
      <c r="N1486" s="31" t="s">
        <v>2019</v>
      </c>
      <c r="O1486" s="31"/>
      <c r="P1486" s="31" t="s">
        <v>80</v>
      </c>
      <c r="Q1486" s="31" t="s">
        <v>100</v>
      </c>
      <c r="R1486" s="26" t="s">
        <v>37</v>
      </c>
      <c r="S1486" s="65" t="s">
        <v>40</v>
      </c>
    </row>
    <row r="1487" spans="1:19" ht="16.5" customHeight="1" x14ac:dyDescent="0.25">
      <c r="A1487" s="26">
        <v>1474</v>
      </c>
      <c r="B1487" s="225"/>
      <c r="C1487" s="94" t="s">
        <v>1931</v>
      </c>
      <c r="D1487" s="94" t="s">
        <v>1985</v>
      </c>
      <c r="E1487" s="65" t="s">
        <v>56</v>
      </c>
      <c r="F1487" s="75">
        <v>868183034731302</v>
      </c>
      <c r="G1487" s="65"/>
      <c r="H1487" s="65" t="s">
        <v>74</v>
      </c>
      <c r="I1487" s="65"/>
      <c r="J1487" s="31" t="s">
        <v>2017</v>
      </c>
      <c r="K1487" s="31" t="s">
        <v>791</v>
      </c>
      <c r="L1487" s="31"/>
      <c r="M1487" s="31" t="s">
        <v>1086</v>
      </c>
      <c r="N1487" s="31" t="s">
        <v>106</v>
      </c>
      <c r="O1487" s="31"/>
      <c r="P1487" s="31" t="s">
        <v>80</v>
      </c>
      <c r="Q1487" s="31" t="s">
        <v>100</v>
      </c>
      <c r="R1487" s="26" t="s">
        <v>42</v>
      </c>
      <c r="S1487" s="65" t="s">
        <v>44</v>
      </c>
    </row>
    <row r="1488" spans="1:19" ht="19.5" customHeight="1" x14ac:dyDescent="0.25">
      <c r="A1488" s="26">
        <v>1475</v>
      </c>
      <c r="B1488" s="226"/>
      <c r="C1488" s="94" t="s">
        <v>1931</v>
      </c>
      <c r="D1488" s="94" t="s">
        <v>1985</v>
      </c>
      <c r="E1488" s="65" t="s">
        <v>56</v>
      </c>
      <c r="F1488" s="75">
        <v>868183034799481</v>
      </c>
      <c r="G1488" s="65"/>
      <c r="H1488" s="65" t="s">
        <v>74</v>
      </c>
      <c r="I1488" s="65" t="s">
        <v>2020</v>
      </c>
      <c r="J1488" s="31" t="s">
        <v>453</v>
      </c>
      <c r="K1488" s="31" t="s">
        <v>134</v>
      </c>
      <c r="L1488" s="31" t="s">
        <v>1112</v>
      </c>
      <c r="M1488" s="31" t="s">
        <v>1086</v>
      </c>
      <c r="N1488" s="31" t="s">
        <v>2021</v>
      </c>
      <c r="O1488" s="31"/>
      <c r="P1488" s="31" t="s">
        <v>80</v>
      </c>
      <c r="Q1488" s="31" t="s">
        <v>100</v>
      </c>
      <c r="R1488" s="26" t="s">
        <v>42</v>
      </c>
      <c r="S1488" s="65" t="s">
        <v>44</v>
      </c>
    </row>
    <row r="1489" spans="1:19" ht="16.5" customHeight="1" x14ac:dyDescent="0.25">
      <c r="A1489" s="26">
        <v>1476</v>
      </c>
      <c r="B1489" s="224" t="s">
        <v>1834</v>
      </c>
      <c r="C1489" s="94">
        <v>43592</v>
      </c>
      <c r="D1489" s="94">
        <v>43715</v>
      </c>
      <c r="E1489" s="65" t="s">
        <v>23</v>
      </c>
      <c r="F1489" s="75">
        <v>869696043525919</v>
      </c>
      <c r="G1489" s="65"/>
      <c r="H1489" s="65" t="s">
        <v>95</v>
      </c>
      <c r="I1489" s="31"/>
      <c r="J1489" s="24" t="s">
        <v>2022</v>
      </c>
      <c r="K1489" s="31" t="s">
        <v>134</v>
      </c>
      <c r="L1489" s="24" t="s">
        <v>98</v>
      </c>
      <c r="M1489" s="31"/>
      <c r="N1489" s="31" t="s">
        <v>2023</v>
      </c>
      <c r="O1489" s="72"/>
      <c r="P1489" s="31" t="s">
        <v>80</v>
      </c>
      <c r="Q1489" s="31" t="s">
        <v>100</v>
      </c>
      <c r="R1489" s="26" t="s">
        <v>42</v>
      </c>
      <c r="S1489" s="26" t="s">
        <v>45</v>
      </c>
    </row>
    <row r="1490" spans="1:19" ht="16.5" customHeight="1" x14ac:dyDescent="0.25">
      <c r="A1490" s="26">
        <v>1477</v>
      </c>
      <c r="B1490" s="225"/>
      <c r="C1490" s="94">
        <v>43592</v>
      </c>
      <c r="D1490" s="94">
        <v>43715</v>
      </c>
      <c r="E1490" s="65" t="s">
        <v>23</v>
      </c>
      <c r="F1490" s="75">
        <v>863586032896031</v>
      </c>
      <c r="G1490" s="65" t="s">
        <v>262</v>
      </c>
      <c r="H1490" s="65" t="s">
        <v>95</v>
      </c>
      <c r="I1490" s="75"/>
      <c r="J1490" s="24" t="s">
        <v>2024</v>
      </c>
      <c r="K1490" s="31" t="s">
        <v>1025</v>
      </c>
      <c r="L1490" s="31" t="s">
        <v>97</v>
      </c>
      <c r="M1490" s="31" t="s">
        <v>98</v>
      </c>
      <c r="N1490" s="31" t="s">
        <v>2025</v>
      </c>
      <c r="O1490" s="72">
        <v>10000</v>
      </c>
      <c r="P1490" s="31" t="s">
        <v>80</v>
      </c>
      <c r="Q1490" s="31" t="s">
        <v>100</v>
      </c>
      <c r="R1490" s="23" t="s">
        <v>37</v>
      </c>
      <c r="S1490" s="65" t="s">
        <v>40</v>
      </c>
    </row>
    <row r="1491" spans="1:19" ht="16.5" customHeight="1" x14ac:dyDescent="0.25">
      <c r="A1491" s="26">
        <v>1478</v>
      </c>
      <c r="B1491" s="225"/>
      <c r="C1491" s="94" t="s">
        <v>1931</v>
      </c>
      <c r="D1491" s="94" t="s">
        <v>1922</v>
      </c>
      <c r="E1491" s="65" t="s">
        <v>23</v>
      </c>
      <c r="F1491" s="75">
        <v>861694037944418</v>
      </c>
      <c r="G1491" s="65"/>
      <c r="H1491" s="65" t="s">
        <v>95</v>
      </c>
      <c r="I1491" s="31"/>
      <c r="J1491" s="24" t="s">
        <v>999</v>
      </c>
      <c r="K1491" s="31" t="s">
        <v>581</v>
      </c>
      <c r="L1491" s="31" t="s">
        <v>98</v>
      </c>
      <c r="M1491" s="31"/>
      <c r="N1491" s="31" t="s">
        <v>213</v>
      </c>
      <c r="O1491" s="72">
        <v>35000</v>
      </c>
      <c r="P1491" s="31" t="s">
        <v>80</v>
      </c>
      <c r="Q1491" s="31" t="s">
        <v>92</v>
      </c>
      <c r="R1491" s="26" t="s">
        <v>37</v>
      </c>
      <c r="S1491" s="26" t="s">
        <v>41</v>
      </c>
    </row>
    <row r="1492" spans="1:19" ht="16.5" customHeight="1" x14ac:dyDescent="0.25">
      <c r="A1492" s="26">
        <v>1479</v>
      </c>
      <c r="B1492" s="225"/>
      <c r="C1492" s="94">
        <v>43592</v>
      </c>
      <c r="D1492" s="94">
        <v>43715</v>
      </c>
      <c r="E1492" s="65" t="s">
        <v>30</v>
      </c>
      <c r="F1492" s="75">
        <v>868926033947497</v>
      </c>
      <c r="G1492" s="65"/>
      <c r="H1492" s="65" t="s">
        <v>74</v>
      </c>
      <c r="I1492" s="31" t="s">
        <v>567</v>
      </c>
      <c r="J1492" s="24" t="s">
        <v>453</v>
      </c>
      <c r="K1492" s="31" t="s">
        <v>1383</v>
      </c>
      <c r="L1492" s="31" t="s">
        <v>229</v>
      </c>
      <c r="M1492" s="31" t="s">
        <v>276</v>
      </c>
      <c r="N1492" s="31" t="s">
        <v>2026</v>
      </c>
      <c r="O1492" s="203" t="s">
        <v>122</v>
      </c>
      <c r="P1492" s="31" t="s">
        <v>80</v>
      </c>
      <c r="Q1492" s="31" t="s">
        <v>100</v>
      </c>
      <c r="R1492" s="26" t="s">
        <v>37</v>
      </c>
      <c r="S1492" s="26" t="s">
        <v>59</v>
      </c>
    </row>
    <row r="1493" spans="1:19" ht="16.5" customHeight="1" x14ac:dyDescent="0.25">
      <c r="A1493" s="26">
        <v>1480</v>
      </c>
      <c r="B1493" s="225"/>
      <c r="C1493" s="94">
        <v>43592</v>
      </c>
      <c r="D1493" s="94">
        <v>43715</v>
      </c>
      <c r="E1493" s="65" t="s">
        <v>30</v>
      </c>
      <c r="F1493" s="75">
        <v>864811037106098</v>
      </c>
      <c r="G1493" s="65"/>
      <c r="H1493" s="65" t="s">
        <v>95</v>
      </c>
      <c r="I1493" s="75" t="s">
        <v>2027</v>
      </c>
      <c r="J1493" s="24" t="s">
        <v>2028</v>
      </c>
      <c r="K1493" s="31" t="s">
        <v>2029</v>
      </c>
      <c r="L1493" s="31" t="s">
        <v>84</v>
      </c>
      <c r="M1493" s="31"/>
      <c r="N1493" s="31" t="s">
        <v>2030</v>
      </c>
      <c r="O1493" s="85" t="s">
        <v>2031</v>
      </c>
      <c r="P1493" s="31" t="s">
        <v>80</v>
      </c>
      <c r="Q1493" s="31" t="s">
        <v>100</v>
      </c>
      <c r="R1493" s="23" t="s">
        <v>37</v>
      </c>
      <c r="S1493" s="65" t="s">
        <v>59</v>
      </c>
    </row>
    <row r="1494" spans="1:19" ht="16.5" customHeight="1" x14ac:dyDescent="0.25">
      <c r="A1494" s="26">
        <v>1481</v>
      </c>
      <c r="B1494" s="225"/>
      <c r="C1494" s="94">
        <v>43592</v>
      </c>
      <c r="D1494" s="94">
        <v>43715</v>
      </c>
      <c r="E1494" s="65" t="s">
        <v>30</v>
      </c>
      <c r="F1494" s="75">
        <v>864811036934573</v>
      </c>
      <c r="G1494" s="65"/>
      <c r="H1494" s="65" t="s">
        <v>95</v>
      </c>
      <c r="I1494" s="31" t="s">
        <v>567</v>
      </c>
      <c r="J1494" s="24" t="s">
        <v>2017</v>
      </c>
      <c r="K1494" s="31" t="s">
        <v>1528</v>
      </c>
      <c r="L1494" s="31"/>
      <c r="M1494" s="31" t="s">
        <v>276</v>
      </c>
      <c r="N1494" s="31" t="s">
        <v>1529</v>
      </c>
      <c r="O1494" s="85" t="s">
        <v>122</v>
      </c>
      <c r="P1494" s="31" t="s">
        <v>80</v>
      </c>
      <c r="Q1494" s="31" t="s">
        <v>100</v>
      </c>
      <c r="R1494" s="26" t="s">
        <v>37</v>
      </c>
      <c r="S1494" s="26" t="s">
        <v>59</v>
      </c>
    </row>
    <row r="1495" spans="1:19" ht="16.5" customHeight="1" x14ac:dyDescent="0.25">
      <c r="A1495" s="26">
        <v>1482</v>
      </c>
      <c r="B1495" s="225"/>
      <c r="C1495" s="94">
        <v>43776</v>
      </c>
      <c r="D1495" s="94" t="s">
        <v>1699</v>
      </c>
      <c r="E1495" s="65" t="s">
        <v>30</v>
      </c>
      <c r="F1495" s="75">
        <v>868926033917508</v>
      </c>
      <c r="G1495" s="65"/>
      <c r="H1495" s="65" t="s">
        <v>74</v>
      </c>
      <c r="I1495" s="65" t="s">
        <v>567</v>
      </c>
      <c r="J1495" s="24" t="s">
        <v>2032</v>
      </c>
      <c r="K1495" s="31" t="s">
        <v>225</v>
      </c>
      <c r="L1495" s="31" t="s">
        <v>229</v>
      </c>
      <c r="M1495" s="31" t="s">
        <v>276</v>
      </c>
      <c r="N1495" s="31" t="s">
        <v>569</v>
      </c>
      <c r="O1495" s="85" t="s">
        <v>122</v>
      </c>
      <c r="P1495" s="31" t="s">
        <v>80</v>
      </c>
      <c r="Q1495" s="31" t="s">
        <v>100</v>
      </c>
      <c r="R1495" s="26" t="s">
        <v>37</v>
      </c>
      <c r="S1495" s="26" t="s">
        <v>59</v>
      </c>
    </row>
    <row r="1496" spans="1:19" ht="16.5" customHeight="1" x14ac:dyDescent="0.25">
      <c r="A1496" s="26">
        <v>1483</v>
      </c>
      <c r="B1496" s="225"/>
      <c r="C1496" s="94">
        <v>43776</v>
      </c>
      <c r="D1496" s="94" t="s">
        <v>1699</v>
      </c>
      <c r="E1496" s="65" t="s">
        <v>30</v>
      </c>
      <c r="F1496" s="75">
        <v>864811037225419</v>
      </c>
      <c r="G1496" s="65"/>
      <c r="H1496" s="65" t="s">
        <v>95</v>
      </c>
      <c r="I1496" s="65" t="s">
        <v>567</v>
      </c>
      <c r="J1496" s="31" t="s">
        <v>2033</v>
      </c>
      <c r="K1496" s="31" t="s">
        <v>225</v>
      </c>
      <c r="L1496" s="167" t="s">
        <v>2034</v>
      </c>
      <c r="M1496" s="31"/>
      <c r="N1496" s="31" t="s">
        <v>213</v>
      </c>
      <c r="O1496" s="85" t="s">
        <v>122</v>
      </c>
      <c r="P1496" s="31" t="s">
        <v>80</v>
      </c>
      <c r="Q1496" s="31" t="s">
        <v>100</v>
      </c>
      <c r="R1496" s="23" t="s">
        <v>37</v>
      </c>
      <c r="S1496" s="65" t="s">
        <v>59</v>
      </c>
    </row>
    <row r="1497" spans="1:19" ht="16.5" customHeight="1" x14ac:dyDescent="0.25">
      <c r="A1497" s="26">
        <v>1484</v>
      </c>
      <c r="B1497" s="225"/>
      <c r="C1497" s="94">
        <v>43776</v>
      </c>
      <c r="D1497" s="94" t="s">
        <v>1699</v>
      </c>
      <c r="E1497" s="65" t="s">
        <v>30</v>
      </c>
      <c r="F1497" s="75">
        <v>868926033958627</v>
      </c>
      <c r="G1497" s="65" t="s">
        <v>262</v>
      </c>
      <c r="H1497" s="65" t="s">
        <v>74</v>
      </c>
      <c r="I1497" s="65" t="s">
        <v>567</v>
      </c>
      <c r="J1497" s="31" t="s">
        <v>2035</v>
      </c>
      <c r="K1497" s="65" t="s">
        <v>2036</v>
      </c>
      <c r="L1497" s="31" t="s">
        <v>311</v>
      </c>
      <c r="M1497" s="31" t="s">
        <v>276</v>
      </c>
      <c r="N1497" s="31" t="s">
        <v>2037</v>
      </c>
      <c r="O1497" s="85" t="s">
        <v>122</v>
      </c>
      <c r="P1497" s="31" t="s">
        <v>80</v>
      </c>
      <c r="Q1497" s="31" t="s">
        <v>100</v>
      </c>
      <c r="R1497" s="23" t="s">
        <v>37</v>
      </c>
      <c r="S1497" s="26" t="s">
        <v>59</v>
      </c>
    </row>
    <row r="1498" spans="1:19" ht="16.5" customHeight="1" x14ac:dyDescent="0.25">
      <c r="A1498" s="26">
        <v>1485</v>
      </c>
      <c r="B1498" s="225"/>
      <c r="C1498" s="94">
        <v>43776</v>
      </c>
      <c r="D1498" s="94" t="s">
        <v>1699</v>
      </c>
      <c r="E1498" s="65" t="s">
        <v>30</v>
      </c>
      <c r="F1498" s="75">
        <v>868926033946911</v>
      </c>
      <c r="G1498" s="65"/>
      <c r="H1498" s="65" t="s">
        <v>74</v>
      </c>
      <c r="I1498" s="65" t="s">
        <v>1015</v>
      </c>
      <c r="J1498" s="24" t="s">
        <v>2038</v>
      </c>
      <c r="K1498" s="31" t="s">
        <v>210</v>
      </c>
      <c r="L1498" s="31" t="s">
        <v>276</v>
      </c>
      <c r="M1498" s="31"/>
      <c r="N1498" s="31" t="s">
        <v>2039</v>
      </c>
      <c r="O1498" s="72"/>
      <c r="P1498" s="31" t="s">
        <v>80</v>
      </c>
      <c r="Q1498" s="31" t="s">
        <v>100</v>
      </c>
      <c r="R1498" s="26" t="s">
        <v>42</v>
      </c>
      <c r="S1498" s="26" t="s">
        <v>45</v>
      </c>
    </row>
    <row r="1499" spans="1:19" ht="16.5" customHeight="1" x14ac:dyDescent="0.25">
      <c r="A1499" s="26">
        <v>1486</v>
      </c>
      <c r="B1499" s="225"/>
      <c r="C1499" s="94">
        <v>43776</v>
      </c>
      <c r="D1499" s="94" t="s">
        <v>1699</v>
      </c>
      <c r="E1499" s="65" t="s">
        <v>30</v>
      </c>
      <c r="F1499" s="75">
        <v>866192037749825</v>
      </c>
      <c r="G1499" s="65"/>
      <c r="H1499" s="65" t="s">
        <v>74</v>
      </c>
      <c r="I1499" s="65"/>
      <c r="J1499" s="24" t="s">
        <v>501</v>
      </c>
      <c r="K1499" s="31" t="s">
        <v>2040</v>
      </c>
      <c r="L1499" s="31" t="s">
        <v>311</v>
      </c>
      <c r="M1499" s="31" t="s">
        <v>155</v>
      </c>
      <c r="N1499" s="31" t="s">
        <v>2041</v>
      </c>
      <c r="O1499" s="85" t="s">
        <v>122</v>
      </c>
      <c r="P1499" s="31" t="s">
        <v>80</v>
      </c>
      <c r="Q1499" s="31" t="s">
        <v>100</v>
      </c>
      <c r="R1499" s="26" t="s">
        <v>37</v>
      </c>
      <c r="S1499" s="26" t="s">
        <v>67</v>
      </c>
    </row>
    <row r="1500" spans="1:19" ht="16.5" customHeight="1" x14ac:dyDescent="0.25">
      <c r="A1500" s="26">
        <v>1487</v>
      </c>
      <c r="B1500" s="225"/>
      <c r="C1500" s="94">
        <v>43776</v>
      </c>
      <c r="D1500" s="94" t="s">
        <v>1699</v>
      </c>
      <c r="E1500" s="65" t="s">
        <v>30</v>
      </c>
      <c r="F1500" s="75">
        <v>866192037750856</v>
      </c>
      <c r="G1500" s="65"/>
      <c r="H1500" s="65" t="s">
        <v>74</v>
      </c>
      <c r="I1500" s="65"/>
      <c r="J1500" s="24" t="s">
        <v>489</v>
      </c>
      <c r="K1500" s="31" t="s">
        <v>210</v>
      </c>
      <c r="L1500" s="24" t="s">
        <v>276</v>
      </c>
      <c r="M1500" s="31"/>
      <c r="N1500" s="31" t="s">
        <v>1641</v>
      </c>
      <c r="O1500" s="31"/>
      <c r="P1500" s="31" t="s">
        <v>80</v>
      </c>
      <c r="Q1500" s="31" t="s">
        <v>100</v>
      </c>
      <c r="R1500" s="26" t="s">
        <v>42</v>
      </c>
      <c r="S1500" s="26" t="s">
        <v>68</v>
      </c>
    </row>
    <row r="1501" spans="1:19" ht="16.5" customHeight="1" x14ac:dyDescent="0.25">
      <c r="A1501" s="26">
        <v>1488</v>
      </c>
      <c r="B1501" s="225"/>
      <c r="C1501" s="94">
        <v>43776</v>
      </c>
      <c r="D1501" s="94" t="s">
        <v>1699</v>
      </c>
      <c r="E1501" s="65" t="s">
        <v>30</v>
      </c>
      <c r="F1501" s="75">
        <v>868926033928406</v>
      </c>
      <c r="G1501" s="65" t="s">
        <v>262</v>
      </c>
      <c r="H1501" s="65" t="s">
        <v>74</v>
      </c>
      <c r="I1501" s="65" t="s">
        <v>567</v>
      </c>
      <c r="J1501" s="31" t="s">
        <v>2033</v>
      </c>
      <c r="K1501" s="31" t="s">
        <v>1383</v>
      </c>
      <c r="L1501" s="31" t="s">
        <v>311</v>
      </c>
      <c r="M1501" s="31" t="s">
        <v>155</v>
      </c>
      <c r="N1501" s="31" t="s">
        <v>213</v>
      </c>
      <c r="O1501" s="85" t="s">
        <v>122</v>
      </c>
      <c r="P1501" s="31" t="s">
        <v>80</v>
      </c>
      <c r="Q1501" s="31" t="s">
        <v>100</v>
      </c>
      <c r="R1501" s="26" t="s">
        <v>37</v>
      </c>
      <c r="S1501" s="65" t="s">
        <v>41</v>
      </c>
    </row>
    <row r="1502" spans="1:19" ht="16.5" customHeight="1" x14ac:dyDescent="0.25">
      <c r="A1502" s="26">
        <v>1489</v>
      </c>
      <c r="B1502" s="225"/>
      <c r="C1502" s="94">
        <v>43776</v>
      </c>
      <c r="D1502" s="94" t="s">
        <v>1699</v>
      </c>
      <c r="E1502" s="65" t="s">
        <v>30</v>
      </c>
      <c r="F1502" s="75">
        <v>868926033937282</v>
      </c>
      <c r="G1502" s="65"/>
      <c r="H1502" s="65" t="s">
        <v>74</v>
      </c>
      <c r="I1502" s="65" t="s">
        <v>567</v>
      </c>
      <c r="J1502" s="31" t="s">
        <v>2033</v>
      </c>
      <c r="K1502" s="31" t="s">
        <v>1383</v>
      </c>
      <c r="L1502" s="31" t="s">
        <v>311</v>
      </c>
      <c r="M1502" s="31" t="s">
        <v>155</v>
      </c>
      <c r="N1502" s="31" t="s">
        <v>213</v>
      </c>
      <c r="O1502" s="85" t="s">
        <v>122</v>
      </c>
      <c r="P1502" s="31" t="s">
        <v>80</v>
      </c>
      <c r="Q1502" s="31" t="s">
        <v>100</v>
      </c>
      <c r="R1502" s="26" t="s">
        <v>37</v>
      </c>
      <c r="S1502" s="65" t="s">
        <v>41</v>
      </c>
    </row>
    <row r="1503" spans="1:19" ht="16.5" customHeight="1" x14ac:dyDescent="0.25">
      <c r="A1503" s="26">
        <v>1490</v>
      </c>
      <c r="B1503" s="225"/>
      <c r="C1503" s="94">
        <v>43776</v>
      </c>
      <c r="D1503" s="94" t="s">
        <v>1699</v>
      </c>
      <c r="E1503" s="65" t="s">
        <v>30</v>
      </c>
      <c r="F1503" s="75">
        <v>866192037838784</v>
      </c>
      <c r="G1503" s="65"/>
      <c r="H1503" s="65" t="s">
        <v>95</v>
      </c>
      <c r="I1503" s="65" t="s">
        <v>567</v>
      </c>
      <c r="J1503" s="31" t="s">
        <v>2035</v>
      </c>
      <c r="K1503" s="31" t="s">
        <v>225</v>
      </c>
      <c r="L1503" s="31" t="s">
        <v>120</v>
      </c>
      <c r="M1503" s="31" t="s">
        <v>84</v>
      </c>
      <c r="N1503" s="31" t="s">
        <v>569</v>
      </c>
      <c r="O1503" s="85" t="s">
        <v>122</v>
      </c>
      <c r="P1503" s="31" t="s">
        <v>80</v>
      </c>
      <c r="Q1503" s="31" t="s">
        <v>100</v>
      </c>
      <c r="R1503" s="26" t="s">
        <v>37</v>
      </c>
      <c r="S1503" s="65" t="s">
        <v>59</v>
      </c>
    </row>
    <row r="1504" spans="1:19" ht="16.5" customHeight="1" x14ac:dyDescent="0.25">
      <c r="A1504" s="26">
        <v>1491</v>
      </c>
      <c r="B1504" s="225"/>
      <c r="C1504" s="94" t="s">
        <v>1931</v>
      </c>
      <c r="D1504" s="94" t="s">
        <v>1922</v>
      </c>
      <c r="E1504" s="65" t="s">
        <v>30</v>
      </c>
      <c r="F1504" s="75">
        <v>869627031755903</v>
      </c>
      <c r="G1504" s="171"/>
      <c r="H1504" s="65" t="s">
        <v>74</v>
      </c>
      <c r="I1504" s="31"/>
      <c r="J1504" s="31" t="s">
        <v>2042</v>
      </c>
      <c r="K1504" s="31" t="s">
        <v>2043</v>
      </c>
      <c r="L1504" s="31" t="s">
        <v>311</v>
      </c>
      <c r="M1504" s="31" t="s">
        <v>155</v>
      </c>
      <c r="N1504" s="31" t="s">
        <v>2044</v>
      </c>
      <c r="O1504" s="85" t="s">
        <v>122</v>
      </c>
      <c r="P1504" s="31" t="s">
        <v>80</v>
      </c>
      <c r="Q1504" s="65" t="s">
        <v>92</v>
      </c>
      <c r="R1504" s="26" t="s">
        <v>37</v>
      </c>
      <c r="S1504" s="65" t="s">
        <v>40</v>
      </c>
    </row>
    <row r="1505" spans="1:19" ht="16.5" customHeight="1" x14ac:dyDescent="0.25">
      <c r="A1505" s="26">
        <v>1492</v>
      </c>
      <c r="B1505" s="225"/>
      <c r="C1505" s="94" t="s">
        <v>1931</v>
      </c>
      <c r="D1505" s="94" t="s">
        <v>1922</v>
      </c>
      <c r="E1505" s="65" t="s">
        <v>30</v>
      </c>
      <c r="F1505" s="75">
        <v>864811037290298</v>
      </c>
      <c r="G1505" s="171"/>
      <c r="H1505" s="65" t="s">
        <v>74</v>
      </c>
      <c r="I1505" s="31" t="s">
        <v>2045</v>
      </c>
      <c r="J1505" s="31" t="s">
        <v>470</v>
      </c>
      <c r="K1505" s="31" t="s">
        <v>1354</v>
      </c>
      <c r="L1505" s="31" t="s">
        <v>120</v>
      </c>
      <c r="M1505" s="31" t="s">
        <v>84</v>
      </c>
      <c r="N1505" s="31" t="s">
        <v>332</v>
      </c>
      <c r="O1505" s="85" t="s">
        <v>122</v>
      </c>
      <c r="P1505" s="31" t="s">
        <v>80</v>
      </c>
      <c r="Q1505" s="65" t="s">
        <v>92</v>
      </c>
      <c r="R1505" s="26" t="s">
        <v>37</v>
      </c>
      <c r="S1505" s="65" t="s">
        <v>40</v>
      </c>
    </row>
    <row r="1506" spans="1:19" ht="16.5" customHeight="1" x14ac:dyDescent="0.25">
      <c r="A1506" s="26">
        <v>1493</v>
      </c>
      <c r="B1506" s="225"/>
      <c r="C1506" s="94" t="s">
        <v>1931</v>
      </c>
      <c r="D1506" s="94" t="s">
        <v>1922</v>
      </c>
      <c r="E1506" s="65" t="s">
        <v>30</v>
      </c>
      <c r="F1506" s="75">
        <v>86481103927171</v>
      </c>
      <c r="G1506" s="171"/>
      <c r="H1506" s="65" t="s">
        <v>74</v>
      </c>
      <c r="I1506" s="31"/>
      <c r="J1506" s="31" t="s">
        <v>1790</v>
      </c>
      <c r="K1506" s="31" t="s">
        <v>1144</v>
      </c>
      <c r="L1506" s="31"/>
      <c r="M1506" s="31" t="s">
        <v>155</v>
      </c>
      <c r="N1506" s="65" t="s">
        <v>1529</v>
      </c>
      <c r="O1506" s="85" t="s">
        <v>122</v>
      </c>
      <c r="P1506" s="31" t="s">
        <v>80</v>
      </c>
      <c r="Q1506" s="65" t="s">
        <v>92</v>
      </c>
      <c r="R1506" s="26" t="s">
        <v>42</v>
      </c>
      <c r="S1506" s="65" t="s">
        <v>44</v>
      </c>
    </row>
    <row r="1507" spans="1:19" ht="16.5" customHeight="1" x14ac:dyDescent="0.25">
      <c r="A1507" s="26">
        <v>1494</v>
      </c>
      <c r="B1507" s="225"/>
      <c r="C1507" s="94" t="s">
        <v>1931</v>
      </c>
      <c r="D1507" s="94" t="s">
        <v>1922</v>
      </c>
      <c r="E1507" s="65" t="s">
        <v>30</v>
      </c>
      <c r="F1507" s="75">
        <v>864811037216061</v>
      </c>
      <c r="G1507" s="171"/>
      <c r="H1507" s="65" t="s">
        <v>95</v>
      </c>
      <c r="I1507" s="31"/>
      <c r="J1507" s="31" t="s">
        <v>2042</v>
      </c>
      <c r="K1507" s="31"/>
      <c r="L1507" s="31" t="s">
        <v>120</v>
      </c>
      <c r="M1507" s="31" t="s">
        <v>84</v>
      </c>
      <c r="N1507" s="65" t="s">
        <v>58</v>
      </c>
      <c r="O1507" s="85" t="s">
        <v>122</v>
      </c>
      <c r="P1507" s="31" t="s">
        <v>80</v>
      </c>
      <c r="Q1507" s="65" t="s">
        <v>92</v>
      </c>
      <c r="R1507" s="26" t="s">
        <v>42</v>
      </c>
      <c r="S1507" s="65" t="s">
        <v>44</v>
      </c>
    </row>
    <row r="1508" spans="1:19" ht="16.5" customHeight="1" x14ac:dyDescent="0.25">
      <c r="A1508" s="26">
        <v>1495</v>
      </c>
      <c r="B1508" s="225"/>
      <c r="C1508" s="94" t="s">
        <v>1931</v>
      </c>
      <c r="D1508" s="94" t="s">
        <v>1922</v>
      </c>
      <c r="E1508" s="65" t="s">
        <v>30</v>
      </c>
      <c r="F1508" s="75">
        <v>864811037128290</v>
      </c>
      <c r="G1508" s="171"/>
      <c r="H1508" s="65" t="s">
        <v>95</v>
      </c>
      <c r="I1508" s="65" t="s">
        <v>1635</v>
      </c>
      <c r="J1508" s="65" t="s">
        <v>2046</v>
      </c>
      <c r="K1508" s="65"/>
      <c r="L1508" s="65" t="s">
        <v>120</v>
      </c>
      <c r="M1508" s="31" t="s">
        <v>84</v>
      </c>
      <c r="N1508" s="65" t="s">
        <v>58</v>
      </c>
      <c r="O1508" s="85" t="s">
        <v>122</v>
      </c>
      <c r="P1508" s="31" t="s">
        <v>80</v>
      </c>
      <c r="Q1508" s="65" t="s">
        <v>92</v>
      </c>
      <c r="R1508" s="26" t="s">
        <v>42</v>
      </c>
      <c r="S1508" s="65" t="s">
        <v>44</v>
      </c>
    </row>
    <row r="1509" spans="1:19" ht="16.5" customHeight="1" x14ac:dyDescent="0.25">
      <c r="A1509" s="26">
        <v>1496</v>
      </c>
      <c r="B1509" s="225"/>
      <c r="C1509" s="94" t="s">
        <v>1931</v>
      </c>
      <c r="D1509" s="94" t="s">
        <v>1922</v>
      </c>
      <c r="E1509" s="65" t="s">
        <v>30</v>
      </c>
      <c r="F1509" s="75">
        <v>868926033933778</v>
      </c>
      <c r="G1509" s="171"/>
      <c r="H1509" s="65" t="s">
        <v>74</v>
      </c>
      <c r="I1509" s="65"/>
      <c r="J1509" s="65" t="s">
        <v>453</v>
      </c>
      <c r="K1509" s="65" t="s">
        <v>225</v>
      </c>
      <c r="L1509" s="31" t="s">
        <v>155</v>
      </c>
      <c r="M1509" s="65"/>
      <c r="N1509" s="65" t="s">
        <v>237</v>
      </c>
      <c r="O1509" s="85" t="s">
        <v>122</v>
      </c>
      <c r="P1509" s="31" t="s">
        <v>80</v>
      </c>
      <c r="Q1509" s="65" t="s">
        <v>92</v>
      </c>
      <c r="R1509" s="26" t="s">
        <v>37</v>
      </c>
      <c r="S1509" s="65" t="s">
        <v>59</v>
      </c>
    </row>
    <row r="1510" spans="1:19" ht="16.5" customHeight="1" x14ac:dyDescent="0.25">
      <c r="A1510" s="26">
        <v>1497</v>
      </c>
      <c r="B1510" s="225"/>
      <c r="C1510" s="94" t="s">
        <v>1931</v>
      </c>
      <c r="D1510" s="94" t="s">
        <v>1922</v>
      </c>
      <c r="E1510" s="65" t="s">
        <v>30</v>
      </c>
      <c r="F1510" s="75">
        <v>864811037234916</v>
      </c>
      <c r="G1510" s="65"/>
      <c r="H1510" s="65" t="s">
        <v>95</v>
      </c>
      <c r="I1510" s="65"/>
      <c r="J1510" s="65" t="s">
        <v>2046</v>
      </c>
      <c r="K1510" s="65" t="s">
        <v>2047</v>
      </c>
      <c r="L1510" s="31" t="s">
        <v>84</v>
      </c>
      <c r="M1510" s="65"/>
      <c r="N1510" s="65" t="s">
        <v>2048</v>
      </c>
      <c r="O1510" s="204">
        <v>20000</v>
      </c>
      <c r="P1510" s="65" t="s">
        <v>80</v>
      </c>
      <c r="Q1510" s="65" t="s">
        <v>92</v>
      </c>
      <c r="R1510" s="26" t="s">
        <v>37</v>
      </c>
      <c r="S1510" s="65" t="s">
        <v>41</v>
      </c>
    </row>
    <row r="1511" spans="1:19" ht="16.5" customHeight="1" x14ac:dyDescent="0.25">
      <c r="A1511" s="26">
        <v>1498</v>
      </c>
      <c r="B1511" s="225"/>
      <c r="C1511" s="94">
        <v>43592</v>
      </c>
      <c r="D1511" s="94">
        <v>43715</v>
      </c>
      <c r="E1511" s="65" t="s">
        <v>56</v>
      </c>
      <c r="F1511" s="75">
        <v>867857039929026</v>
      </c>
      <c r="G1511" s="65"/>
      <c r="H1511" s="65" t="s">
        <v>74</v>
      </c>
      <c r="I1511" s="65"/>
      <c r="J1511" s="24" t="s">
        <v>489</v>
      </c>
      <c r="K1511" s="31" t="s">
        <v>50</v>
      </c>
      <c r="L1511" s="31" t="s">
        <v>219</v>
      </c>
      <c r="M1511" s="31" t="s">
        <v>1086</v>
      </c>
      <c r="N1511" s="31" t="s">
        <v>2049</v>
      </c>
      <c r="O1511" s="72"/>
      <c r="P1511" s="31" t="s">
        <v>80</v>
      </c>
      <c r="Q1511" s="31" t="s">
        <v>100</v>
      </c>
      <c r="R1511" s="31" t="s">
        <v>37</v>
      </c>
      <c r="S1511" s="31" t="s">
        <v>40</v>
      </c>
    </row>
    <row r="1512" spans="1:19" ht="16.5" customHeight="1" x14ac:dyDescent="0.25">
      <c r="A1512" s="26">
        <v>1499</v>
      </c>
      <c r="B1512" s="225"/>
      <c r="C1512" s="94">
        <v>43592</v>
      </c>
      <c r="D1512" s="94">
        <v>43715</v>
      </c>
      <c r="E1512" s="65" t="s">
        <v>56</v>
      </c>
      <c r="F1512" s="75">
        <v>867857039910380</v>
      </c>
      <c r="G1512" s="65"/>
      <c r="H1512" s="65" t="s">
        <v>74</v>
      </c>
      <c r="I1512" s="65"/>
      <c r="J1512" s="24" t="s">
        <v>1960</v>
      </c>
      <c r="K1512" s="31" t="s">
        <v>2050</v>
      </c>
      <c r="L1512" s="31" t="s">
        <v>219</v>
      </c>
      <c r="M1512" s="31" t="s">
        <v>1086</v>
      </c>
      <c r="N1512" s="31" t="s">
        <v>2049</v>
      </c>
      <c r="O1512" s="31"/>
      <c r="P1512" s="31" t="s">
        <v>80</v>
      </c>
      <c r="Q1512" s="31" t="s">
        <v>100</v>
      </c>
      <c r="R1512" s="23" t="s">
        <v>37</v>
      </c>
      <c r="S1512" s="65" t="s">
        <v>41</v>
      </c>
    </row>
    <row r="1513" spans="1:19" ht="16.5" customHeight="1" x14ac:dyDescent="0.25">
      <c r="A1513" s="26">
        <v>1500</v>
      </c>
      <c r="B1513" s="225"/>
      <c r="C1513" s="94">
        <v>43592</v>
      </c>
      <c r="D1513" s="94">
        <v>43715</v>
      </c>
      <c r="E1513" s="65" t="s">
        <v>56</v>
      </c>
      <c r="F1513" s="75">
        <v>868183033882031</v>
      </c>
      <c r="G1513" s="65"/>
      <c r="H1513" s="65" t="s">
        <v>74</v>
      </c>
      <c r="I1513" s="65" t="s">
        <v>2051</v>
      </c>
      <c r="J1513" s="24" t="s">
        <v>489</v>
      </c>
      <c r="K1513" s="31" t="s">
        <v>2052</v>
      </c>
      <c r="L1513" s="31" t="s">
        <v>329</v>
      </c>
      <c r="M1513" s="31" t="s">
        <v>1086</v>
      </c>
      <c r="N1513" s="31" t="s">
        <v>2053</v>
      </c>
      <c r="O1513" s="31"/>
      <c r="P1513" s="31" t="s">
        <v>80</v>
      </c>
      <c r="Q1513" s="31" t="s">
        <v>100</v>
      </c>
      <c r="R1513" s="23" t="s">
        <v>37</v>
      </c>
      <c r="S1513" s="65" t="s">
        <v>40</v>
      </c>
    </row>
    <row r="1514" spans="1:19" ht="16.5" customHeight="1" x14ac:dyDescent="0.25">
      <c r="A1514" s="26">
        <v>1501</v>
      </c>
      <c r="B1514" s="225"/>
      <c r="C1514" s="94">
        <v>43592</v>
      </c>
      <c r="D1514" s="94">
        <v>43715</v>
      </c>
      <c r="E1514" s="65" t="s">
        <v>56</v>
      </c>
      <c r="F1514" s="75">
        <v>868183033816575</v>
      </c>
      <c r="G1514" s="65"/>
      <c r="H1514" s="65" t="s">
        <v>74</v>
      </c>
      <c r="I1514" s="171"/>
      <c r="J1514" s="24" t="s">
        <v>493</v>
      </c>
      <c r="K1514" s="31" t="s">
        <v>2054</v>
      </c>
      <c r="L1514" s="24" t="s">
        <v>206</v>
      </c>
      <c r="M1514" s="31" t="s">
        <v>1086</v>
      </c>
      <c r="N1514" s="31" t="s">
        <v>2055</v>
      </c>
      <c r="O1514" s="31"/>
      <c r="P1514" s="31" t="s">
        <v>80</v>
      </c>
      <c r="Q1514" s="31" t="s">
        <v>100</v>
      </c>
      <c r="R1514" s="26" t="s">
        <v>37</v>
      </c>
      <c r="S1514" s="65" t="s">
        <v>40</v>
      </c>
    </row>
    <row r="1515" spans="1:19" ht="16.5" customHeight="1" x14ac:dyDescent="0.25">
      <c r="A1515" s="26">
        <v>1502</v>
      </c>
      <c r="B1515" s="225"/>
      <c r="C1515" s="94">
        <v>43592</v>
      </c>
      <c r="D1515" s="94">
        <v>43715</v>
      </c>
      <c r="E1515" s="65" t="s">
        <v>56</v>
      </c>
      <c r="F1515" s="75">
        <v>868183033842506</v>
      </c>
      <c r="G1515" s="65"/>
      <c r="H1515" s="65" t="s">
        <v>74</v>
      </c>
      <c r="I1515" s="65" t="s">
        <v>1377</v>
      </c>
      <c r="J1515" s="24" t="s">
        <v>2056</v>
      </c>
      <c r="K1515" s="31" t="s">
        <v>134</v>
      </c>
      <c r="L1515" s="31" t="s">
        <v>206</v>
      </c>
      <c r="M1515" s="31" t="s">
        <v>1086</v>
      </c>
      <c r="N1515" s="31" t="s">
        <v>58</v>
      </c>
      <c r="O1515" s="31"/>
      <c r="P1515" s="31" t="s">
        <v>80</v>
      </c>
      <c r="Q1515" s="31" t="s">
        <v>100</v>
      </c>
      <c r="R1515" s="26" t="s">
        <v>42</v>
      </c>
      <c r="S1515" s="65" t="s">
        <v>44</v>
      </c>
    </row>
    <row r="1516" spans="1:19" ht="16.5" customHeight="1" x14ac:dyDescent="0.25">
      <c r="A1516" s="26">
        <v>1503</v>
      </c>
      <c r="B1516" s="225"/>
      <c r="C1516" s="94">
        <v>43776</v>
      </c>
      <c r="D1516" s="94" t="s">
        <v>1699</v>
      </c>
      <c r="E1516" s="65" t="s">
        <v>56</v>
      </c>
      <c r="F1516" s="75">
        <v>868183034601299</v>
      </c>
      <c r="G1516" s="65"/>
      <c r="H1516" s="65" t="s">
        <v>74</v>
      </c>
      <c r="I1516" s="65"/>
      <c r="J1516" s="31" t="s">
        <v>453</v>
      </c>
      <c r="K1516" s="31" t="s">
        <v>1383</v>
      </c>
      <c r="L1516" s="31" t="s">
        <v>1102</v>
      </c>
      <c r="M1516" s="31" t="s">
        <v>1086</v>
      </c>
      <c r="N1516" s="31" t="s">
        <v>2057</v>
      </c>
      <c r="O1516" s="31"/>
      <c r="P1516" s="31" t="s">
        <v>80</v>
      </c>
      <c r="Q1516" s="31" t="s">
        <v>100</v>
      </c>
      <c r="R1516" s="26" t="s">
        <v>37</v>
      </c>
      <c r="S1516" s="65" t="s">
        <v>41</v>
      </c>
    </row>
    <row r="1517" spans="1:19" ht="16.5" customHeight="1" x14ac:dyDescent="0.25">
      <c r="A1517" s="26">
        <v>1504</v>
      </c>
      <c r="B1517" s="225"/>
      <c r="C1517" s="94">
        <v>43776</v>
      </c>
      <c r="D1517" s="94" t="s">
        <v>1699</v>
      </c>
      <c r="E1517" s="65" t="s">
        <v>56</v>
      </c>
      <c r="F1517" s="75">
        <v>867857039933077</v>
      </c>
      <c r="G1517" s="65"/>
      <c r="H1517" s="65" t="s">
        <v>74</v>
      </c>
      <c r="I1517" s="65" t="s">
        <v>2058</v>
      </c>
      <c r="J1517" s="31" t="s">
        <v>501</v>
      </c>
      <c r="K1517" s="31" t="s">
        <v>1383</v>
      </c>
      <c r="L1517" s="31" t="s">
        <v>1102</v>
      </c>
      <c r="M1517" s="31" t="s">
        <v>1086</v>
      </c>
      <c r="N1517" s="31" t="s">
        <v>2057</v>
      </c>
      <c r="O1517" s="31"/>
      <c r="P1517" s="31" t="s">
        <v>80</v>
      </c>
      <c r="Q1517" s="31" t="s">
        <v>100</v>
      </c>
      <c r="R1517" s="26" t="s">
        <v>42</v>
      </c>
      <c r="S1517" s="65" t="s">
        <v>68</v>
      </c>
    </row>
    <row r="1518" spans="1:19" ht="16.5" customHeight="1" x14ac:dyDescent="0.25">
      <c r="A1518" s="26">
        <v>1505</v>
      </c>
      <c r="B1518" s="225"/>
      <c r="C1518" s="94">
        <v>43776</v>
      </c>
      <c r="D1518" s="94" t="s">
        <v>1699</v>
      </c>
      <c r="E1518" s="65" t="s">
        <v>56</v>
      </c>
      <c r="F1518" s="75">
        <v>867857039894246</v>
      </c>
      <c r="G1518" s="65"/>
      <c r="H1518" s="65" t="s">
        <v>74</v>
      </c>
      <c r="I1518" s="65"/>
      <c r="J1518" s="96" t="s">
        <v>465</v>
      </c>
      <c r="K1518" s="96" t="s">
        <v>1383</v>
      </c>
      <c r="L1518" s="96" t="s">
        <v>219</v>
      </c>
      <c r="M1518" s="31" t="s">
        <v>1086</v>
      </c>
      <c r="N1518" s="31" t="s">
        <v>2057</v>
      </c>
      <c r="O1518" s="96"/>
      <c r="P1518" s="31" t="s">
        <v>80</v>
      </c>
      <c r="Q1518" s="31" t="s">
        <v>100</v>
      </c>
      <c r="R1518" s="26" t="s">
        <v>37</v>
      </c>
      <c r="S1518" s="65" t="s">
        <v>41</v>
      </c>
    </row>
    <row r="1519" spans="1:19" ht="16.5" customHeight="1" x14ac:dyDescent="0.25">
      <c r="A1519" s="26">
        <v>1506</v>
      </c>
      <c r="B1519" s="225"/>
      <c r="C1519" s="94">
        <v>43776</v>
      </c>
      <c r="D1519" s="94" t="s">
        <v>1699</v>
      </c>
      <c r="E1519" s="65" t="s">
        <v>56</v>
      </c>
      <c r="F1519" s="75">
        <v>867717030422035</v>
      </c>
      <c r="G1519" s="65"/>
      <c r="H1519" s="65" t="s">
        <v>74</v>
      </c>
      <c r="I1519" s="65"/>
      <c r="J1519" s="31" t="s">
        <v>2059</v>
      </c>
      <c r="K1519" s="96" t="s">
        <v>1383</v>
      </c>
      <c r="L1519" s="31" t="s">
        <v>219</v>
      </c>
      <c r="M1519" s="31" t="s">
        <v>1086</v>
      </c>
      <c r="N1519" s="31" t="s">
        <v>2057</v>
      </c>
      <c r="O1519" s="31"/>
      <c r="P1519" s="31" t="s">
        <v>80</v>
      </c>
      <c r="Q1519" s="31" t="s">
        <v>100</v>
      </c>
      <c r="R1519" s="26" t="s">
        <v>37</v>
      </c>
      <c r="S1519" s="65" t="s">
        <v>41</v>
      </c>
    </row>
    <row r="1520" spans="1:19" ht="16.5" customHeight="1" x14ac:dyDescent="0.25">
      <c r="A1520" s="26">
        <v>1507</v>
      </c>
      <c r="B1520" s="225"/>
      <c r="C1520" s="94" t="s">
        <v>1931</v>
      </c>
      <c r="D1520" s="94" t="s">
        <v>1922</v>
      </c>
      <c r="E1520" s="65" t="s">
        <v>56</v>
      </c>
      <c r="F1520" s="75">
        <v>868183034590542</v>
      </c>
      <c r="G1520" s="65"/>
      <c r="H1520" s="65" t="s">
        <v>74</v>
      </c>
      <c r="I1520" s="65" t="s">
        <v>2060</v>
      </c>
      <c r="J1520" s="72" t="s">
        <v>655</v>
      </c>
      <c r="K1520" s="31" t="s">
        <v>210</v>
      </c>
      <c r="L1520" s="31" t="s">
        <v>1102</v>
      </c>
      <c r="M1520" s="31" t="s">
        <v>1086</v>
      </c>
      <c r="N1520" s="31" t="s">
        <v>2061</v>
      </c>
      <c r="O1520" s="31"/>
      <c r="P1520" s="31" t="s">
        <v>80</v>
      </c>
      <c r="Q1520" s="31" t="s">
        <v>92</v>
      </c>
      <c r="R1520" s="26" t="s">
        <v>37</v>
      </c>
      <c r="S1520" s="65" t="s">
        <v>59</v>
      </c>
    </row>
    <row r="1521" spans="1:19" ht="16.5" customHeight="1" x14ac:dyDescent="0.25">
      <c r="A1521" s="26">
        <v>1508</v>
      </c>
      <c r="B1521" s="225"/>
      <c r="C1521" s="94" t="s">
        <v>1931</v>
      </c>
      <c r="D1521" s="94" t="s">
        <v>1922</v>
      </c>
      <c r="E1521" s="65" t="s">
        <v>56</v>
      </c>
      <c r="F1521" s="75">
        <v>867717030422449</v>
      </c>
      <c r="G1521" s="171"/>
      <c r="H1521" s="65" t="s">
        <v>74</v>
      </c>
      <c r="I1521" s="171"/>
      <c r="J1521" s="31" t="s">
        <v>999</v>
      </c>
      <c r="K1521" s="31" t="s">
        <v>210</v>
      </c>
      <c r="L1521" s="31" t="s">
        <v>219</v>
      </c>
      <c r="M1521" s="31" t="s">
        <v>1086</v>
      </c>
      <c r="N1521" s="31" t="s">
        <v>277</v>
      </c>
      <c r="O1521" s="31"/>
      <c r="P1521" s="31" t="s">
        <v>80</v>
      </c>
      <c r="Q1521" s="31" t="s">
        <v>92</v>
      </c>
      <c r="R1521" s="26" t="s">
        <v>42</v>
      </c>
      <c r="S1521" s="65" t="s">
        <v>68</v>
      </c>
    </row>
    <row r="1522" spans="1:19" ht="16.5" customHeight="1" x14ac:dyDescent="0.25">
      <c r="A1522" s="26">
        <v>1509</v>
      </c>
      <c r="B1522" s="225"/>
      <c r="C1522" s="94" t="s">
        <v>1931</v>
      </c>
      <c r="D1522" s="94" t="s">
        <v>1922</v>
      </c>
      <c r="E1522" s="65" t="s">
        <v>56</v>
      </c>
      <c r="F1522" s="75">
        <v>868183034682182</v>
      </c>
      <c r="G1522" s="171"/>
      <c r="H1522" s="65" t="s">
        <v>74</v>
      </c>
      <c r="I1522" s="171"/>
      <c r="J1522" s="31" t="s">
        <v>453</v>
      </c>
      <c r="K1522" s="31"/>
      <c r="L1522" s="31" t="s">
        <v>1102</v>
      </c>
      <c r="M1522" s="31" t="s">
        <v>1086</v>
      </c>
      <c r="N1522" s="31" t="s">
        <v>58</v>
      </c>
      <c r="O1522" s="31"/>
      <c r="P1522" s="31" t="s">
        <v>80</v>
      </c>
      <c r="Q1522" s="31" t="s">
        <v>92</v>
      </c>
      <c r="R1522" s="26" t="s">
        <v>42</v>
      </c>
      <c r="S1522" s="65" t="s">
        <v>44</v>
      </c>
    </row>
    <row r="1523" spans="1:19" ht="16.5" customHeight="1" x14ac:dyDescent="0.25">
      <c r="A1523" s="26">
        <v>1510</v>
      </c>
      <c r="B1523" s="226"/>
      <c r="C1523" s="199">
        <v>43592</v>
      </c>
      <c r="D1523" s="199"/>
      <c r="E1523" s="73" t="s">
        <v>2062</v>
      </c>
      <c r="F1523" s="190" t="s">
        <v>2063</v>
      </c>
      <c r="G1523" s="73"/>
      <c r="H1523" s="73" t="s">
        <v>95</v>
      </c>
      <c r="I1523" s="73" t="s">
        <v>2064</v>
      </c>
      <c r="J1523" s="44"/>
      <c r="K1523" s="73" t="s">
        <v>2065</v>
      </c>
      <c r="L1523" s="73"/>
      <c r="M1523" s="73"/>
      <c r="N1523" s="73" t="s">
        <v>2066</v>
      </c>
      <c r="O1523" s="202"/>
      <c r="P1523" s="73"/>
      <c r="Q1523" s="73" t="s">
        <v>100</v>
      </c>
      <c r="R1523" s="73" t="s">
        <v>37</v>
      </c>
      <c r="S1523" s="73" t="s">
        <v>41</v>
      </c>
    </row>
    <row r="1524" spans="1:19" ht="16.5" customHeight="1" x14ac:dyDescent="0.25">
      <c r="A1524" s="26">
        <v>1511</v>
      </c>
      <c r="B1524" s="224" t="s">
        <v>391</v>
      </c>
      <c r="C1524" s="94" t="s">
        <v>1699</v>
      </c>
      <c r="D1524" s="94" t="s">
        <v>1888</v>
      </c>
      <c r="E1524" s="65" t="s">
        <v>30</v>
      </c>
      <c r="F1524" s="75">
        <v>864811036959364</v>
      </c>
      <c r="G1524" s="65"/>
      <c r="H1524" s="65" t="s">
        <v>95</v>
      </c>
      <c r="I1524" s="31" t="s">
        <v>500</v>
      </c>
      <c r="J1524" s="24" t="s">
        <v>1251</v>
      </c>
      <c r="K1524" s="31" t="s">
        <v>1595</v>
      </c>
      <c r="L1524" s="31" t="s">
        <v>311</v>
      </c>
      <c r="M1524" s="31" t="s">
        <v>276</v>
      </c>
      <c r="N1524" s="31" t="s">
        <v>2067</v>
      </c>
      <c r="O1524" s="85" t="s">
        <v>2068</v>
      </c>
      <c r="P1524" s="31" t="s">
        <v>80</v>
      </c>
      <c r="Q1524" s="31" t="s">
        <v>100</v>
      </c>
      <c r="R1524" s="26" t="s">
        <v>37</v>
      </c>
      <c r="S1524" s="26" t="s">
        <v>40</v>
      </c>
    </row>
    <row r="1525" spans="1:19" ht="16.5" customHeight="1" x14ac:dyDescent="0.25">
      <c r="A1525" s="26">
        <v>1512</v>
      </c>
      <c r="B1525" s="225"/>
      <c r="C1525" s="94" t="s">
        <v>1699</v>
      </c>
      <c r="D1525" s="94" t="s">
        <v>1888</v>
      </c>
      <c r="E1525" s="65" t="s">
        <v>31</v>
      </c>
      <c r="F1525" s="75">
        <v>865209034368028</v>
      </c>
      <c r="G1525" s="65"/>
      <c r="H1525" s="65" t="s">
        <v>95</v>
      </c>
      <c r="I1525" s="31" t="s">
        <v>2069</v>
      </c>
      <c r="J1525" s="24" t="s">
        <v>1591</v>
      </c>
      <c r="K1525" s="31" t="s">
        <v>225</v>
      </c>
      <c r="L1525" s="31" t="s">
        <v>1267</v>
      </c>
      <c r="M1525" s="31"/>
      <c r="N1525" s="31" t="s">
        <v>745</v>
      </c>
      <c r="O1525" s="72">
        <v>220000</v>
      </c>
      <c r="P1525" s="31" t="s">
        <v>80</v>
      </c>
      <c r="Q1525" s="31" t="s">
        <v>100</v>
      </c>
      <c r="R1525" s="26" t="s">
        <v>37</v>
      </c>
      <c r="S1525" s="26" t="s">
        <v>59</v>
      </c>
    </row>
    <row r="1526" spans="1:19" ht="16.5" customHeight="1" x14ac:dyDescent="0.25">
      <c r="A1526" s="26">
        <v>1513</v>
      </c>
      <c r="B1526" s="225"/>
      <c r="C1526" s="94" t="s">
        <v>1699</v>
      </c>
      <c r="D1526" s="94" t="s">
        <v>1888</v>
      </c>
      <c r="E1526" s="65" t="s">
        <v>31</v>
      </c>
      <c r="F1526" s="75">
        <v>865209034368341</v>
      </c>
      <c r="G1526" s="65"/>
      <c r="H1526" s="65" t="s">
        <v>95</v>
      </c>
      <c r="I1526" s="75" t="s">
        <v>2058</v>
      </c>
      <c r="J1526" s="24" t="s">
        <v>2070</v>
      </c>
      <c r="K1526" s="31" t="s">
        <v>2071</v>
      </c>
      <c r="L1526" s="24" t="s">
        <v>321</v>
      </c>
      <c r="M1526" s="31" t="s">
        <v>1267</v>
      </c>
      <c r="N1526" s="31" t="s">
        <v>469</v>
      </c>
      <c r="O1526" s="31"/>
      <c r="P1526" s="31" t="s">
        <v>80</v>
      </c>
      <c r="Q1526" s="31" t="s">
        <v>100</v>
      </c>
      <c r="R1526" s="26" t="s">
        <v>37</v>
      </c>
      <c r="S1526" s="26" t="s">
        <v>40</v>
      </c>
    </row>
    <row r="1527" spans="1:19" ht="16.5" customHeight="1" x14ac:dyDescent="0.25">
      <c r="A1527" s="26">
        <v>1514</v>
      </c>
      <c r="B1527" s="225"/>
      <c r="C1527" s="94" t="s">
        <v>1699</v>
      </c>
      <c r="D1527" s="94" t="s">
        <v>1888</v>
      </c>
      <c r="E1527" s="65" t="s">
        <v>31</v>
      </c>
      <c r="F1527" s="75">
        <v>865209034447087</v>
      </c>
      <c r="G1527" s="65"/>
      <c r="H1527" s="65" t="s">
        <v>95</v>
      </c>
      <c r="I1527" s="31"/>
      <c r="J1527" s="24"/>
      <c r="K1527" s="31" t="s">
        <v>2072</v>
      </c>
      <c r="L1527" s="31"/>
      <c r="M1527" s="31"/>
      <c r="N1527" s="31" t="s">
        <v>1326</v>
      </c>
      <c r="O1527" s="72"/>
      <c r="P1527" s="31"/>
      <c r="Q1527" s="31" t="s">
        <v>100</v>
      </c>
      <c r="R1527" s="26" t="s">
        <v>37</v>
      </c>
      <c r="S1527" s="26" t="s">
        <v>40</v>
      </c>
    </row>
    <row r="1528" spans="1:19" ht="16.5" customHeight="1" x14ac:dyDescent="0.25">
      <c r="A1528" s="26">
        <v>1515</v>
      </c>
      <c r="B1528" s="225"/>
      <c r="C1528" s="94" t="s">
        <v>1761</v>
      </c>
      <c r="D1528" s="94" t="s">
        <v>1948</v>
      </c>
      <c r="E1528" s="65" t="s">
        <v>64</v>
      </c>
      <c r="F1528" s="75">
        <v>867717030435114</v>
      </c>
      <c r="G1528" s="171"/>
      <c r="H1528" s="65" t="s">
        <v>74</v>
      </c>
      <c r="I1528" s="31"/>
      <c r="J1528" s="24" t="s">
        <v>672</v>
      </c>
      <c r="K1528" s="31" t="s">
        <v>245</v>
      </c>
      <c r="L1528" s="31" t="s">
        <v>78</v>
      </c>
      <c r="M1528" s="31" t="s">
        <v>1086</v>
      </c>
      <c r="N1528" s="31" t="s">
        <v>940</v>
      </c>
      <c r="O1528" s="72"/>
      <c r="P1528" s="31" t="s">
        <v>80</v>
      </c>
      <c r="Q1528" s="31" t="s">
        <v>92</v>
      </c>
      <c r="R1528" s="26" t="s">
        <v>37</v>
      </c>
      <c r="S1528" s="26" t="s">
        <v>40</v>
      </c>
    </row>
    <row r="1529" spans="1:19" ht="16.5" customHeight="1" x14ac:dyDescent="0.25">
      <c r="A1529" s="26">
        <v>1516</v>
      </c>
      <c r="B1529" s="225"/>
      <c r="C1529" s="94" t="s">
        <v>1761</v>
      </c>
      <c r="D1529" s="94" t="s">
        <v>1948</v>
      </c>
      <c r="E1529" s="65" t="s">
        <v>64</v>
      </c>
      <c r="F1529" s="75">
        <v>867857039899229</v>
      </c>
      <c r="G1529" s="171"/>
      <c r="H1529" s="65" t="s">
        <v>74</v>
      </c>
      <c r="I1529" s="75"/>
      <c r="J1529" s="24" t="s">
        <v>330</v>
      </c>
      <c r="K1529" s="31" t="s">
        <v>225</v>
      </c>
      <c r="L1529" s="31" t="s">
        <v>78</v>
      </c>
      <c r="M1529" s="31" t="s">
        <v>1086</v>
      </c>
      <c r="N1529" s="31" t="s">
        <v>2073</v>
      </c>
      <c r="O1529" s="31"/>
      <c r="P1529" s="31" t="s">
        <v>80</v>
      </c>
      <c r="Q1529" s="31" t="s">
        <v>92</v>
      </c>
      <c r="R1529" s="23" t="s">
        <v>37</v>
      </c>
      <c r="S1529" s="65" t="s">
        <v>41</v>
      </c>
    </row>
    <row r="1530" spans="1:19" ht="16.5" customHeight="1" x14ac:dyDescent="0.25">
      <c r="A1530" s="26">
        <v>1517</v>
      </c>
      <c r="B1530" s="225"/>
      <c r="C1530" s="94" t="s">
        <v>1699</v>
      </c>
      <c r="D1530" s="94" t="s">
        <v>1888</v>
      </c>
      <c r="E1530" s="65" t="s">
        <v>64</v>
      </c>
      <c r="F1530" s="75">
        <v>867717030621503</v>
      </c>
      <c r="G1530" s="65"/>
      <c r="H1530" s="65" t="s">
        <v>74</v>
      </c>
      <c r="I1530" s="31"/>
      <c r="J1530" s="24" t="s">
        <v>1256</v>
      </c>
      <c r="K1530" s="31" t="s">
        <v>862</v>
      </c>
      <c r="L1530" s="31" t="s">
        <v>219</v>
      </c>
      <c r="M1530" s="31" t="s">
        <v>1086</v>
      </c>
      <c r="N1530" s="31" t="s">
        <v>1253</v>
      </c>
      <c r="O1530" s="72"/>
      <c r="P1530" s="31" t="s">
        <v>80</v>
      </c>
      <c r="Q1530" s="31" t="s">
        <v>100</v>
      </c>
      <c r="R1530" s="26" t="s">
        <v>37</v>
      </c>
      <c r="S1530" s="26" t="s">
        <v>40</v>
      </c>
    </row>
    <row r="1531" spans="1:19" ht="16.5" customHeight="1" x14ac:dyDescent="0.25">
      <c r="A1531" s="26">
        <v>1518</v>
      </c>
      <c r="B1531" s="225"/>
      <c r="C1531" s="94" t="s">
        <v>1699</v>
      </c>
      <c r="D1531" s="94" t="s">
        <v>1888</v>
      </c>
      <c r="E1531" s="65" t="s">
        <v>64</v>
      </c>
      <c r="F1531" s="75">
        <v>868183034766753</v>
      </c>
      <c r="G1531" s="65"/>
      <c r="H1531" s="65" t="s">
        <v>74</v>
      </c>
      <c r="I1531" s="31" t="s">
        <v>2074</v>
      </c>
      <c r="J1531" s="24" t="s">
        <v>330</v>
      </c>
      <c r="K1531" s="31" t="s">
        <v>2075</v>
      </c>
      <c r="L1531" s="31" t="s">
        <v>1086</v>
      </c>
      <c r="M1531" s="31"/>
      <c r="N1531" s="31" t="s">
        <v>2076</v>
      </c>
      <c r="O1531" s="31"/>
      <c r="P1531" s="31" t="s">
        <v>80</v>
      </c>
      <c r="Q1531" s="31" t="s">
        <v>100</v>
      </c>
      <c r="R1531" s="26" t="s">
        <v>37</v>
      </c>
      <c r="S1531" s="26" t="s">
        <v>59</v>
      </c>
    </row>
    <row r="1532" spans="1:19" ht="16.5" customHeight="1" x14ac:dyDescent="0.25">
      <c r="A1532" s="26">
        <v>1519</v>
      </c>
      <c r="B1532" s="225"/>
      <c r="C1532" s="94" t="s">
        <v>1761</v>
      </c>
      <c r="D1532" s="94" t="s">
        <v>1948</v>
      </c>
      <c r="E1532" s="31" t="s">
        <v>56</v>
      </c>
      <c r="F1532" s="80">
        <v>867857039916023</v>
      </c>
      <c r="G1532" s="31"/>
      <c r="H1532" s="31" t="s">
        <v>74</v>
      </c>
      <c r="I1532" s="31"/>
      <c r="J1532" s="24" t="s">
        <v>2077</v>
      </c>
      <c r="K1532" s="31"/>
      <c r="L1532" s="31" t="s">
        <v>78</v>
      </c>
      <c r="M1532" s="31" t="s">
        <v>1086</v>
      </c>
      <c r="N1532" s="31" t="s">
        <v>58</v>
      </c>
      <c r="O1532" s="72"/>
      <c r="P1532" s="31" t="s">
        <v>80</v>
      </c>
      <c r="Q1532" s="31" t="s">
        <v>92</v>
      </c>
      <c r="R1532" s="31" t="s">
        <v>42</v>
      </c>
      <c r="S1532" s="31" t="s">
        <v>44</v>
      </c>
    </row>
    <row r="1533" spans="1:19" ht="16.5" customHeight="1" x14ac:dyDescent="0.25">
      <c r="A1533" s="26">
        <v>1520</v>
      </c>
      <c r="B1533" s="225"/>
      <c r="C1533" s="94" t="s">
        <v>1699</v>
      </c>
      <c r="D1533" s="94" t="s">
        <v>1888</v>
      </c>
      <c r="E1533" s="65" t="s">
        <v>56</v>
      </c>
      <c r="F1533" s="75">
        <v>867857039916304</v>
      </c>
      <c r="G1533" s="65"/>
      <c r="H1533" s="65" t="s">
        <v>74</v>
      </c>
      <c r="I1533" s="75"/>
      <c r="J1533" s="24" t="s">
        <v>2078</v>
      </c>
      <c r="K1533" s="31" t="s">
        <v>1383</v>
      </c>
      <c r="L1533" s="31" t="s">
        <v>78</v>
      </c>
      <c r="M1533" s="31" t="s">
        <v>1086</v>
      </c>
      <c r="N1533" s="31" t="s">
        <v>2019</v>
      </c>
      <c r="O1533" s="31"/>
      <c r="P1533" s="31" t="s">
        <v>80</v>
      </c>
      <c r="Q1533" s="31" t="s">
        <v>100</v>
      </c>
      <c r="R1533" s="23" t="s">
        <v>37</v>
      </c>
      <c r="S1533" s="65" t="s">
        <v>41</v>
      </c>
    </row>
    <row r="1534" spans="1:19" ht="16.5" customHeight="1" x14ac:dyDescent="0.25">
      <c r="A1534" s="26">
        <v>1521</v>
      </c>
      <c r="B1534" s="225"/>
      <c r="C1534" s="94" t="s">
        <v>1699</v>
      </c>
      <c r="D1534" s="94" t="s">
        <v>1888</v>
      </c>
      <c r="E1534" s="65" t="s">
        <v>56</v>
      </c>
      <c r="F1534" s="75">
        <v>867717030618616</v>
      </c>
      <c r="G1534" s="65"/>
      <c r="H1534" s="65" t="s">
        <v>74</v>
      </c>
      <c r="I1534" s="75"/>
      <c r="J1534" s="24"/>
      <c r="K1534" s="31" t="s">
        <v>269</v>
      </c>
      <c r="L1534" s="31"/>
      <c r="M1534" s="31"/>
      <c r="N1534" s="31" t="s">
        <v>2079</v>
      </c>
      <c r="O1534" s="31"/>
      <c r="P1534" s="31"/>
      <c r="Q1534" s="31" t="s">
        <v>100</v>
      </c>
      <c r="R1534" s="23" t="s">
        <v>37</v>
      </c>
      <c r="S1534" s="65" t="s">
        <v>41</v>
      </c>
    </row>
    <row r="1535" spans="1:19" ht="16.5" customHeight="1" x14ac:dyDescent="0.25">
      <c r="A1535" s="26">
        <v>1522</v>
      </c>
      <c r="B1535" s="225"/>
      <c r="C1535" s="94" t="s">
        <v>1699</v>
      </c>
      <c r="D1535" s="94" t="s">
        <v>1888</v>
      </c>
      <c r="E1535" s="65" t="s">
        <v>56</v>
      </c>
      <c r="F1535" s="75">
        <v>867857039902726</v>
      </c>
      <c r="G1535" s="65"/>
      <c r="H1535" s="65" t="s">
        <v>74</v>
      </c>
      <c r="I1535" s="24"/>
      <c r="J1535" s="24" t="s">
        <v>2078</v>
      </c>
      <c r="K1535" s="31" t="s">
        <v>2080</v>
      </c>
      <c r="L1535" s="31" t="s">
        <v>78</v>
      </c>
      <c r="M1535" s="31" t="s">
        <v>1086</v>
      </c>
      <c r="N1535" s="31" t="s">
        <v>2055</v>
      </c>
      <c r="O1535" s="31"/>
      <c r="P1535" s="31" t="s">
        <v>80</v>
      </c>
      <c r="Q1535" s="31" t="s">
        <v>100</v>
      </c>
      <c r="R1535" s="26" t="s">
        <v>37</v>
      </c>
      <c r="S1535" s="26" t="s">
        <v>40</v>
      </c>
    </row>
    <row r="1536" spans="1:19" ht="16.5" customHeight="1" x14ac:dyDescent="0.25">
      <c r="A1536" s="26">
        <v>1523</v>
      </c>
      <c r="B1536" s="225"/>
      <c r="C1536" s="94" t="s">
        <v>1761</v>
      </c>
      <c r="D1536" s="94" t="s">
        <v>1948</v>
      </c>
      <c r="E1536" s="65" t="s">
        <v>25</v>
      </c>
      <c r="F1536" s="75">
        <v>867330023784997</v>
      </c>
      <c r="G1536" s="171"/>
      <c r="H1536" s="65" t="s">
        <v>95</v>
      </c>
      <c r="I1536" s="31"/>
      <c r="J1536" s="24" t="s">
        <v>351</v>
      </c>
      <c r="K1536" s="31"/>
      <c r="L1536" s="31" t="s">
        <v>692</v>
      </c>
      <c r="M1536" s="31" t="s">
        <v>349</v>
      </c>
      <c r="N1536" s="31" t="s">
        <v>58</v>
      </c>
      <c r="O1536" s="31"/>
      <c r="P1536" s="31" t="s">
        <v>80</v>
      </c>
      <c r="Q1536" s="31" t="s">
        <v>92</v>
      </c>
      <c r="R1536" s="31" t="s">
        <v>42</v>
      </c>
      <c r="S1536" s="31" t="s">
        <v>44</v>
      </c>
    </row>
    <row r="1537" spans="1:19" ht="16.5" customHeight="1" x14ac:dyDescent="0.25">
      <c r="A1537" s="26">
        <v>1524</v>
      </c>
      <c r="B1537" s="225"/>
      <c r="C1537" s="94" t="s">
        <v>1699</v>
      </c>
      <c r="D1537" s="94" t="s">
        <v>1888</v>
      </c>
      <c r="E1537" s="65" t="s">
        <v>25</v>
      </c>
      <c r="F1537" s="75">
        <v>86004027090698</v>
      </c>
      <c r="G1537" s="65"/>
      <c r="H1537" s="65" t="s">
        <v>95</v>
      </c>
      <c r="I1537" s="65" t="s">
        <v>1842</v>
      </c>
      <c r="J1537" s="96" t="s">
        <v>340</v>
      </c>
      <c r="K1537" s="31" t="s">
        <v>242</v>
      </c>
      <c r="L1537" s="96" t="s">
        <v>349</v>
      </c>
      <c r="M1537" s="31"/>
      <c r="N1537" s="31" t="s">
        <v>730</v>
      </c>
      <c r="O1537" s="31"/>
      <c r="P1537" s="31" t="s">
        <v>80</v>
      </c>
      <c r="Q1537" s="31" t="s">
        <v>100</v>
      </c>
      <c r="R1537" s="26" t="s">
        <v>37</v>
      </c>
      <c r="S1537" s="65" t="s">
        <v>39</v>
      </c>
    </row>
    <row r="1538" spans="1:19" ht="16.5" customHeight="1" x14ac:dyDescent="0.25">
      <c r="A1538" s="26">
        <v>1525</v>
      </c>
      <c r="B1538" s="225"/>
      <c r="C1538" s="94" t="s">
        <v>1699</v>
      </c>
      <c r="D1538" s="94" t="s">
        <v>1888</v>
      </c>
      <c r="E1538" s="65" t="s">
        <v>25</v>
      </c>
      <c r="F1538" s="75">
        <v>868004027123002</v>
      </c>
      <c r="G1538" s="65"/>
      <c r="H1538" s="65" t="s">
        <v>95</v>
      </c>
      <c r="I1538" s="65" t="s">
        <v>1616</v>
      </c>
      <c r="J1538" s="24" t="s">
        <v>1022</v>
      </c>
      <c r="K1538" s="31" t="s">
        <v>50</v>
      </c>
      <c r="L1538" s="31" t="s">
        <v>2081</v>
      </c>
      <c r="M1538" s="31" t="s">
        <v>349</v>
      </c>
      <c r="N1538" s="31" t="s">
        <v>2019</v>
      </c>
      <c r="O1538" s="31"/>
      <c r="P1538" s="31" t="s">
        <v>80</v>
      </c>
      <c r="Q1538" s="31" t="s">
        <v>100</v>
      </c>
      <c r="R1538" s="31" t="s">
        <v>37</v>
      </c>
      <c r="S1538" s="23" t="s">
        <v>40</v>
      </c>
    </row>
    <row r="1539" spans="1:19" ht="16.5" customHeight="1" x14ac:dyDescent="0.25">
      <c r="A1539" s="26">
        <v>1526</v>
      </c>
      <c r="B1539" s="225"/>
      <c r="C1539" s="94" t="s">
        <v>1699</v>
      </c>
      <c r="D1539" s="94" t="s">
        <v>1888</v>
      </c>
      <c r="E1539" s="65" t="s">
        <v>25</v>
      </c>
      <c r="F1539" s="75">
        <v>867330021487171</v>
      </c>
      <c r="G1539" s="65"/>
      <c r="H1539" s="65" t="s">
        <v>95</v>
      </c>
      <c r="I1539" s="65" t="s">
        <v>1616</v>
      </c>
      <c r="J1539" s="24" t="s">
        <v>1022</v>
      </c>
      <c r="K1539" s="31" t="s">
        <v>1705</v>
      </c>
      <c r="L1539" s="31" t="s">
        <v>692</v>
      </c>
      <c r="M1539" s="31" t="s">
        <v>349</v>
      </c>
      <c r="N1539" s="31" t="s">
        <v>2082</v>
      </c>
      <c r="O1539" s="72">
        <v>20000</v>
      </c>
      <c r="P1539" s="31" t="s">
        <v>80</v>
      </c>
      <c r="Q1539" s="31" t="s">
        <v>100</v>
      </c>
      <c r="R1539" s="31" t="s">
        <v>37</v>
      </c>
      <c r="S1539" s="23" t="s">
        <v>40</v>
      </c>
    </row>
    <row r="1540" spans="1:19" ht="16.5" customHeight="1" x14ac:dyDescent="0.25">
      <c r="A1540" s="26">
        <v>1527</v>
      </c>
      <c r="B1540" s="225"/>
      <c r="C1540" s="94" t="s">
        <v>1699</v>
      </c>
      <c r="D1540" s="94" t="s">
        <v>1888</v>
      </c>
      <c r="E1540" s="65" t="s">
        <v>25</v>
      </c>
      <c r="F1540" s="75">
        <v>86193038276952</v>
      </c>
      <c r="G1540" s="65"/>
      <c r="H1540" s="65" t="s">
        <v>95</v>
      </c>
      <c r="I1540" s="65" t="s">
        <v>1616</v>
      </c>
      <c r="J1540" s="24" t="s">
        <v>1002</v>
      </c>
      <c r="K1540" s="31" t="s">
        <v>1025</v>
      </c>
      <c r="L1540" s="31" t="s">
        <v>680</v>
      </c>
      <c r="M1540" s="31" t="s">
        <v>349</v>
      </c>
      <c r="N1540" s="31" t="s">
        <v>2083</v>
      </c>
      <c r="O1540" s="72">
        <v>10000</v>
      </c>
      <c r="P1540" s="31" t="s">
        <v>80</v>
      </c>
      <c r="Q1540" s="31" t="s">
        <v>100</v>
      </c>
      <c r="R1540" s="26" t="s">
        <v>37</v>
      </c>
      <c r="S1540" s="65" t="s">
        <v>40</v>
      </c>
    </row>
    <row r="1541" spans="1:19" ht="17.25" customHeight="1" x14ac:dyDescent="0.25">
      <c r="A1541" s="26">
        <v>1528</v>
      </c>
      <c r="B1541" s="225"/>
      <c r="C1541" s="94" t="s">
        <v>1699</v>
      </c>
      <c r="D1541" s="94" t="s">
        <v>1888</v>
      </c>
      <c r="E1541" s="65" t="s">
        <v>25</v>
      </c>
      <c r="F1541" s="75">
        <v>869668021820653</v>
      </c>
      <c r="G1541" s="65"/>
      <c r="H1541" s="65" t="s">
        <v>95</v>
      </c>
      <c r="I1541" s="65" t="s">
        <v>1616</v>
      </c>
      <c r="J1541" s="96" t="s">
        <v>345</v>
      </c>
      <c r="K1541" s="31" t="s">
        <v>167</v>
      </c>
      <c r="L1541" s="31" t="s">
        <v>349</v>
      </c>
      <c r="M1541" s="31"/>
      <c r="N1541" s="31" t="s">
        <v>1326</v>
      </c>
      <c r="O1541" s="72"/>
      <c r="P1541" s="31" t="s">
        <v>80</v>
      </c>
      <c r="Q1541" s="31" t="s">
        <v>100</v>
      </c>
      <c r="R1541" s="26" t="s">
        <v>37</v>
      </c>
      <c r="S1541" s="65" t="s">
        <v>39</v>
      </c>
    </row>
    <row r="1542" spans="1:19" ht="16.5" customHeight="1" x14ac:dyDescent="0.25">
      <c r="A1542" s="26">
        <v>1529</v>
      </c>
      <c r="B1542" s="225"/>
      <c r="C1542" s="94" t="s">
        <v>1761</v>
      </c>
      <c r="D1542" s="94" t="s">
        <v>1948</v>
      </c>
      <c r="E1542" s="65" t="s">
        <v>18</v>
      </c>
      <c r="F1542" s="95" t="s">
        <v>2084</v>
      </c>
      <c r="G1542" s="171"/>
      <c r="H1542" s="65" t="s">
        <v>95</v>
      </c>
      <c r="I1542" s="31">
        <v>6008752426</v>
      </c>
      <c r="J1542" s="31" t="s">
        <v>1854</v>
      </c>
      <c r="K1542" s="31" t="s">
        <v>1407</v>
      </c>
      <c r="L1542" s="96" t="s">
        <v>110</v>
      </c>
      <c r="M1542" s="31"/>
      <c r="N1542" s="31" t="s">
        <v>360</v>
      </c>
      <c r="O1542" s="72"/>
      <c r="P1542" s="31" t="s">
        <v>80</v>
      </c>
      <c r="Q1542" s="31" t="s">
        <v>92</v>
      </c>
      <c r="R1542" s="31" t="s">
        <v>37</v>
      </c>
      <c r="S1542" s="31" t="s">
        <v>39</v>
      </c>
    </row>
    <row r="1543" spans="1:19" ht="16.5" customHeight="1" x14ac:dyDescent="0.25">
      <c r="A1543" s="26">
        <v>1530</v>
      </c>
      <c r="B1543" s="225"/>
      <c r="C1543" s="94" t="s">
        <v>1761</v>
      </c>
      <c r="D1543" s="94" t="s">
        <v>1948</v>
      </c>
      <c r="E1543" s="65" t="s">
        <v>18</v>
      </c>
      <c r="F1543" s="75">
        <v>864161029419772</v>
      </c>
      <c r="G1543" s="65" t="s">
        <v>113</v>
      </c>
      <c r="H1543" s="65" t="s">
        <v>95</v>
      </c>
      <c r="I1543" s="95" t="s">
        <v>2085</v>
      </c>
      <c r="J1543" s="24" t="s">
        <v>2086</v>
      </c>
      <c r="K1543" s="31"/>
      <c r="L1543" s="96" t="s">
        <v>110</v>
      </c>
      <c r="M1543" s="96"/>
      <c r="N1543" s="31" t="s">
        <v>106</v>
      </c>
      <c r="O1543" s="31"/>
      <c r="P1543" s="31" t="s">
        <v>80</v>
      </c>
      <c r="Q1543" s="31" t="s">
        <v>92</v>
      </c>
      <c r="R1543" s="31" t="s">
        <v>42</v>
      </c>
      <c r="S1543" s="31" t="s">
        <v>44</v>
      </c>
    </row>
    <row r="1544" spans="1:19" ht="16.5" customHeight="1" x14ac:dyDescent="0.25">
      <c r="A1544" s="26">
        <v>1531</v>
      </c>
      <c r="B1544" s="225"/>
      <c r="C1544" s="94" t="s">
        <v>1761</v>
      </c>
      <c r="D1544" s="94" t="s">
        <v>1948</v>
      </c>
      <c r="E1544" s="65" t="s">
        <v>18</v>
      </c>
      <c r="F1544" s="95" t="s">
        <v>2087</v>
      </c>
      <c r="G1544" s="171"/>
      <c r="H1544" s="65" t="s">
        <v>95</v>
      </c>
      <c r="I1544" s="75" t="s">
        <v>2088</v>
      </c>
      <c r="J1544" s="24" t="s">
        <v>1574</v>
      </c>
      <c r="K1544" s="31" t="s">
        <v>1407</v>
      </c>
      <c r="L1544" s="31" t="s">
        <v>366</v>
      </c>
      <c r="M1544" s="96" t="s">
        <v>110</v>
      </c>
      <c r="N1544" s="31" t="s">
        <v>360</v>
      </c>
      <c r="O1544" s="31"/>
      <c r="P1544" s="31" t="s">
        <v>80</v>
      </c>
      <c r="Q1544" s="31" t="s">
        <v>92</v>
      </c>
      <c r="R1544" s="31" t="s">
        <v>37</v>
      </c>
      <c r="S1544" s="31" t="s">
        <v>39</v>
      </c>
    </row>
    <row r="1545" spans="1:19" ht="16.5" customHeight="1" x14ac:dyDescent="0.25">
      <c r="A1545" s="26">
        <v>1532</v>
      </c>
      <c r="B1545" s="225"/>
      <c r="C1545" s="94" t="s">
        <v>1761</v>
      </c>
      <c r="D1545" s="94" t="s">
        <v>1948</v>
      </c>
      <c r="E1545" s="65" t="s">
        <v>18</v>
      </c>
      <c r="F1545" s="95" t="s">
        <v>2089</v>
      </c>
      <c r="G1545" s="171"/>
      <c r="H1545" s="65" t="s">
        <v>95</v>
      </c>
      <c r="I1545" s="24"/>
      <c r="J1545" s="24" t="s">
        <v>367</v>
      </c>
      <c r="K1545" s="31" t="s">
        <v>1407</v>
      </c>
      <c r="L1545" s="31" t="s">
        <v>110</v>
      </c>
      <c r="M1545" s="96"/>
      <c r="N1545" s="31" t="s">
        <v>360</v>
      </c>
      <c r="O1545" s="31"/>
      <c r="P1545" s="31" t="s">
        <v>80</v>
      </c>
      <c r="Q1545" s="31" t="s">
        <v>92</v>
      </c>
      <c r="R1545" s="31" t="s">
        <v>37</v>
      </c>
      <c r="S1545" s="31" t="s">
        <v>39</v>
      </c>
    </row>
    <row r="1546" spans="1:19" ht="16.5" customHeight="1" x14ac:dyDescent="0.25">
      <c r="A1546" s="26">
        <v>1533</v>
      </c>
      <c r="B1546" s="225"/>
      <c r="C1546" s="94" t="s">
        <v>1761</v>
      </c>
      <c r="D1546" s="94" t="s">
        <v>1948</v>
      </c>
      <c r="E1546" s="65" t="s">
        <v>18</v>
      </c>
      <c r="F1546" s="95" t="s">
        <v>2090</v>
      </c>
      <c r="G1546" s="171"/>
      <c r="H1546" s="65" t="s">
        <v>95</v>
      </c>
      <c r="I1546" s="24"/>
      <c r="J1546" s="31" t="s">
        <v>1854</v>
      </c>
      <c r="K1546" s="31" t="s">
        <v>1407</v>
      </c>
      <c r="L1546" s="96" t="s">
        <v>110</v>
      </c>
      <c r="M1546" s="96"/>
      <c r="N1546" s="31" t="s">
        <v>360</v>
      </c>
      <c r="O1546" s="31"/>
      <c r="P1546" s="31" t="s">
        <v>80</v>
      </c>
      <c r="Q1546" s="31" t="s">
        <v>92</v>
      </c>
      <c r="R1546" s="31" t="s">
        <v>37</v>
      </c>
      <c r="S1546" s="31" t="s">
        <v>39</v>
      </c>
    </row>
    <row r="1547" spans="1:19" ht="16.5" customHeight="1" x14ac:dyDescent="0.25">
      <c r="A1547" s="26">
        <v>1534</v>
      </c>
      <c r="B1547" s="225"/>
      <c r="C1547" s="94" t="s">
        <v>1761</v>
      </c>
      <c r="D1547" s="94" t="s">
        <v>1948</v>
      </c>
      <c r="E1547" s="65" t="s">
        <v>18</v>
      </c>
      <c r="F1547" s="75">
        <v>867330024351226</v>
      </c>
      <c r="G1547" s="171"/>
      <c r="H1547" s="65" t="s">
        <v>95</v>
      </c>
      <c r="I1547" s="31"/>
      <c r="J1547" s="31" t="s">
        <v>1854</v>
      </c>
      <c r="K1547" s="31" t="s">
        <v>49</v>
      </c>
      <c r="L1547" s="96" t="s">
        <v>110</v>
      </c>
      <c r="M1547" s="96"/>
      <c r="N1547" s="31" t="s">
        <v>143</v>
      </c>
      <c r="O1547" s="31"/>
      <c r="P1547" s="31" t="s">
        <v>144</v>
      </c>
      <c r="Q1547" s="31" t="s">
        <v>92</v>
      </c>
      <c r="R1547" s="26" t="s">
        <v>37</v>
      </c>
      <c r="S1547" s="65" t="s">
        <v>39</v>
      </c>
    </row>
    <row r="1548" spans="1:19" ht="16.5" customHeight="1" x14ac:dyDescent="0.25">
      <c r="A1548" s="26">
        <v>1535</v>
      </c>
      <c r="B1548" s="225"/>
      <c r="C1548" s="94" t="s">
        <v>1761</v>
      </c>
      <c r="D1548" s="94" t="s">
        <v>1948</v>
      </c>
      <c r="E1548" s="65" t="s">
        <v>18</v>
      </c>
      <c r="F1548" s="95" t="s">
        <v>2091</v>
      </c>
      <c r="G1548" s="171"/>
      <c r="H1548" s="65" t="s">
        <v>95</v>
      </c>
      <c r="I1548" s="31"/>
      <c r="J1548" s="31" t="s">
        <v>1854</v>
      </c>
      <c r="K1548" s="31" t="s">
        <v>1407</v>
      </c>
      <c r="L1548" s="31" t="s">
        <v>110</v>
      </c>
      <c r="M1548" s="96"/>
      <c r="N1548" s="31" t="s">
        <v>360</v>
      </c>
      <c r="O1548" s="31"/>
      <c r="P1548" s="31" t="s">
        <v>80</v>
      </c>
      <c r="Q1548" s="31" t="s">
        <v>92</v>
      </c>
      <c r="R1548" s="31" t="s">
        <v>37</v>
      </c>
      <c r="S1548" s="31" t="s">
        <v>39</v>
      </c>
    </row>
    <row r="1549" spans="1:19" ht="16.5" customHeight="1" x14ac:dyDescent="0.25">
      <c r="A1549" s="26">
        <v>1536</v>
      </c>
      <c r="B1549" s="225"/>
      <c r="C1549" s="94" t="s">
        <v>1761</v>
      </c>
      <c r="D1549" s="94" t="s">
        <v>1948</v>
      </c>
      <c r="E1549" s="65" t="s">
        <v>18</v>
      </c>
      <c r="F1549" s="95" t="s">
        <v>2092</v>
      </c>
      <c r="G1549" s="65" t="s">
        <v>113</v>
      </c>
      <c r="H1549" s="65" t="s">
        <v>95</v>
      </c>
      <c r="I1549" s="96">
        <v>1644773629</v>
      </c>
      <c r="J1549" s="31" t="s">
        <v>697</v>
      </c>
      <c r="K1549" s="31" t="s">
        <v>1407</v>
      </c>
      <c r="L1549" s="31" t="s">
        <v>366</v>
      </c>
      <c r="M1549" s="96" t="s">
        <v>110</v>
      </c>
      <c r="N1549" s="31" t="s">
        <v>360</v>
      </c>
      <c r="O1549" s="96"/>
      <c r="P1549" s="31" t="s">
        <v>80</v>
      </c>
      <c r="Q1549" s="31" t="s">
        <v>92</v>
      </c>
      <c r="R1549" s="31" t="s">
        <v>37</v>
      </c>
      <c r="S1549" s="31" t="s">
        <v>39</v>
      </c>
    </row>
    <row r="1550" spans="1:19" ht="16.5" customHeight="1" x14ac:dyDescent="0.25">
      <c r="A1550" s="26">
        <v>1537</v>
      </c>
      <c r="B1550" s="225"/>
      <c r="C1550" s="94" t="s">
        <v>1699</v>
      </c>
      <c r="D1550" s="94" t="s">
        <v>1888</v>
      </c>
      <c r="E1550" s="65" t="s">
        <v>18</v>
      </c>
      <c r="F1550" s="75">
        <v>864161023179646</v>
      </c>
      <c r="G1550" s="65"/>
      <c r="H1550" s="65" t="s">
        <v>95</v>
      </c>
      <c r="I1550" s="65" t="s">
        <v>1616</v>
      </c>
      <c r="J1550" s="31"/>
      <c r="K1550" s="31" t="s">
        <v>2093</v>
      </c>
      <c r="L1550" s="31"/>
      <c r="M1550" s="96" t="s">
        <v>110</v>
      </c>
      <c r="N1550" s="31" t="s">
        <v>106</v>
      </c>
      <c r="O1550" s="31"/>
      <c r="P1550" s="31" t="s">
        <v>80</v>
      </c>
      <c r="Q1550" s="31" t="s">
        <v>100</v>
      </c>
      <c r="R1550" s="26" t="s">
        <v>42</v>
      </c>
      <c r="S1550" s="65" t="s">
        <v>43</v>
      </c>
    </row>
    <row r="1551" spans="1:19" ht="16.5" customHeight="1" x14ac:dyDescent="0.25">
      <c r="A1551" s="26">
        <v>1538</v>
      </c>
      <c r="B1551" s="225"/>
      <c r="C1551" s="94" t="s">
        <v>1699</v>
      </c>
      <c r="D1551" s="94" t="s">
        <v>1888</v>
      </c>
      <c r="E1551" s="65" t="s">
        <v>18</v>
      </c>
      <c r="F1551" s="75">
        <v>864161020959297</v>
      </c>
      <c r="G1551" s="65"/>
      <c r="H1551" s="65" t="s">
        <v>95</v>
      </c>
      <c r="I1551" s="65" t="s">
        <v>1616</v>
      </c>
      <c r="J1551" s="31" t="s">
        <v>365</v>
      </c>
      <c r="K1551" s="31" t="s">
        <v>1992</v>
      </c>
      <c r="L1551" s="96"/>
      <c r="M1551" s="96" t="s">
        <v>110</v>
      </c>
      <c r="N1551" s="31" t="s">
        <v>765</v>
      </c>
      <c r="O1551" s="72">
        <v>30000</v>
      </c>
      <c r="P1551" s="31" t="s">
        <v>80</v>
      </c>
      <c r="Q1551" s="31" t="s">
        <v>100</v>
      </c>
      <c r="R1551" s="26" t="s">
        <v>37</v>
      </c>
      <c r="S1551" s="65" t="s">
        <v>41</v>
      </c>
    </row>
    <row r="1552" spans="1:19" ht="16.5" customHeight="1" x14ac:dyDescent="0.25">
      <c r="A1552" s="26">
        <v>1539</v>
      </c>
      <c r="B1552" s="225"/>
      <c r="C1552" s="94" t="s">
        <v>1699</v>
      </c>
      <c r="D1552" s="94" t="s">
        <v>1888</v>
      </c>
      <c r="E1552" s="65" t="s">
        <v>18</v>
      </c>
      <c r="F1552" s="75">
        <v>865904020104318</v>
      </c>
      <c r="G1552" s="65" t="s">
        <v>535</v>
      </c>
      <c r="H1552" s="65" t="s">
        <v>95</v>
      </c>
      <c r="I1552" s="65" t="s">
        <v>2094</v>
      </c>
      <c r="J1552" s="31" t="s">
        <v>365</v>
      </c>
      <c r="K1552" s="31" t="s">
        <v>2095</v>
      </c>
      <c r="L1552" s="31"/>
      <c r="M1552" s="31" t="s">
        <v>110</v>
      </c>
      <c r="N1552" s="31" t="s">
        <v>1850</v>
      </c>
      <c r="O1552" s="72">
        <v>30000</v>
      </c>
      <c r="P1552" s="31" t="s">
        <v>80</v>
      </c>
      <c r="Q1552" s="31" t="s">
        <v>100</v>
      </c>
      <c r="R1552" s="26" t="s">
        <v>37</v>
      </c>
      <c r="S1552" s="65" t="s">
        <v>41</v>
      </c>
    </row>
    <row r="1553" spans="1:19" ht="16.5" customHeight="1" x14ac:dyDescent="0.25">
      <c r="A1553" s="26">
        <v>1540</v>
      </c>
      <c r="B1553" s="225"/>
      <c r="C1553" s="94" t="s">
        <v>1699</v>
      </c>
      <c r="D1553" s="94" t="s">
        <v>1888</v>
      </c>
      <c r="E1553" s="65" t="s">
        <v>18</v>
      </c>
      <c r="F1553" s="95" t="s">
        <v>2096</v>
      </c>
      <c r="G1553" s="31"/>
      <c r="H1553" s="65" t="s">
        <v>95</v>
      </c>
      <c r="I1553" s="65" t="s">
        <v>1858</v>
      </c>
      <c r="J1553" s="31" t="s">
        <v>2097</v>
      </c>
      <c r="K1553" s="31" t="s">
        <v>1689</v>
      </c>
      <c r="L1553" s="31" t="s">
        <v>110</v>
      </c>
      <c r="M1553" s="31"/>
      <c r="N1553" s="31" t="s">
        <v>1546</v>
      </c>
      <c r="O1553" s="72">
        <v>100000</v>
      </c>
      <c r="P1553" s="31" t="s">
        <v>80</v>
      </c>
      <c r="Q1553" s="31" t="s">
        <v>100</v>
      </c>
      <c r="R1553" s="26" t="s">
        <v>37</v>
      </c>
      <c r="S1553" s="65" t="s">
        <v>41</v>
      </c>
    </row>
    <row r="1554" spans="1:19" ht="16.5" customHeight="1" x14ac:dyDescent="0.25">
      <c r="A1554" s="26">
        <v>1541</v>
      </c>
      <c r="B1554" s="225"/>
      <c r="C1554" s="94" t="s">
        <v>1699</v>
      </c>
      <c r="D1554" s="94" t="s">
        <v>1888</v>
      </c>
      <c r="E1554" s="65" t="s">
        <v>18</v>
      </c>
      <c r="F1554" s="75">
        <v>862118022973801</v>
      </c>
      <c r="G1554" s="31"/>
      <c r="H1554" s="65" t="s">
        <v>95</v>
      </c>
      <c r="I1554" s="65" t="s">
        <v>1616</v>
      </c>
      <c r="J1554" s="31" t="s">
        <v>2098</v>
      </c>
      <c r="K1554" s="31" t="s">
        <v>2099</v>
      </c>
      <c r="L1554" s="31" t="s">
        <v>110</v>
      </c>
      <c r="M1554" s="31"/>
      <c r="N1554" s="31" t="s">
        <v>2100</v>
      </c>
      <c r="O1554" s="72">
        <v>60000</v>
      </c>
      <c r="P1554" s="31" t="s">
        <v>80</v>
      </c>
      <c r="Q1554" s="31" t="s">
        <v>100</v>
      </c>
      <c r="R1554" s="26" t="s">
        <v>37</v>
      </c>
      <c r="S1554" s="65" t="s">
        <v>41</v>
      </c>
    </row>
    <row r="1555" spans="1:19" ht="16.5" customHeight="1" x14ac:dyDescent="0.25">
      <c r="A1555" s="26">
        <v>1542</v>
      </c>
      <c r="B1555" s="226"/>
      <c r="C1555" s="94" t="s">
        <v>1699</v>
      </c>
      <c r="D1555" s="94" t="s">
        <v>1888</v>
      </c>
      <c r="E1555" s="65" t="s">
        <v>18</v>
      </c>
      <c r="F1555" s="95" t="s">
        <v>2101</v>
      </c>
      <c r="G1555" s="65"/>
      <c r="H1555" s="65" t="s">
        <v>95</v>
      </c>
      <c r="I1555" s="65" t="s">
        <v>1616</v>
      </c>
      <c r="J1555" s="31" t="s">
        <v>1852</v>
      </c>
      <c r="K1555" s="31" t="s">
        <v>1689</v>
      </c>
      <c r="L1555" s="31" t="s">
        <v>307</v>
      </c>
      <c r="M1555" s="31" t="s">
        <v>110</v>
      </c>
      <c r="N1555" s="31" t="s">
        <v>1565</v>
      </c>
      <c r="O1555" s="72">
        <v>100000</v>
      </c>
      <c r="P1555" s="31" t="s">
        <v>80</v>
      </c>
      <c r="Q1555" s="31" t="s">
        <v>100</v>
      </c>
      <c r="R1555" s="26" t="s">
        <v>37</v>
      </c>
      <c r="S1555" s="65" t="s">
        <v>41</v>
      </c>
    </row>
    <row r="1556" spans="1:19" ht="16.5" customHeight="1" x14ac:dyDescent="0.25">
      <c r="A1556" s="26">
        <v>1543</v>
      </c>
      <c r="B1556" s="224" t="s">
        <v>1036</v>
      </c>
      <c r="C1556" s="94" t="s">
        <v>1931</v>
      </c>
      <c r="D1556" s="94" t="s">
        <v>1922</v>
      </c>
      <c r="E1556" s="31" t="s">
        <v>23</v>
      </c>
      <c r="F1556" s="80">
        <v>866104022162633</v>
      </c>
      <c r="G1556" s="31"/>
      <c r="H1556" s="31" t="s">
        <v>95</v>
      </c>
      <c r="I1556" s="31" t="s">
        <v>2102</v>
      </c>
      <c r="J1556" s="24" t="s">
        <v>1973</v>
      </c>
      <c r="K1556" s="31" t="s">
        <v>2103</v>
      </c>
      <c r="L1556" s="24" t="s">
        <v>642</v>
      </c>
      <c r="M1556" s="31" t="s">
        <v>98</v>
      </c>
      <c r="N1556" s="31" t="s">
        <v>58</v>
      </c>
      <c r="O1556" s="72"/>
      <c r="P1556" s="31" t="s">
        <v>80</v>
      </c>
      <c r="Q1556" s="31" t="s">
        <v>92</v>
      </c>
      <c r="R1556" s="31" t="s">
        <v>42</v>
      </c>
      <c r="S1556" s="31" t="s">
        <v>44</v>
      </c>
    </row>
    <row r="1557" spans="1:19" ht="16.5" customHeight="1" x14ac:dyDescent="0.25">
      <c r="A1557" s="26">
        <v>1544</v>
      </c>
      <c r="B1557" s="225"/>
      <c r="C1557" s="94" t="s">
        <v>1931</v>
      </c>
      <c r="D1557" s="94" t="s">
        <v>1922</v>
      </c>
      <c r="E1557" s="65" t="s">
        <v>23</v>
      </c>
      <c r="F1557" s="95">
        <v>866104027011579</v>
      </c>
      <c r="G1557" s="65"/>
      <c r="H1557" s="65" t="s">
        <v>95</v>
      </c>
      <c r="I1557" s="75" t="s">
        <v>2104</v>
      </c>
      <c r="J1557" s="24" t="s">
        <v>1973</v>
      </c>
      <c r="K1557" s="31" t="s">
        <v>2105</v>
      </c>
      <c r="L1557" s="31" t="s">
        <v>98</v>
      </c>
      <c r="M1557" s="31"/>
      <c r="N1557" s="31" t="s">
        <v>220</v>
      </c>
      <c r="O1557" s="72">
        <v>220000</v>
      </c>
      <c r="P1557" s="31" t="s">
        <v>80</v>
      </c>
      <c r="Q1557" s="31" t="s">
        <v>92</v>
      </c>
      <c r="R1557" s="23" t="s">
        <v>37</v>
      </c>
      <c r="S1557" s="65" t="s">
        <v>59</v>
      </c>
    </row>
    <row r="1558" spans="1:19" ht="16.5" customHeight="1" x14ac:dyDescent="0.25">
      <c r="A1558" s="26">
        <v>1545</v>
      </c>
      <c r="B1558" s="225"/>
      <c r="C1558" s="94" t="s">
        <v>1931</v>
      </c>
      <c r="D1558" s="94" t="s">
        <v>1922</v>
      </c>
      <c r="E1558" s="65" t="s">
        <v>23</v>
      </c>
      <c r="F1558" s="75">
        <v>861694031782210</v>
      </c>
      <c r="G1558" s="65"/>
      <c r="H1558" s="65" t="s">
        <v>95</v>
      </c>
      <c r="I1558" s="75" t="s">
        <v>2102</v>
      </c>
      <c r="J1558" s="24" t="s">
        <v>1973</v>
      </c>
      <c r="K1558" s="31" t="s">
        <v>2106</v>
      </c>
      <c r="L1558" s="31" t="s">
        <v>725</v>
      </c>
      <c r="M1558" s="31" t="s">
        <v>98</v>
      </c>
      <c r="N1558" s="31" t="s">
        <v>947</v>
      </c>
      <c r="O1558" s="31"/>
      <c r="P1558" s="31" t="s">
        <v>80</v>
      </c>
      <c r="Q1558" s="31" t="s">
        <v>92</v>
      </c>
      <c r="R1558" s="23" t="s">
        <v>37</v>
      </c>
      <c r="S1558" s="65" t="s">
        <v>39</v>
      </c>
    </row>
    <row r="1559" spans="1:19" ht="16.5" customHeight="1" x14ac:dyDescent="0.25">
      <c r="A1559" s="26">
        <v>1546</v>
      </c>
      <c r="B1559" s="226"/>
      <c r="C1559" s="94" t="s">
        <v>1890</v>
      </c>
      <c r="D1559" s="94"/>
      <c r="E1559" s="65" t="s">
        <v>56</v>
      </c>
      <c r="F1559" s="75">
        <v>867857039935890</v>
      </c>
      <c r="G1559" s="65"/>
      <c r="H1559" s="65" t="s">
        <v>74</v>
      </c>
      <c r="I1559" s="31"/>
      <c r="J1559" s="24" t="s">
        <v>164</v>
      </c>
      <c r="K1559" s="31"/>
      <c r="L1559" s="31" t="s">
        <v>219</v>
      </c>
      <c r="M1559" s="31" t="s">
        <v>1086</v>
      </c>
      <c r="N1559" s="31" t="s">
        <v>58</v>
      </c>
      <c r="O1559" s="72"/>
      <c r="P1559" s="31" t="s">
        <v>80</v>
      </c>
      <c r="Q1559" s="31" t="s">
        <v>92</v>
      </c>
      <c r="R1559" s="31" t="s">
        <v>42</v>
      </c>
      <c r="S1559" s="31" t="s">
        <v>44</v>
      </c>
    </row>
    <row r="1560" spans="1:19" ht="16.5" customHeight="1" x14ac:dyDescent="0.25">
      <c r="A1560" s="26">
        <v>1547</v>
      </c>
      <c r="B1560" s="224" t="s">
        <v>1301</v>
      </c>
      <c r="C1560" s="94" t="s">
        <v>1888</v>
      </c>
      <c r="D1560" s="94" t="s">
        <v>1922</v>
      </c>
      <c r="E1560" s="65" t="s">
        <v>56</v>
      </c>
      <c r="F1560" s="75">
        <v>867857039920439</v>
      </c>
      <c r="G1560" s="65" t="s">
        <v>2107</v>
      </c>
      <c r="H1560" s="65" t="s">
        <v>74</v>
      </c>
      <c r="I1560" s="31"/>
      <c r="J1560" s="31" t="s">
        <v>1299</v>
      </c>
      <c r="K1560" s="31" t="s">
        <v>134</v>
      </c>
      <c r="L1560" s="31" t="s">
        <v>226</v>
      </c>
      <c r="M1560" s="31" t="s">
        <v>1086</v>
      </c>
      <c r="N1560" s="31" t="s">
        <v>58</v>
      </c>
      <c r="O1560" s="72"/>
      <c r="P1560" s="31" t="s">
        <v>80</v>
      </c>
      <c r="Q1560" s="31" t="s">
        <v>100</v>
      </c>
      <c r="R1560" s="31" t="s">
        <v>42</v>
      </c>
      <c r="S1560" s="31" t="s">
        <v>44</v>
      </c>
    </row>
    <row r="1561" spans="1:19" ht="16.5" customHeight="1" x14ac:dyDescent="0.25">
      <c r="A1561" s="26">
        <v>1548</v>
      </c>
      <c r="B1561" s="225"/>
      <c r="C1561" s="94" t="s">
        <v>1888</v>
      </c>
      <c r="D1561" s="94" t="s">
        <v>1922</v>
      </c>
      <c r="E1561" s="65" t="s">
        <v>56</v>
      </c>
      <c r="F1561" s="75">
        <v>868183034631320</v>
      </c>
      <c r="G1561" s="65"/>
      <c r="H1561" s="65" t="s">
        <v>74</v>
      </c>
      <c r="I1561" s="75"/>
      <c r="J1561" s="31" t="s">
        <v>1299</v>
      </c>
      <c r="K1561" s="31" t="s">
        <v>134</v>
      </c>
      <c r="L1561" s="31" t="s">
        <v>78</v>
      </c>
      <c r="M1561" s="31" t="s">
        <v>1086</v>
      </c>
      <c r="N1561" s="31" t="s">
        <v>58</v>
      </c>
      <c r="O1561" s="31"/>
      <c r="P1561" s="31" t="s">
        <v>80</v>
      </c>
      <c r="Q1561" s="31" t="s">
        <v>100</v>
      </c>
      <c r="R1561" s="23" t="s">
        <v>42</v>
      </c>
      <c r="S1561" s="65" t="s">
        <v>44</v>
      </c>
    </row>
    <row r="1562" spans="1:19" ht="16.5" customHeight="1" x14ac:dyDescent="0.25">
      <c r="A1562" s="26">
        <v>1549</v>
      </c>
      <c r="B1562" s="225"/>
      <c r="C1562" s="94" t="s">
        <v>1888</v>
      </c>
      <c r="D1562" s="94" t="s">
        <v>1922</v>
      </c>
      <c r="E1562" s="65" t="s">
        <v>56</v>
      </c>
      <c r="F1562" s="75">
        <v>868183034779616</v>
      </c>
      <c r="G1562" s="65"/>
      <c r="H1562" s="65" t="s">
        <v>74</v>
      </c>
      <c r="I1562" s="75"/>
      <c r="J1562" s="31" t="s">
        <v>280</v>
      </c>
      <c r="K1562" s="31" t="s">
        <v>862</v>
      </c>
      <c r="L1562" s="31" t="s">
        <v>206</v>
      </c>
      <c r="M1562" s="31" t="s">
        <v>1086</v>
      </c>
      <c r="N1562" s="31" t="s">
        <v>1258</v>
      </c>
      <c r="O1562" s="31"/>
      <c r="P1562" s="31" t="s">
        <v>80</v>
      </c>
      <c r="Q1562" s="31" t="s">
        <v>100</v>
      </c>
      <c r="R1562" s="23" t="s">
        <v>37</v>
      </c>
      <c r="S1562" s="65" t="s">
        <v>40</v>
      </c>
    </row>
    <row r="1563" spans="1:19" ht="16.5" customHeight="1" x14ac:dyDescent="0.25">
      <c r="A1563" s="26">
        <v>1550</v>
      </c>
      <c r="B1563" s="225"/>
      <c r="C1563" s="94" t="s">
        <v>1888</v>
      </c>
      <c r="D1563" s="94" t="s">
        <v>1922</v>
      </c>
      <c r="E1563" s="65" t="s">
        <v>56</v>
      </c>
      <c r="F1563" s="75">
        <v>867857039898767</v>
      </c>
      <c r="G1563" s="65" t="s">
        <v>2107</v>
      </c>
      <c r="H1563" s="65" t="s">
        <v>74</v>
      </c>
      <c r="I1563" s="24"/>
      <c r="J1563" s="31" t="s">
        <v>1299</v>
      </c>
      <c r="K1563" s="31" t="s">
        <v>134</v>
      </c>
      <c r="L1563" s="31" t="s">
        <v>219</v>
      </c>
      <c r="M1563" s="31" t="s">
        <v>1086</v>
      </c>
      <c r="N1563" s="31" t="s">
        <v>58</v>
      </c>
      <c r="O1563" s="31"/>
      <c r="P1563" s="31" t="s">
        <v>80</v>
      </c>
      <c r="Q1563" s="31" t="s">
        <v>100</v>
      </c>
      <c r="R1563" s="26" t="s">
        <v>42</v>
      </c>
      <c r="S1563" s="26" t="s">
        <v>44</v>
      </c>
    </row>
    <row r="1564" spans="1:19" ht="16.5" customHeight="1" x14ac:dyDescent="0.25">
      <c r="A1564" s="26">
        <v>1551</v>
      </c>
      <c r="B1564" s="225"/>
      <c r="C1564" s="94" t="s">
        <v>1888</v>
      </c>
      <c r="D1564" s="94" t="s">
        <v>1922</v>
      </c>
      <c r="E1564" s="65" t="s">
        <v>56</v>
      </c>
      <c r="F1564" s="75">
        <v>867857039927210</v>
      </c>
      <c r="G1564" s="65"/>
      <c r="H1564" s="65" t="s">
        <v>74</v>
      </c>
      <c r="I1564" s="24"/>
      <c r="J1564" s="31" t="s">
        <v>1299</v>
      </c>
      <c r="K1564" s="31" t="s">
        <v>1383</v>
      </c>
      <c r="L1564" s="31" t="s">
        <v>219</v>
      </c>
      <c r="M1564" s="31" t="s">
        <v>1086</v>
      </c>
      <c r="N1564" s="31" t="s">
        <v>1871</v>
      </c>
      <c r="O1564" s="31"/>
      <c r="P1564" s="31" t="s">
        <v>80</v>
      </c>
      <c r="Q1564" s="31" t="s">
        <v>100</v>
      </c>
      <c r="R1564" s="26" t="s">
        <v>42</v>
      </c>
      <c r="S1564" s="65" t="s">
        <v>68</v>
      </c>
    </row>
    <row r="1565" spans="1:19" ht="16.5" customHeight="1" x14ac:dyDescent="0.25">
      <c r="A1565" s="26">
        <v>1552</v>
      </c>
      <c r="B1565" s="225"/>
      <c r="C1565" s="94" t="s">
        <v>1888</v>
      </c>
      <c r="D1565" s="94" t="s">
        <v>1922</v>
      </c>
      <c r="E1565" s="65" t="s">
        <v>56</v>
      </c>
      <c r="F1565" s="75">
        <v>868183034606983</v>
      </c>
      <c r="G1565" s="65"/>
      <c r="H1565" s="65" t="s">
        <v>74</v>
      </c>
      <c r="I1565" s="31"/>
      <c r="J1565" s="31" t="s">
        <v>1299</v>
      </c>
      <c r="K1565" s="31" t="s">
        <v>862</v>
      </c>
      <c r="L1565" s="31" t="s">
        <v>78</v>
      </c>
      <c r="M1565" s="31" t="s">
        <v>1086</v>
      </c>
      <c r="N1565" s="31" t="s">
        <v>1258</v>
      </c>
      <c r="O1565" s="31"/>
      <c r="P1565" s="31" t="s">
        <v>80</v>
      </c>
      <c r="Q1565" s="31" t="s">
        <v>100</v>
      </c>
      <c r="R1565" s="26" t="s">
        <v>37</v>
      </c>
      <c r="S1565" s="65" t="s">
        <v>40</v>
      </c>
    </row>
    <row r="1566" spans="1:19" ht="16.5" customHeight="1" x14ac:dyDescent="0.25">
      <c r="A1566" s="26">
        <v>1553</v>
      </c>
      <c r="B1566" s="225"/>
      <c r="C1566" s="94" t="s">
        <v>1888</v>
      </c>
      <c r="D1566" s="94" t="s">
        <v>1922</v>
      </c>
      <c r="E1566" s="65" t="s">
        <v>56</v>
      </c>
      <c r="F1566" s="75">
        <v>867857039924357</v>
      </c>
      <c r="G1566" s="65"/>
      <c r="H1566" s="65" t="s">
        <v>74</v>
      </c>
      <c r="I1566" s="31"/>
      <c r="J1566" s="31" t="s">
        <v>1299</v>
      </c>
      <c r="K1566" s="31" t="s">
        <v>134</v>
      </c>
      <c r="L1566" s="31" t="s">
        <v>78</v>
      </c>
      <c r="M1566" s="31" t="s">
        <v>1086</v>
      </c>
      <c r="N1566" s="31" t="s">
        <v>58</v>
      </c>
      <c r="O1566" s="31"/>
      <c r="P1566" s="31" t="s">
        <v>80</v>
      </c>
      <c r="Q1566" s="31" t="s">
        <v>100</v>
      </c>
      <c r="R1566" s="26" t="s">
        <v>42</v>
      </c>
      <c r="S1566" s="65" t="s">
        <v>44</v>
      </c>
    </row>
    <row r="1567" spans="1:19" ht="16.5" customHeight="1" x14ac:dyDescent="0.25">
      <c r="A1567" s="26">
        <v>1554</v>
      </c>
      <c r="B1567" s="225"/>
      <c r="C1567" s="94" t="s">
        <v>1888</v>
      </c>
      <c r="D1567" s="94" t="s">
        <v>1922</v>
      </c>
      <c r="E1567" s="65" t="s">
        <v>56</v>
      </c>
      <c r="F1567" s="75">
        <v>867857039919530</v>
      </c>
      <c r="G1567" s="65"/>
      <c r="H1567" s="65" t="s">
        <v>74</v>
      </c>
      <c r="I1567" s="96"/>
      <c r="J1567" s="31" t="s">
        <v>1299</v>
      </c>
      <c r="K1567" s="96" t="s">
        <v>1383</v>
      </c>
      <c r="L1567" s="96" t="s">
        <v>219</v>
      </c>
      <c r="M1567" s="31" t="s">
        <v>1086</v>
      </c>
      <c r="N1567" s="31" t="s">
        <v>1871</v>
      </c>
      <c r="O1567" s="96"/>
      <c r="P1567" s="31" t="s">
        <v>80</v>
      </c>
      <c r="Q1567" s="31" t="s">
        <v>100</v>
      </c>
      <c r="R1567" s="26" t="s">
        <v>42</v>
      </c>
      <c r="S1567" s="65" t="s">
        <v>68</v>
      </c>
    </row>
    <row r="1568" spans="1:19" ht="16.5" customHeight="1" x14ac:dyDescent="0.25">
      <c r="A1568" s="26">
        <v>1555</v>
      </c>
      <c r="B1568" s="225"/>
      <c r="C1568" s="94" t="s">
        <v>1888</v>
      </c>
      <c r="D1568" s="94" t="s">
        <v>1922</v>
      </c>
      <c r="E1568" s="65" t="s">
        <v>56</v>
      </c>
      <c r="F1568" s="75">
        <v>868183033827234</v>
      </c>
      <c r="G1568" s="65" t="s">
        <v>2107</v>
      </c>
      <c r="H1568" s="65" t="s">
        <v>74</v>
      </c>
      <c r="I1568" s="178"/>
      <c r="J1568" s="31" t="s">
        <v>1299</v>
      </c>
      <c r="K1568" s="31" t="s">
        <v>134</v>
      </c>
      <c r="L1568" s="31" t="s">
        <v>329</v>
      </c>
      <c r="M1568" s="31" t="s">
        <v>1086</v>
      </c>
      <c r="N1568" s="31" t="s">
        <v>58</v>
      </c>
      <c r="O1568" s="178"/>
      <c r="P1568" s="31" t="s">
        <v>80</v>
      </c>
      <c r="Q1568" s="31" t="s">
        <v>100</v>
      </c>
      <c r="R1568" s="26" t="s">
        <v>42</v>
      </c>
      <c r="S1568" s="65" t="s">
        <v>44</v>
      </c>
    </row>
    <row r="1569" spans="1:19" ht="16.5" customHeight="1" x14ac:dyDescent="0.25">
      <c r="A1569" s="26">
        <v>1556</v>
      </c>
      <c r="B1569" s="226"/>
      <c r="C1569" s="94" t="s">
        <v>1888</v>
      </c>
      <c r="D1569" s="94" t="s">
        <v>1922</v>
      </c>
      <c r="E1569" s="65" t="s">
        <v>56</v>
      </c>
      <c r="F1569" s="75">
        <v>868183034781547</v>
      </c>
      <c r="G1569" s="65" t="s">
        <v>2107</v>
      </c>
      <c r="H1569" s="65" t="s">
        <v>74</v>
      </c>
      <c r="I1569" s="31"/>
      <c r="J1569" s="31" t="s">
        <v>280</v>
      </c>
      <c r="K1569" s="31" t="s">
        <v>134</v>
      </c>
      <c r="L1569" s="31" t="s">
        <v>1086</v>
      </c>
      <c r="M1569" s="31"/>
      <c r="N1569" s="31" t="s">
        <v>2108</v>
      </c>
      <c r="O1569" s="31"/>
      <c r="P1569" s="31" t="s">
        <v>80</v>
      </c>
      <c r="Q1569" s="31" t="s">
        <v>100</v>
      </c>
      <c r="R1569" s="26" t="s">
        <v>42</v>
      </c>
      <c r="S1569" s="65" t="s">
        <v>45</v>
      </c>
    </row>
    <row r="1570" spans="1:19" ht="18" customHeight="1" x14ac:dyDescent="0.25">
      <c r="A1570" s="26">
        <v>1557</v>
      </c>
      <c r="B1570" s="224" t="s">
        <v>1626</v>
      </c>
      <c r="C1570" s="94" t="s">
        <v>1876</v>
      </c>
      <c r="D1570" s="94" t="s">
        <v>1888</v>
      </c>
      <c r="E1570" s="65" t="s">
        <v>56</v>
      </c>
      <c r="F1570" s="75">
        <v>868183034771563</v>
      </c>
      <c r="G1570" s="65" t="s">
        <v>262</v>
      </c>
      <c r="H1570" s="65" t="s">
        <v>74</v>
      </c>
      <c r="I1570" s="24" t="s">
        <v>2113</v>
      </c>
      <c r="J1570" s="24" t="s">
        <v>2109</v>
      </c>
      <c r="K1570" s="31" t="s">
        <v>134</v>
      </c>
      <c r="L1570" s="31" t="s">
        <v>77</v>
      </c>
      <c r="M1570" s="31" t="s">
        <v>1086</v>
      </c>
      <c r="N1570" s="31" t="s">
        <v>58</v>
      </c>
      <c r="O1570" s="72"/>
      <c r="P1570" s="31" t="s">
        <v>80</v>
      </c>
      <c r="Q1570" s="31" t="s">
        <v>100</v>
      </c>
      <c r="R1570" s="31" t="s">
        <v>42</v>
      </c>
      <c r="S1570" s="31" t="s">
        <v>44</v>
      </c>
    </row>
    <row r="1571" spans="1:19" ht="16.5" customHeight="1" x14ac:dyDescent="0.25">
      <c r="A1571" s="26">
        <v>1558</v>
      </c>
      <c r="B1571" s="226"/>
      <c r="C1571" s="94" t="s">
        <v>1876</v>
      </c>
      <c r="D1571" s="94" t="s">
        <v>1888</v>
      </c>
      <c r="E1571" s="65" t="s">
        <v>23</v>
      </c>
      <c r="F1571" s="75">
        <v>861694031754441</v>
      </c>
      <c r="G1571" s="65" t="s">
        <v>262</v>
      </c>
      <c r="H1571" s="65" t="s">
        <v>95</v>
      </c>
      <c r="I1571" s="188" t="s">
        <v>2110</v>
      </c>
      <c r="J1571" s="24" t="s">
        <v>2111</v>
      </c>
      <c r="K1571" s="31" t="s">
        <v>50</v>
      </c>
      <c r="L1571" s="31" t="s">
        <v>396</v>
      </c>
      <c r="M1571" s="31" t="s">
        <v>98</v>
      </c>
      <c r="N1571" s="31" t="s">
        <v>469</v>
      </c>
      <c r="O1571" s="72"/>
      <c r="P1571" s="31" t="s">
        <v>80</v>
      </c>
      <c r="Q1571" s="31" t="s">
        <v>100</v>
      </c>
      <c r="R1571" s="31" t="s">
        <v>37</v>
      </c>
      <c r="S1571" s="31" t="s">
        <v>40</v>
      </c>
    </row>
    <row r="1572" spans="1:19" ht="27" customHeight="1" x14ac:dyDescent="0.25">
      <c r="A1572" s="221" t="s">
        <v>2112</v>
      </c>
      <c r="B1572" s="222"/>
      <c r="C1572" s="222"/>
      <c r="D1572" s="222"/>
      <c r="E1572" s="222"/>
      <c r="F1572" s="222"/>
      <c r="G1572" s="222"/>
      <c r="H1572" s="222"/>
      <c r="I1572" s="222"/>
      <c r="J1572" s="222"/>
      <c r="K1572" s="222"/>
      <c r="L1572" s="222"/>
      <c r="M1572" s="222"/>
      <c r="N1572" s="222"/>
      <c r="O1572" s="222"/>
      <c r="P1572" s="222"/>
      <c r="Q1572" s="222"/>
      <c r="R1572" s="222"/>
      <c r="S1572" s="223"/>
    </row>
    <row r="1573" spans="1:19" ht="16.5" customHeight="1" x14ac:dyDescent="0.25">
      <c r="A1573" s="26">
        <v>1559</v>
      </c>
      <c r="B1573" s="224" t="s">
        <v>151</v>
      </c>
      <c r="C1573" s="94" t="s">
        <v>2148</v>
      </c>
      <c r="D1573" s="94" t="s">
        <v>2149</v>
      </c>
      <c r="E1573" s="65" t="s">
        <v>30</v>
      </c>
      <c r="F1573" s="75">
        <v>866192037772736</v>
      </c>
      <c r="G1573" s="65"/>
      <c r="H1573" s="65" t="s">
        <v>74</v>
      </c>
      <c r="I1573" s="31"/>
      <c r="J1573" s="24" t="s">
        <v>1085</v>
      </c>
      <c r="K1573" s="31"/>
      <c r="L1573" s="31" t="s">
        <v>155</v>
      </c>
      <c r="M1573" s="31"/>
      <c r="N1573" s="31" t="s">
        <v>213</v>
      </c>
      <c r="O1573" s="72"/>
      <c r="P1573" s="31" t="s">
        <v>80</v>
      </c>
      <c r="Q1573" s="31" t="s">
        <v>92</v>
      </c>
      <c r="R1573" s="26" t="s">
        <v>42</v>
      </c>
      <c r="S1573" s="26" t="s">
        <v>44</v>
      </c>
    </row>
    <row r="1574" spans="1:19" ht="16.5" customHeight="1" x14ac:dyDescent="0.25">
      <c r="A1574" s="26">
        <v>1560</v>
      </c>
      <c r="B1574" s="225"/>
      <c r="C1574" s="94" t="s">
        <v>2148</v>
      </c>
      <c r="D1574" s="94" t="s">
        <v>2149</v>
      </c>
      <c r="E1574" s="65" t="s">
        <v>23</v>
      </c>
      <c r="F1574" s="75">
        <v>862631037532057</v>
      </c>
      <c r="G1574" s="65" t="s">
        <v>88</v>
      </c>
      <c r="H1574" s="65" t="s">
        <v>95</v>
      </c>
      <c r="I1574" s="31"/>
      <c r="J1574" s="24" t="s">
        <v>1085</v>
      </c>
      <c r="K1574" s="31" t="s">
        <v>245</v>
      </c>
      <c r="L1574" s="31"/>
      <c r="M1574" s="31" t="s">
        <v>98</v>
      </c>
      <c r="N1574" s="31" t="s">
        <v>246</v>
      </c>
      <c r="O1574" s="72">
        <v>10000</v>
      </c>
      <c r="P1574" s="31" t="s">
        <v>80</v>
      </c>
      <c r="Q1574" s="31" t="s">
        <v>92</v>
      </c>
      <c r="R1574" s="26" t="s">
        <v>37</v>
      </c>
      <c r="S1574" s="26" t="s">
        <v>40</v>
      </c>
    </row>
    <row r="1575" spans="1:19" ht="16.5" customHeight="1" x14ac:dyDescent="0.25">
      <c r="A1575" s="26">
        <v>1561</v>
      </c>
      <c r="B1575" s="225"/>
      <c r="C1575" s="94" t="s">
        <v>2148</v>
      </c>
      <c r="D1575" s="94" t="s">
        <v>2149</v>
      </c>
      <c r="E1575" s="65" t="s">
        <v>23</v>
      </c>
      <c r="F1575" s="75">
        <v>861694031131855</v>
      </c>
      <c r="G1575" s="171"/>
      <c r="H1575" s="65" t="s">
        <v>95</v>
      </c>
      <c r="I1575" s="75" t="s">
        <v>2150</v>
      </c>
      <c r="J1575" s="24" t="s">
        <v>1085</v>
      </c>
      <c r="K1575" s="31" t="s">
        <v>2151</v>
      </c>
      <c r="L1575" s="31" t="s">
        <v>1284</v>
      </c>
      <c r="M1575" s="31" t="s">
        <v>98</v>
      </c>
      <c r="N1575" s="31" t="s">
        <v>2152</v>
      </c>
      <c r="O1575" s="72">
        <v>180000</v>
      </c>
      <c r="P1575" s="31" t="s">
        <v>80</v>
      </c>
      <c r="Q1575" s="31" t="s">
        <v>92</v>
      </c>
      <c r="R1575" s="23" t="s">
        <v>37</v>
      </c>
      <c r="S1575" s="65" t="s">
        <v>59</v>
      </c>
    </row>
    <row r="1576" spans="1:19" ht="16.5" customHeight="1" x14ac:dyDescent="0.25">
      <c r="A1576" s="26">
        <v>1562</v>
      </c>
      <c r="B1576" s="225"/>
      <c r="C1576" s="94" t="s">
        <v>2148</v>
      </c>
      <c r="D1576" s="94" t="s">
        <v>2149</v>
      </c>
      <c r="E1576" s="65" t="s">
        <v>23</v>
      </c>
      <c r="F1576" s="75">
        <v>862631034792373</v>
      </c>
      <c r="G1576" s="171"/>
      <c r="H1576" s="65" t="s">
        <v>95</v>
      </c>
      <c r="I1576" s="31"/>
      <c r="J1576" s="24" t="s">
        <v>1085</v>
      </c>
      <c r="K1576" s="31" t="s">
        <v>245</v>
      </c>
      <c r="L1576" s="31" t="s">
        <v>396</v>
      </c>
      <c r="M1576" s="31" t="s">
        <v>98</v>
      </c>
      <c r="N1576" s="31" t="s">
        <v>940</v>
      </c>
      <c r="O1576" s="72">
        <v>10000</v>
      </c>
      <c r="P1576" s="31" t="s">
        <v>80</v>
      </c>
      <c r="Q1576" s="31" t="s">
        <v>92</v>
      </c>
      <c r="R1576" s="26" t="s">
        <v>37</v>
      </c>
      <c r="S1576" s="26" t="s">
        <v>40</v>
      </c>
    </row>
    <row r="1577" spans="1:19" ht="16.5" customHeight="1" x14ac:dyDescent="0.25">
      <c r="A1577" s="26">
        <v>1563</v>
      </c>
      <c r="B1577" s="225"/>
      <c r="C1577" s="94" t="s">
        <v>2148</v>
      </c>
      <c r="D1577" s="94" t="s">
        <v>2149</v>
      </c>
      <c r="E1577" s="65" t="s">
        <v>23</v>
      </c>
      <c r="F1577" s="75">
        <v>863586032908315</v>
      </c>
      <c r="G1577" s="171"/>
      <c r="H1577" s="65" t="s">
        <v>95</v>
      </c>
      <c r="I1577" s="31"/>
      <c r="J1577" s="24" t="s">
        <v>1085</v>
      </c>
      <c r="K1577" s="31" t="s">
        <v>481</v>
      </c>
      <c r="L1577" s="31" t="s">
        <v>98</v>
      </c>
      <c r="M1577" s="31"/>
      <c r="N1577" s="31" t="s">
        <v>2153</v>
      </c>
      <c r="O1577" s="72">
        <v>200000</v>
      </c>
      <c r="P1577" s="31" t="s">
        <v>80</v>
      </c>
      <c r="Q1577" s="31" t="s">
        <v>92</v>
      </c>
      <c r="R1577" s="26" t="s">
        <v>37</v>
      </c>
      <c r="S1577" s="26" t="s">
        <v>39</v>
      </c>
    </row>
    <row r="1578" spans="1:19" ht="16.5" customHeight="1" x14ac:dyDescent="0.25">
      <c r="A1578" s="26">
        <v>1564</v>
      </c>
      <c r="B1578" s="225"/>
      <c r="C1578" s="94" t="s">
        <v>2148</v>
      </c>
      <c r="D1578" s="94" t="s">
        <v>2149</v>
      </c>
      <c r="E1578" s="65" t="s">
        <v>18</v>
      </c>
      <c r="F1578" s="95">
        <v>864161026901533</v>
      </c>
      <c r="G1578" s="65" t="s">
        <v>113</v>
      </c>
      <c r="H1578" s="65" t="s">
        <v>95</v>
      </c>
      <c r="I1578" s="31" t="s">
        <v>2154</v>
      </c>
      <c r="J1578" s="24" t="s">
        <v>136</v>
      </c>
      <c r="K1578" s="31"/>
      <c r="L1578" s="31" t="s">
        <v>366</v>
      </c>
      <c r="M1578" s="31" t="s">
        <v>110</v>
      </c>
      <c r="N1578" s="31" t="s">
        <v>58</v>
      </c>
      <c r="O1578" s="72"/>
      <c r="P1578" s="31" t="s">
        <v>80</v>
      </c>
      <c r="Q1578" s="31" t="s">
        <v>92</v>
      </c>
      <c r="R1578" s="26" t="s">
        <v>42</v>
      </c>
      <c r="S1578" s="26" t="s">
        <v>44</v>
      </c>
    </row>
    <row r="1579" spans="1:19" ht="16.5" customHeight="1" x14ac:dyDescent="0.25">
      <c r="A1579" s="26">
        <v>1565</v>
      </c>
      <c r="B1579" s="225"/>
      <c r="C1579" s="94" t="s">
        <v>2148</v>
      </c>
      <c r="D1579" s="94" t="s">
        <v>2149</v>
      </c>
      <c r="E1579" s="65" t="s">
        <v>18</v>
      </c>
      <c r="F1579" s="95" t="s">
        <v>2155</v>
      </c>
      <c r="G1579" s="65" t="s">
        <v>113</v>
      </c>
      <c r="H1579" s="65" t="s">
        <v>95</v>
      </c>
      <c r="I1579" s="75" t="s">
        <v>2156</v>
      </c>
      <c r="J1579" s="24" t="s">
        <v>136</v>
      </c>
      <c r="K1579" s="31" t="s">
        <v>303</v>
      </c>
      <c r="L1579" s="31" t="s">
        <v>366</v>
      </c>
      <c r="M1579" s="31" t="s">
        <v>110</v>
      </c>
      <c r="N1579" s="31" t="s">
        <v>58</v>
      </c>
      <c r="O1579" s="72"/>
      <c r="P1579" s="31" t="s">
        <v>80</v>
      </c>
      <c r="Q1579" s="31" t="s">
        <v>92</v>
      </c>
      <c r="R1579" s="26" t="s">
        <v>42</v>
      </c>
      <c r="S1579" s="26" t="s">
        <v>44</v>
      </c>
    </row>
    <row r="1580" spans="1:19" ht="16.5" customHeight="1" x14ac:dyDescent="0.25">
      <c r="A1580" s="26">
        <v>1566</v>
      </c>
      <c r="B1580" s="225"/>
      <c r="C1580" s="94" t="s">
        <v>2148</v>
      </c>
      <c r="D1580" s="94" t="s">
        <v>2149</v>
      </c>
      <c r="E1580" s="65" t="s">
        <v>56</v>
      </c>
      <c r="F1580" s="75">
        <v>868183033833174</v>
      </c>
      <c r="G1580" s="65"/>
      <c r="H1580" s="65" t="s">
        <v>74</v>
      </c>
      <c r="I1580" s="205" t="s">
        <v>2157</v>
      </c>
      <c r="J1580" s="24" t="s">
        <v>1085</v>
      </c>
      <c r="K1580" s="31"/>
      <c r="L1580" s="31" t="s">
        <v>78</v>
      </c>
      <c r="M1580" s="31" t="s">
        <v>2158</v>
      </c>
      <c r="N1580" s="31" t="s">
        <v>2159</v>
      </c>
      <c r="O1580" s="72"/>
      <c r="P1580" s="31" t="s">
        <v>80</v>
      </c>
      <c r="Q1580" s="31" t="s">
        <v>92</v>
      </c>
      <c r="R1580" s="23" t="s">
        <v>42</v>
      </c>
      <c r="S1580" s="65" t="s">
        <v>44</v>
      </c>
    </row>
    <row r="1581" spans="1:19" ht="16.5" customHeight="1" x14ac:dyDescent="0.25">
      <c r="A1581" s="26">
        <v>1567</v>
      </c>
      <c r="B1581" s="225"/>
      <c r="C1581" s="94" t="s">
        <v>2148</v>
      </c>
      <c r="D1581" s="94" t="s">
        <v>2149</v>
      </c>
      <c r="E1581" s="65" t="s">
        <v>56</v>
      </c>
      <c r="F1581" s="75">
        <v>868183034536636</v>
      </c>
      <c r="G1581" s="171"/>
      <c r="H1581" s="65" t="s">
        <v>74</v>
      </c>
      <c r="I1581" s="205" t="s">
        <v>2160</v>
      </c>
      <c r="J1581" s="24" t="s">
        <v>1085</v>
      </c>
      <c r="K1581" s="31"/>
      <c r="L1581" s="31" t="s">
        <v>78</v>
      </c>
      <c r="M1581" s="31" t="s">
        <v>2158</v>
      </c>
      <c r="N1581" s="31" t="s">
        <v>2159</v>
      </c>
      <c r="O1581" s="31"/>
      <c r="P1581" s="31" t="s">
        <v>80</v>
      </c>
      <c r="Q1581" s="31" t="s">
        <v>92</v>
      </c>
      <c r="R1581" s="23" t="s">
        <v>42</v>
      </c>
      <c r="S1581" s="65" t="s">
        <v>44</v>
      </c>
    </row>
    <row r="1582" spans="1:19" ht="16.5" customHeight="1" x14ac:dyDescent="0.25">
      <c r="A1582" s="26">
        <v>1568</v>
      </c>
      <c r="B1582" s="226"/>
      <c r="C1582" s="94" t="s">
        <v>2148</v>
      </c>
      <c r="D1582" s="94" t="s">
        <v>2149</v>
      </c>
      <c r="E1582" s="65" t="s">
        <v>1221</v>
      </c>
      <c r="F1582" s="75" t="s">
        <v>127</v>
      </c>
      <c r="G1582" s="65"/>
      <c r="H1582" s="65" t="s">
        <v>74</v>
      </c>
      <c r="I1582" s="171"/>
      <c r="J1582" s="24"/>
      <c r="K1582" s="31" t="s">
        <v>2161</v>
      </c>
      <c r="L1582" s="31"/>
      <c r="M1582" s="31"/>
      <c r="N1582" s="31" t="s">
        <v>165</v>
      </c>
      <c r="O1582" s="72"/>
      <c r="P1582" s="31" t="s">
        <v>80</v>
      </c>
      <c r="Q1582" s="31" t="s">
        <v>92</v>
      </c>
      <c r="R1582" s="26" t="s">
        <v>37</v>
      </c>
      <c r="S1582" s="26" t="s">
        <v>41</v>
      </c>
    </row>
    <row r="1583" spans="1:19" ht="16.5" customHeight="1" x14ac:dyDescent="0.25">
      <c r="A1583" s="26">
        <v>1569</v>
      </c>
      <c r="B1583" s="224" t="s">
        <v>249</v>
      </c>
      <c r="C1583" s="94" t="s">
        <v>2162</v>
      </c>
      <c r="D1583" s="94" t="s">
        <v>2163</v>
      </c>
      <c r="E1583" s="65" t="s">
        <v>57</v>
      </c>
      <c r="F1583" s="75">
        <v>861359034609204</v>
      </c>
      <c r="G1583" s="65"/>
      <c r="H1583" s="65" t="s">
        <v>74</v>
      </c>
      <c r="I1583" s="31"/>
      <c r="J1583" s="24"/>
      <c r="K1583" s="31"/>
      <c r="L1583" s="31"/>
      <c r="M1583" s="31"/>
      <c r="N1583" s="31" t="s">
        <v>58</v>
      </c>
      <c r="O1583" s="72"/>
      <c r="P1583" s="31" t="s">
        <v>80</v>
      </c>
      <c r="Q1583" s="31" t="s">
        <v>92</v>
      </c>
      <c r="R1583" s="26" t="s">
        <v>42</v>
      </c>
      <c r="S1583" s="26" t="s">
        <v>44</v>
      </c>
    </row>
    <row r="1584" spans="1:19" ht="16.5" customHeight="1" x14ac:dyDescent="0.25">
      <c r="A1584" s="26">
        <v>1570</v>
      </c>
      <c r="B1584" s="225"/>
      <c r="C1584" s="94" t="s">
        <v>2162</v>
      </c>
      <c r="D1584" s="94" t="s">
        <v>2163</v>
      </c>
      <c r="E1584" s="65" t="s">
        <v>56</v>
      </c>
      <c r="F1584" s="75">
        <v>868183034697990</v>
      </c>
      <c r="G1584" s="171"/>
      <c r="H1584" s="65" t="s">
        <v>74</v>
      </c>
      <c r="I1584" s="31"/>
      <c r="J1584" s="24" t="s">
        <v>209</v>
      </c>
      <c r="K1584" s="31" t="s">
        <v>198</v>
      </c>
      <c r="L1584" s="31" t="s">
        <v>78</v>
      </c>
      <c r="M1584" s="31" t="s">
        <v>1086</v>
      </c>
      <c r="N1584" s="31" t="s">
        <v>586</v>
      </c>
      <c r="O1584" s="72"/>
      <c r="P1584" s="31" t="s">
        <v>80</v>
      </c>
      <c r="Q1584" s="31" t="s">
        <v>92</v>
      </c>
      <c r="R1584" s="23" t="s">
        <v>37</v>
      </c>
      <c r="S1584" s="65" t="s">
        <v>41</v>
      </c>
    </row>
    <row r="1585" spans="1:19" ht="16.5" customHeight="1" x14ac:dyDescent="0.25">
      <c r="A1585" s="26">
        <v>1571</v>
      </c>
      <c r="B1585" s="225"/>
      <c r="C1585" s="94" t="s">
        <v>2162</v>
      </c>
      <c r="D1585" s="94" t="s">
        <v>2163</v>
      </c>
      <c r="E1585" s="65" t="s">
        <v>56</v>
      </c>
      <c r="F1585" s="75">
        <v>868183033868188</v>
      </c>
      <c r="G1585" s="171"/>
      <c r="H1585" s="65" t="s">
        <v>74</v>
      </c>
      <c r="I1585" s="75" t="s">
        <v>204</v>
      </c>
      <c r="J1585" s="24" t="s">
        <v>209</v>
      </c>
      <c r="K1585" s="31"/>
      <c r="L1585" s="31" t="s">
        <v>78</v>
      </c>
      <c r="M1585" s="31" t="s">
        <v>1086</v>
      </c>
      <c r="N1585" s="31" t="s">
        <v>58</v>
      </c>
      <c r="O1585" s="31"/>
      <c r="P1585" s="31" t="s">
        <v>80</v>
      </c>
      <c r="Q1585" s="31" t="s">
        <v>92</v>
      </c>
      <c r="R1585" s="23" t="s">
        <v>42</v>
      </c>
      <c r="S1585" s="65" t="s">
        <v>44</v>
      </c>
    </row>
    <row r="1586" spans="1:19" ht="16.5" customHeight="1" x14ac:dyDescent="0.25">
      <c r="A1586" s="26">
        <v>1572</v>
      </c>
      <c r="B1586" s="225"/>
      <c r="C1586" s="94" t="s">
        <v>2162</v>
      </c>
      <c r="D1586" s="94" t="s">
        <v>2163</v>
      </c>
      <c r="E1586" s="65" t="s">
        <v>56</v>
      </c>
      <c r="F1586" s="75">
        <v>868183033819645</v>
      </c>
      <c r="G1586" s="171"/>
      <c r="H1586" s="65" t="s">
        <v>74</v>
      </c>
      <c r="I1586" s="75"/>
      <c r="J1586" s="24" t="s">
        <v>209</v>
      </c>
      <c r="K1586" s="31" t="s">
        <v>2164</v>
      </c>
      <c r="L1586" s="31" t="s">
        <v>78</v>
      </c>
      <c r="M1586" s="31" t="s">
        <v>1086</v>
      </c>
      <c r="N1586" s="31" t="s">
        <v>2165</v>
      </c>
      <c r="O1586" s="31"/>
      <c r="P1586" s="31" t="s">
        <v>80</v>
      </c>
      <c r="Q1586" s="31" t="s">
        <v>92</v>
      </c>
      <c r="R1586" s="23" t="s">
        <v>37</v>
      </c>
      <c r="S1586" s="65" t="s">
        <v>41</v>
      </c>
    </row>
    <row r="1587" spans="1:19" ht="16.5" customHeight="1" x14ac:dyDescent="0.25">
      <c r="A1587" s="26">
        <v>1573</v>
      </c>
      <c r="B1587" s="225"/>
      <c r="C1587" s="94" t="s">
        <v>2162</v>
      </c>
      <c r="D1587" s="94" t="s">
        <v>2163</v>
      </c>
      <c r="E1587" s="65" t="s">
        <v>56</v>
      </c>
      <c r="F1587" s="75">
        <v>867717030503735</v>
      </c>
      <c r="G1587" s="171"/>
      <c r="H1587" s="65" t="s">
        <v>74</v>
      </c>
      <c r="I1587" s="24"/>
      <c r="J1587" s="24" t="s">
        <v>82</v>
      </c>
      <c r="K1587" s="31" t="s">
        <v>210</v>
      </c>
      <c r="L1587" s="31" t="s">
        <v>1102</v>
      </c>
      <c r="M1587" s="31" t="s">
        <v>1086</v>
      </c>
      <c r="N1587" s="31" t="s">
        <v>1776</v>
      </c>
      <c r="O1587" s="31"/>
      <c r="P1587" s="31" t="s">
        <v>80</v>
      </c>
      <c r="Q1587" s="31" t="s">
        <v>92</v>
      </c>
      <c r="R1587" s="23" t="s">
        <v>37</v>
      </c>
      <c r="S1587" s="65" t="s">
        <v>41</v>
      </c>
    </row>
    <row r="1588" spans="1:19" ht="16.5" customHeight="1" x14ac:dyDescent="0.25">
      <c r="A1588" s="26">
        <v>1574</v>
      </c>
      <c r="B1588" s="225"/>
      <c r="C1588" s="94" t="s">
        <v>2162</v>
      </c>
      <c r="D1588" s="94" t="s">
        <v>2163</v>
      </c>
      <c r="E1588" s="65" t="s">
        <v>56</v>
      </c>
      <c r="F1588" s="75">
        <v>867717030427687</v>
      </c>
      <c r="G1588" s="171"/>
      <c r="H1588" s="65" t="s">
        <v>74</v>
      </c>
      <c r="I1588" s="24" t="s">
        <v>2166</v>
      </c>
      <c r="J1588" s="24" t="s">
        <v>82</v>
      </c>
      <c r="K1588" s="31" t="s">
        <v>2167</v>
      </c>
      <c r="L1588" s="31" t="s">
        <v>1102</v>
      </c>
      <c r="M1588" s="31" t="s">
        <v>1086</v>
      </c>
      <c r="N1588" s="31" t="s">
        <v>58</v>
      </c>
      <c r="O1588" s="31"/>
      <c r="P1588" s="31" t="s">
        <v>80</v>
      </c>
      <c r="Q1588" s="31" t="s">
        <v>92</v>
      </c>
      <c r="R1588" s="23" t="s">
        <v>42</v>
      </c>
      <c r="S1588" s="65" t="s">
        <v>44</v>
      </c>
    </row>
    <row r="1589" spans="1:19" ht="16.5" customHeight="1" x14ac:dyDescent="0.25">
      <c r="A1589" s="26">
        <v>1575</v>
      </c>
      <c r="B1589" s="225"/>
      <c r="C1589" s="94" t="s">
        <v>2162</v>
      </c>
      <c r="D1589" s="94" t="s">
        <v>2163</v>
      </c>
      <c r="E1589" s="65" t="s">
        <v>56</v>
      </c>
      <c r="F1589" s="75">
        <v>867717030417274</v>
      </c>
      <c r="G1589" s="171"/>
      <c r="H1589" s="65" t="s">
        <v>74</v>
      </c>
      <c r="I1589" s="31"/>
      <c r="J1589" s="24" t="s">
        <v>82</v>
      </c>
      <c r="K1589" s="31" t="s">
        <v>210</v>
      </c>
      <c r="L1589" s="31" t="s">
        <v>1102</v>
      </c>
      <c r="M1589" s="31" t="s">
        <v>1086</v>
      </c>
      <c r="N1589" s="31" t="s">
        <v>125</v>
      </c>
      <c r="O1589" s="31"/>
      <c r="P1589" s="31" t="s">
        <v>80</v>
      </c>
      <c r="Q1589" s="31" t="s">
        <v>92</v>
      </c>
      <c r="R1589" s="23" t="s">
        <v>37</v>
      </c>
      <c r="S1589" s="65" t="s">
        <v>41</v>
      </c>
    </row>
    <row r="1590" spans="1:19" ht="16.5" customHeight="1" x14ac:dyDescent="0.25">
      <c r="A1590" s="26">
        <v>1576</v>
      </c>
      <c r="B1590" s="225"/>
      <c r="C1590" s="94" t="s">
        <v>2162</v>
      </c>
      <c r="D1590" s="94" t="s">
        <v>2163</v>
      </c>
      <c r="E1590" s="65" t="s">
        <v>56</v>
      </c>
      <c r="F1590" s="75">
        <v>867857039922542</v>
      </c>
      <c r="G1590" s="171"/>
      <c r="H1590" s="65" t="s">
        <v>74</v>
      </c>
      <c r="I1590" s="31"/>
      <c r="J1590" s="24" t="s">
        <v>209</v>
      </c>
      <c r="K1590" s="31" t="s">
        <v>2168</v>
      </c>
      <c r="L1590" s="31" t="s">
        <v>1102</v>
      </c>
      <c r="M1590" s="31" t="s">
        <v>1086</v>
      </c>
      <c r="N1590" s="31" t="s">
        <v>125</v>
      </c>
      <c r="O1590" s="31"/>
      <c r="P1590" s="31" t="s">
        <v>80</v>
      </c>
      <c r="Q1590" s="31" t="s">
        <v>92</v>
      </c>
      <c r="R1590" s="23" t="s">
        <v>37</v>
      </c>
      <c r="S1590" s="65" t="s">
        <v>41</v>
      </c>
    </row>
    <row r="1591" spans="1:19" ht="16.5" customHeight="1" x14ac:dyDescent="0.25">
      <c r="A1591" s="26">
        <v>1577</v>
      </c>
      <c r="B1591" s="225"/>
      <c r="C1591" s="94" t="s">
        <v>2162</v>
      </c>
      <c r="D1591" s="94" t="s">
        <v>2163</v>
      </c>
      <c r="E1591" s="65" t="s">
        <v>56</v>
      </c>
      <c r="F1591" s="75">
        <v>868183034770896</v>
      </c>
      <c r="G1591" s="171"/>
      <c r="H1591" s="65" t="s">
        <v>74</v>
      </c>
      <c r="I1591" s="96"/>
      <c r="J1591" s="96" t="s">
        <v>76</v>
      </c>
      <c r="K1591" s="96" t="s">
        <v>2169</v>
      </c>
      <c r="L1591" s="96" t="s">
        <v>206</v>
      </c>
      <c r="M1591" s="31" t="s">
        <v>1086</v>
      </c>
      <c r="N1591" s="31" t="s">
        <v>586</v>
      </c>
      <c r="O1591" s="96"/>
      <c r="P1591" s="31" t="s">
        <v>80</v>
      </c>
      <c r="Q1591" s="31" t="s">
        <v>92</v>
      </c>
      <c r="R1591" s="23" t="s">
        <v>37</v>
      </c>
      <c r="S1591" s="65" t="s">
        <v>41</v>
      </c>
    </row>
    <row r="1592" spans="1:19" ht="16.5" customHeight="1" x14ac:dyDescent="0.25">
      <c r="A1592" s="26">
        <v>1578</v>
      </c>
      <c r="B1592" s="225"/>
      <c r="C1592" s="94" t="s">
        <v>2162</v>
      </c>
      <c r="D1592" s="94" t="s">
        <v>2163</v>
      </c>
      <c r="E1592" s="65" t="s">
        <v>56</v>
      </c>
      <c r="F1592" s="75">
        <v>867857039935734</v>
      </c>
      <c r="G1592" s="171"/>
      <c r="H1592" s="65" t="s">
        <v>74</v>
      </c>
      <c r="I1592" s="178"/>
      <c r="J1592" s="24" t="s">
        <v>82</v>
      </c>
      <c r="K1592" s="31" t="s">
        <v>210</v>
      </c>
      <c r="L1592" s="31" t="s">
        <v>1102</v>
      </c>
      <c r="M1592" s="31" t="s">
        <v>1086</v>
      </c>
      <c r="N1592" s="31" t="s">
        <v>1776</v>
      </c>
      <c r="O1592" s="178"/>
      <c r="P1592" s="31" t="s">
        <v>80</v>
      </c>
      <c r="Q1592" s="31" t="s">
        <v>92</v>
      </c>
      <c r="R1592" s="26" t="s">
        <v>37</v>
      </c>
      <c r="S1592" s="65" t="s">
        <v>41</v>
      </c>
    </row>
    <row r="1593" spans="1:19" ht="16.5" customHeight="1" x14ac:dyDescent="0.25">
      <c r="A1593" s="26">
        <v>1579</v>
      </c>
      <c r="B1593" s="225"/>
      <c r="C1593" s="94" t="s">
        <v>2162</v>
      </c>
      <c r="D1593" s="94" t="s">
        <v>2163</v>
      </c>
      <c r="E1593" s="65" t="s">
        <v>56</v>
      </c>
      <c r="F1593" s="75">
        <v>868183034747274</v>
      </c>
      <c r="G1593" s="171"/>
      <c r="H1593" s="65" t="s">
        <v>74</v>
      </c>
      <c r="I1593" s="31"/>
      <c r="J1593" s="24" t="s">
        <v>209</v>
      </c>
      <c r="K1593" s="31"/>
      <c r="L1593" s="31" t="s">
        <v>1102</v>
      </c>
      <c r="M1593" s="31" t="s">
        <v>1086</v>
      </c>
      <c r="N1593" s="31" t="s">
        <v>58</v>
      </c>
      <c r="O1593" s="31"/>
      <c r="P1593" s="31" t="s">
        <v>80</v>
      </c>
      <c r="Q1593" s="31" t="s">
        <v>92</v>
      </c>
      <c r="R1593" s="23" t="s">
        <v>42</v>
      </c>
      <c r="S1593" s="65" t="s">
        <v>44</v>
      </c>
    </row>
    <row r="1594" spans="1:19" ht="16.5" customHeight="1" x14ac:dyDescent="0.25">
      <c r="A1594" s="26">
        <v>1580</v>
      </c>
      <c r="B1594" s="225"/>
      <c r="C1594" s="94" t="s">
        <v>2162</v>
      </c>
      <c r="D1594" s="94" t="s">
        <v>2163</v>
      </c>
      <c r="E1594" s="65" t="s">
        <v>56</v>
      </c>
      <c r="F1594" s="75">
        <v>867857039925487</v>
      </c>
      <c r="G1594" s="171"/>
      <c r="H1594" s="65" t="s">
        <v>74</v>
      </c>
      <c r="I1594" s="31"/>
      <c r="J1594" s="24" t="s">
        <v>82</v>
      </c>
      <c r="K1594" s="31" t="s">
        <v>210</v>
      </c>
      <c r="L1594" s="31" t="s">
        <v>1102</v>
      </c>
      <c r="M1594" s="31" t="s">
        <v>1086</v>
      </c>
      <c r="N1594" s="31" t="s">
        <v>1776</v>
      </c>
      <c r="O1594" s="31"/>
      <c r="P1594" s="31" t="s">
        <v>80</v>
      </c>
      <c r="Q1594" s="31" t="s">
        <v>92</v>
      </c>
      <c r="R1594" s="26" t="s">
        <v>37</v>
      </c>
      <c r="S1594" s="65" t="s">
        <v>41</v>
      </c>
    </row>
    <row r="1595" spans="1:19" ht="16.5" customHeight="1" x14ac:dyDescent="0.25">
      <c r="A1595" s="26">
        <v>1581</v>
      </c>
      <c r="B1595" s="225"/>
      <c r="C1595" s="94" t="s">
        <v>2162</v>
      </c>
      <c r="D1595" s="94" t="s">
        <v>2163</v>
      </c>
      <c r="E1595" s="65" t="s">
        <v>30</v>
      </c>
      <c r="F1595" s="194" t="s">
        <v>2170</v>
      </c>
      <c r="G1595" s="194"/>
      <c r="H1595" s="65" t="s">
        <v>95</v>
      </c>
      <c r="I1595" s="31"/>
      <c r="J1595" s="24" t="s">
        <v>82</v>
      </c>
      <c r="K1595" s="31" t="s">
        <v>1999</v>
      </c>
      <c r="L1595" s="31"/>
      <c r="M1595" s="31" t="s">
        <v>84</v>
      </c>
      <c r="N1595" s="31" t="s">
        <v>2171</v>
      </c>
      <c r="O1595" s="82" t="s">
        <v>122</v>
      </c>
      <c r="P1595" s="31" t="s">
        <v>80</v>
      </c>
      <c r="Q1595" s="31" t="s">
        <v>92</v>
      </c>
      <c r="R1595" s="31" t="s">
        <v>37</v>
      </c>
      <c r="S1595" s="31" t="s">
        <v>67</v>
      </c>
    </row>
    <row r="1596" spans="1:19" ht="16.5" customHeight="1" x14ac:dyDescent="0.25">
      <c r="A1596" s="26">
        <v>1582</v>
      </c>
      <c r="B1596" s="225"/>
      <c r="C1596" s="94" t="s">
        <v>2162</v>
      </c>
      <c r="D1596" s="94" t="s">
        <v>2163</v>
      </c>
      <c r="E1596" s="65" t="s">
        <v>30</v>
      </c>
      <c r="F1596" s="194" t="s">
        <v>2172</v>
      </c>
      <c r="G1596" s="194"/>
      <c r="H1596" s="65" t="s">
        <v>74</v>
      </c>
      <c r="I1596" s="96"/>
      <c r="J1596" s="96" t="s">
        <v>247</v>
      </c>
      <c r="K1596" s="31"/>
      <c r="L1596" s="96" t="s">
        <v>83</v>
      </c>
      <c r="M1596" s="31" t="s">
        <v>84</v>
      </c>
      <c r="N1596" s="31" t="s">
        <v>586</v>
      </c>
      <c r="O1596" s="82" t="s">
        <v>122</v>
      </c>
      <c r="P1596" s="31" t="s">
        <v>80</v>
      </c>
      <c r="Q1596" s="31" t="s">
        <v>92</v>
      </c>
      <c r="R1596" s="26" t="s">
        <v>42</v>
      </c>
      <c r="S1596" s="65" t="s">
        <v>44</v>
      </c>
    </row>
    <row r="1597" spans="1:19" ht="16.5" customHeight="1" x14ac:dyDescent="0.25">
      <c r="A1597" s="26">
        <v>1583</v>
      </c>
      <c r="B1597" s="225"/>
      <c r="C1597" s="94" t="s">
        <v>2162</v>
      </c>
      <c r="D1597" s="94" t="s">
        <v>2163</v>
      </c>
      <c r="E1597" s="65" t="s">
        <v>30</v>
      </c>
      <c r="F1597" s="194" t="s">
        <v>2173</v>
      </c>
      <c r="G1597" s="194"/>
      <c r="H1597" s="65" t="s">
        <v>74</v>
      </c>
      <c r="I1597" s="75"/>
      <c r="J1597" s="24" t="s">
        <v>82</v>
      </c>
      <c r="K1597" s="31"/>
      <c r="L1597" s="31" t="s">
        <v>155</v>
      </c>
      <c r="M1597" s="31"/>
      <c r="N1597" s="31" t="s">
        <v>213</v>
      </c>
      <c r="O1597" s="82" t="s">
        <v>122</v>
      </c>
      <c r="P1597" s="31" t="s">
        <v>80</v>
      </c>
      <c r="Q1597" s="31" t="s">
        <v>92</v>
      </c>
      <c r="R1597" s="31" t="s">
        <v>42</v>
      </c>
      <c r="S1597" s="23" t="s">
        <v>45</v>
      </c>
    </row>
    <row r="1598" spans="1:19" ht="16.5" customHeight="1" x14ac:dyDescent="0.25">
      <c r="A1598" s="26">
        <v>1584</v>
      </c>
      <c r="B1598" s="225"/>
      <c r="C1598" s="94" t="s">
        <v>2162</v>
      </c>
      <c r="D1598" s="94" t="s">
        <v>2163</v>
      </c>
      <c r="E1598" s="65" t="s">
        <v>30</v>
      </c>
      <c r="F1598" s="194" t="s">
        <v>2174</v>
      </c>
      <c r="G1598" s="194"/>
      <c r="H1598" s="65" t="s">
        <v>74</v>
      </c>
      <c r="I1598" s="24"/>
      <c r="J1598" s="24" t="s">
        <v>82</v>
      </c>
      <c r="K1598" s="31"/>
      <c r="L1598" s="31" t="s">
        <v>243</v>
      </c>
      <c r="M1598" s="31" t="s">
        <v>276</v>
      </c>
      <c r="N1598" s="31" t="s">
        <v>586</v>
      </c>
      <c r="O1598" s="82" t="s">
        <v>122</v>
      </c>
      <c r="P1598" s="31" t="s">
        <v>80</v>
      </c>
      <c r="Q1598" s="31" t="s">
        <v>92</v>
      </c>
      <c r="R1598" s="31" t="s">
        <v>42</v>
      </c>
      <c r="S1598" s="23" t="s">
        <v>44</v>
      </c>
    </row>
    <row r="1599" spans="1:19" ht="16.5" customHeight="1" x14ac:dyDescent="0.25">
      <c r="A1599" s="26">
        <v>1585</v>
      </c>
      <c r="B1599" s="225"/>
      <c r="C1599" s="94" t="s">
        <v>2162</v>
      </c>
      <c r="D1599" s="94" t="s">
        <v>2163</v>
      </c>
      <c r="E1599" s="65" t="s">
        <v>30</v>
      </c>
      <c r="F1599" s="194" t="s">
        <v>2175</v>
      </c>
      <c r="G1599" s="194"/>
      <c r="H1599" s="65" t="s">
        <v>74</v>
      </c>
      <c r="I1599" s="24"/>
      <c r="J1599" s="24" t="s">
        <v>82</v>
      </c>
      <c r="K1599" s="31"/>
      <c r="L1599" s="31" t="s">
        <v>84</v>
      </c>
      <c r="M1599" s="31"/>
      <c r="N1599" s="31" t="s">
        <v>213</v>
      </c>
      <c r="O1599" s="82" t="s">
        <v>122</v>
      </c>
      <c r="P1599" s="31" t="s">
        <v>80</v>
      </c>
      <c r="Q1599" s="31" t="s">
        <v>92</v>
      </c>
      <c r="R1599" s="26" t="s">
        <v>42</v>
      </c>
      <c r="S1599" s="65" t="s">
        <v>45</v>
      </c>
    </row>
    <row r="1600" spans="1:19" ht="16.5" customHeight="1" x14ac:dyDescent="0.25">
      <c r="A1600" s="26">
        <v>1586</v>
      </c>
      <c r="B1600" s="225"/>
      <c r="C1600" s="94" t="s">
        <v>2162</v>
      </c>
      <c r="D1600" s="94" t="s">
        <v>2163</v>
      </c>
      <c r="E1600" s="65" t="s">
        <v>23</v>
      </c>
      <c r="F1600" s="194" t="s">
        <v>2176</v>
      </c>
      <c r="G1600" s="194"/>
      <c r="H1600" s="65" t="s">
        <v>95</v>
      </c>
      <c r="I1600" s="31"/>
      <c r="J1600" s="24" t="s">
        <v>82</v>
      </c>
      <c r="K1600" s="31"/>
      <c r="L1600" s="31" t="s">
        <v>266</v>
      </c>
      <c r="M1600" s="31" t="s">
        <v>98</v>
      </c>
      <c r="N1600" s="31" t="s">
        <v>58</v>
      </c>
      <c r="O1600" s="72"/>
      <c r="P1600" s="31" t="s">
        <v>80</v>
      </c>
      <c r="Q1600" s="31" t="s">
        <v>92</v>
      </c>
      <c r="R1600" s="31" t="s">
        <v>42</v>
      </c>
      <c r="S1600" s="31" t="s">
        <v>44</v>
      </c>
    </row>
    <row r="1601" spans="1:19" ht="16.5" customHeight="1" x14ac:dyDescent="0.25">
      <c r="A1601" s="26">
        <v>1587</v>
      </c>
      <c r="B1601" s="226"/>
      <c r="C1601" s="94" t="s">
        <v>2162</v>
      </c>
      <c r="D1601" s="94" t="s">
        <v>2163</v>
      </c>
      <c r="E1601" s="65" t="s">
        <v>23</v>
      </c>
      <c r="F1601" s="194" t="s">
        <v>2177</v>
      </c>
      <c r="G1601" s="194"/>
      <c r="H1601" s="65" t="s">
        <v>74</v>
      </c>
      <c r="I1601" s="206" t="s">
        <v>2178</v>
      </c>
      <c r="J1601" s="24" t="s">
        <v>82</v>
      </c>
      <c r="K1601" s="31" t="s">
        <v>2179</v>
      </c>
      <c r="L1601" s="31" t="s">
        <v>2180</v>
      </c>
      <c r="M1601" s="31" t="s">
        <v>98</v>
      </c>
      <c r="N1601" s="31" t="s">
        <v>2181</v>
      </c>
      <c r="O1601" s="31"/>
      <c r="P1601" s="31" t="s">
        <v>80</v>
      </c>
      <c r="Q1601" s="31" t="s">
        <v>92</v>
      </c>
      <c r="R1601" s="23" t="s">
        <v>37</v>
      </c>
      <c r="S1601" s="65" t="s">
        <v>40</v>
      </c>
    </row>
    <row r="1602" spans="1:19" ht="16.5" customHeight="1" x14ac:dyDescent="0.25">
      <c r="A1602" s="26">
        <v>1588</v>
      </c>
      <c r="B1602" s="224" t="s">
        <v>87</v>
      </c>
      <c r="C1602" s="94" t="s">
        <v>2182</v>
      </c>
      <c r="D1602" s="94">
        <v>43625</v>
      </c>
      <c r="E1602" s="65" t="s">
        <v>30</v>
      </c>
      <c r="F1602" s="75">
        <v>864811036963127</v>
      </c>
      <c r="G1602" s="171"/>
      <c r="H1602" s="65" t="s">
        <v>95</v>
      </c>
      <c r="I1602" s="188"/>
      <c r="J1602" s="24" t="s">
        <v>1094</v>
      </c>
      <c r="K1602" s="31" t="s">
        <v>2183</v>
      </c>
      <c r="L1602" s="31" t="s">
        <v>508</v>
      </c>
      <c r="M1602" s="31" t="s">
        <v>155</v>
      </c>
      <c r="N1602" s="31" t="s">
        <v>964</v>
      </c>
      <c r="O1602" s="72"/>
      <c r="P1602" s="31" t="s">
        <v>80</v>
      </c>
      <c r="Q1602" s="31" t="s">
        <v>100</v>
      </c>
      <c r="R1602" s="31" t="s">
        <v>42</v>
      </c>
      <c r="S1602" s="31" t="s">
        <v>43</v>
      </c>
    </row>
    <row r="1603" spans="1:19" ht="16.5" customHeight="1" x14ac:dyDescent="0.25">
      <c r="A1603" s="26">
        <v>1589</v>
      </c>
      <c r="B1603" s="226"/>
      <c r="C1603" s="94" t="s">
        <v>2182</v>
      </c>
      <c r="D1603" s="94">
        <v>43625</v>
      </c>
      <c r="E1603" s="65" t="s">
        <v>23</v>
      </c>
      <c r="F1603" s="75">
        <v>862631034712975</v>
      </c>
      <c r="G1603" s="65" t="s">
        <v>287</v>
      </c>
      <c r="H1603" s="65" t="s">
        <v>95</v>
      </c>
      <c r="I1603" s="188"/>
      <c r="J1603" s="24" t="s">
        <v>82</v>
      </c>
      <c r="K1603" s="31" t="s">
        <v>2184</v>
      </c>
      <c r="L1603" s="31" t="s">
        <v>396</v>
      </c>
      <c r="M1603" s="31" t="s">
        <v>98</v>
      </c>
      <c r="N1603" s="31" t="s">
        <v>2185</v>
      </c>
      <c r="O1603" s="72">
        <v>10000</v>
      </c>
      <c r="P1603" s="31" t="s">
        <v>80</v>
      </c>
      <c r="Q1603" s="31" t="s">
        <v>100</v>
      </c>
      <c r="R1603" s="31" t="s">
        <v>37</v>
      </c>
      <c r="S1603" s="31" t="s">
        <v>40</v>
      </c>
    </row>
    <row r="1604" spans="1:19" ht="16.5" customHeight="1" x14ac:dyDescent="0.25">
      <c r="A1604" s="26">
        <v>1590</v>
      </c>
      <c r="B1604" s="26" t="s">
        <v>2186</v>
      </c>
      <c r="C1604" s="94" t="s">
        <v>2162</v>
      </c>
      <c r="D1604" s="94" t="s">
        <v>2162</v>
      </c>
      <c r="E1604" s="31" t="s">
        <v>30</v>
      </c>
      <c r="F1604" s="80">
        <v>864811036942477</v>
      </c>
      <c r="G1604" s="31"/>
      <c r="H1604" s="31" t="s">
        <v>95</v>
      </c>
      <c r="I1604" s="31"/>
      <c r="J1604" s="24" t="s">
        <v>82</v>
      </c>
      <c r="K1604" s="31" t="s">
        <v>2187</v>
      </c>
      <c r="L1604" s="31"/>
      <c r="M1604" s="31" t="s">
        <v>155</v>
      </c>
      <c r="N1604" s="31" t="s">
        <v>281</v>
      </c>
      <c r="O1604" s="82" t="s">
        <v>122</v>
      </c>
      <c r="P1604" s="31" t="s">
        <v>80</v>
      </c>
      <c r="Q1604" s="31" t="s">
        <v>92</v>
      </c>
      <c r="R1604" s="31" t="s">
        <v>37</v>
      </c>
      <c r="S1604" s="31" t="s">
        <v>41</v>
      </c>
    </row>
    <row r="1605" spans="1:19" ht="16.5" customHeight="1" x14ac:dyDescent="0.25">
      <c r="A1605" s="26">
        <v>1591</v>
      </c>
      <c r="B1605" s="26" t="s">
        <v>2188</v>
      </c>
      <c r="C1605" s="94">
        <v>43685</v>
      </c>
      <c r="D1605" s="94">
        <v>43689</v>
      </c>
      <c r="E1605" s="65" t="s">
        <v>30</v>
      </c>
      <c r="F1605" s="75">
        <v>868926034004165</v>
      </c>
      <c r="G1605" s="65"/>
      <c r="H1605" s="65" t="s">
        <v>74</v>
      </c>
      <c r="I1605" s="31" t="s">
        <v>236</v>
      </c>
      <c r="J1605" s="24" t="s">
        <v>251</v>
      </c>
      <c r="K1605" s="31" t="s">
        <v>1383</v>
      </c>
      <c r="L1605" s="31" t="s">
        <v>155</v>
      </c>
      <c r="M1605" s="31"/>
      <c r="N1605" s="31" t="s">
        <v>2026</v>
      </c>
      <c r="O1605" s="85" t="s">
        <v>122</v>
      </c>
      <c r="P1605" s="31" t="s">
        <v>80</v>
      </c>
      <c r="Q1605" s="31" t="s">
        <v>100</v>
      </c>
      <c r="R1605" s="31" t="s">
        <v>37</v>
      </c>
      <c r="S1605" s="31" t="s">
        <v>41</v>
      </c>
    </row>
    <row r="1606" spans="1:19" ht="16.5" customHeight="1" x14ac:dyDescent="0.25">
      <c r="A1606" s="26">
        <v>1592</v>
      </c>
      <c r="B1606" s="26" t="s">
        <v>2189</v>
      </c>
      <c r="C1606" s="94">
        <v>43654</v>
      </c>
      <c r="D1606" s="94">
        <v>43685</v>
      </c>
      <c r="E1606" s="65" t="s">
        <v>56</v>
      </c>
      <c r="F1606" s="75">
        <v>868183033852901</v>
      </c>
      <c r="G1606" s="65" t="s">
        <v>262</v>
      </c>
      <c r="H1606" s="65" t="s">
        <v>74</v>
      </c>
      <c r="I1606" s="31" t="s">
        <v>236</v>
      </c>
      <c r="J1606" s="24" t="s">
        <v>251</v>
      </c>
      <c r="K1606" s="31"/>
      <c r="L1606" s="31" t="s">
        <v>78</v>
      </c>
      <c r="M1606" s="31" t="s">
        <v>1086</v>
      </c>
      <c r="N1606" s="31" t="s">
        <v>58</v>
      </c>
      <c r="O1606" s="72"/>
      <c r="P1606" s="31"/>
      <c r="Q1606" s="31" t="s">
        <v>100</v>
      </c>
      <c r="R1606" s="31" t="s">
        <v>42</v>
      </c>
      <c r="S1606" s="31" t="s">
        <v>44</v>
      </c>
    </row>
    <row r="1607" spans="1:19" ht="16.5" customHeight="1" x14ac:dyDescent="0.25">
      <c r="A1607" s="26">
        <v>1593</v>
      </c>
      <c r="B1607" s="26" t="s">
        <v>2190</v>
      </c>
      <c r="C1607" s="94" t="s">
        <v>2191</v>
      </c>
      <c r="D1607" s="94" t="s">
        <v>2192</v>
      </c>
      <c r="E1607" s="65" t="s">
        <v>56</v>
      </c>
      <c r="F1607" s="75">
        <v>867857039938993</v>
      </c>
      <c r="G1607" s="65"/>
      <c r="H1607" s="65" t="s">
        <v>74</v>
      </c>
      <c r="I1607" s="188" t="s">
        <v>236</v>
      </c>
      <c r="J1607" s="24" t="s">
        <v>1350</v>
      </c>
      <c r="K1607" s="31" t="s">
        <v>2193</v>
      </c>
      <c r="L1607" s="31" t="s">
        <v>219</v>
      </c>
      <c r="M1607" s="31" t="s">
        <v>2194</v>
      </c>
      <c r="N1607" s="31" t="s">
        <v>2195</v>
      </c>
      <c r="O1607" s="72"/>
      <c r="P1607" s="31" t="s">
        <v>80</v>
      </c>
      <c r="Q1607" s="31" t="s">
        <v>100</v>
      </c>
      <c r="R1607" s="31" t="s">
        <v>37</v>
      </c>
      <c r="S1607" s="26" t="s">
        <v>41</v>
      </c>
    </row>
    <row r="1608" spans="1:19" ht="16.5" customHeight="1" x14ac:dyDescent="0.25">
      <c r="A1608" s="26">
        <v>1594</v>
      </c>
      <c r="B1608" s="26" t="s">
        <v>2196</v>
      </c>
      <c r="C1608" s="94" t="s">
        <v>2148</v>
      </c>
      <c r="D1608" s="94" t="s">
        <v>2149</v>
      </c>
      <c r="E1608" s="65" t="s">
        <v>22</v>
      </c>
      <c r="F1608" s="75">
        <v>865191012554383</v>
      </c>
      <c r="G1608" s="65" t="s">
        <v>2197</v>
      </c>
      <c r="H1608" s="65" t="s">
        <v>95</v>
      </c>
      <c r="I1608" s="188" t="s">
        <v>2198</v>
      </c>
      <c r="J1608" s="24" t="s">
        <v>1468</v>
      </c>
      <c r="K1608" s="31" t="s">
        <v>1689</v>
      </c>
      <c r="L1608" s="31" t="s">
        <v>551</v>
      </c>
      <c r="M1608" s="31"/>
      <c r="N1608" s="31" t="s">
        <v>2199</v>
      </c>
      <c r="O1608" s="72"/>
      <c r="P1608" s="31" t="s">
        <v>80</v>
      </c>
      <c r="Q1608" s="31" t="s">
        <v>100</v>
      </c>
      <c r="R1608" s="31" t="s">
        <v>37</v>
      </c>
      <c r="S1608" s="31" t="s">
        <v>41</v>
      </c>
    </row>
    <row r="1609" spans="1:19" ht="16.5" customHeight="1" x14ac:dyDescent="0.25">
      <c r="A1609" s="26">
        <v>1595</v>
      </c>
      <c r="B1609" s="26" t="s">
        <v>609</v>
      </c>
      <c r="C1609" s="94" t="s">
        <v>2200</v>
      </c>
      <c r="D1609" s="94" t="s">
        <v>2201</v>
      </c>
      <c r="E1609" s="65" t="s">
        <v>23</v>
      </c>
      <c r="F1609" s="75">
        <v>866104028007162</v>
      </c>
      <c r="G1609" s="65" t="s">
        <v>262</v>
      </c>
      <c r="H1609" s="65" t="s">
        <v>95</v>
      </c>
      <c r="I1609" s="188" t="s">
        <v>27</v>
      </c>
      <c r="J1609" s="24" t="s">
        <v>596</v>
      </c>
      <c r="K1609" s="31" t="s">
        <v>2202</v>
      </c>
      <c r="L1609" s="24" t="s">
        <v>98</v>
      </c>
      <c r="M1609" s="31"/>
      <c r="N1609" s="31" t="s">
        <v>2203</v>
      </c>
      <c r="O1609" s="72">
        <v>50000</v>
      </c>
      <c r="P1609" s="31" t="s">
        <v>80</v>
      </c>
      <c r="Q1609" s="31" t="s">
        <v>100</v>
      </c>
      <c r="R1609" s="31" t="s">
        <v>37</v>
      </c>
      <c r="S1609" s="31" t="s">
        <v>59</v>
      </c>
    </row>
    <row r="1610" spans="1:19" ht="16.5" customHeight="1" x14ac:dyDescent="0.25">
      <c r="A1610" s="26">
        <v>1596</v>
      </c>
      <c r="B1610" s="224" t="s">
        <v>405</v>
      </c>
      <c r="C1610" s="94" t="s">
        <v>2204</v>
      </c>
      <c r="D1610" s="94" t="s">
        <v>2192</v>
      </c>
      <c r="E1610" s="65" t="s">
        <v>56</v>
      </c>
      <c r="F1610" s="75">
        <v>867857039891887</v>
      </c>
      <c r="G1610" s="65"/>
      <c r="H1610" s="65" t="s">
        <v>74</v>
      </c>
      <c r="I1610" s="188"/>
      <c r="J1610" s="24" t="s">
        <v>1960</v>
      </c>
      <c r="K1610" s="31" t="s">
        <v>2205</v>
      </c>
      <c r="L1610" s="31" t="s">
        <v>1086</v>
      </c>
      <c r="M1610" s="31"/>
      <c r="N1610" s="31" t="s">
        <v>2206</v>
      </c>
      <c r="O1610" s="72"/>
      <c r="P1610" s="31" t="s">
        <v>80</v>
      </c>
      <c r="Q1610" s="31" t="s">
        <v>100</v>
      </c>
      <c r="R1610" s="31" t="s">
        <v>37</v>
      </c>
      <c r="S1610" s="31" t="s">
        <v>40</v>
      </c>
    </row>
    <row r="1611" spans="1:19" ht="16.5" customHeight="1" x14ac:dyDescent="0.25">
      <c r="A1611" s="26">
        <v>1597</v>
      </c>
      <c r="B1611" s="225"/>
      <c r="C1611" s="94" t="s">
        <v>2204</v>
      </c>
      <c r="D1611" s="94" t="s">
        <v>2192</v>
      </c>
      <c r="E1611" s="65" t="s">
        <v>56</v>
      </c>
      <c r="F1611" s="75">
        <v>867857039912162</v>
      </c>
      <c r="G1611" s="65" t="s">
        <v>262</v>
      </c>
      <c r="H1611" s="65" t="s">
        <v>74</v>
      </c>
      <c r="I1611" s="75"/>
      <c r="J1611" s="24" t="s">
        <v>1960</v>
      </c>
      <c r="K1611" s="31" t="s">
        <v>862</v>
      </c>
      <c r="L1611" s="31" t="s">
        <v>226</v>
      </c>
      <c r="M1611" s="31" t="s">
        <v>1086</v>
      </c>
      <c r="N1611" s="31" t="s">
        <v>1253</v>
      </c>
      <c r="O1611" s="31"/>
      <c r="P1611" s="31" t="s">
        <v>80</v>
      </c>
      <c r="Q1611" s="31" t="s">
        <v>100</v>
      </c>
      <c r="R1611" s="23" t="s">
        <v>37</v>
      </c>
      <c r="S1611" s="65" t="s">
        <v>40</v>
      </c>
    </row>
    <row r="1612" spans="1:19" ht="16.5" customHeight="1" x14ac:dyDescent="0.25">
      <c r="A1612" s="26">
        <v>1598</v>
      </c>
      <c r="B1612" s="226"/>
      <c r="C1612" s="94" t="s">
        <v>2204</v>
      </c>
      <c r="D1612" s="94" t="s">
        <v>2192</v>
      </c>
      <c r="E1612" s="65" t="s">
        <v>56</v>
      </c>
      <c r="F1612" s="75">
        <v>867717030417878</v>
      </c>
      <c r="G1612" s="65"/>
      <c r="H1612" s="65" t="s">
        <v>74</v>
      </c>
      <c r="I1612" s="75"/>
      <c r="J1612" s="24" t="s">
        <v>1960</v>
      </c>
      <c r="K1612" s="31" t="s">
        <v>2207</v>
      </c>
      <c r="L1612" s="31" t="s">
        <v>219</v>
      </c>
      <c r="M1612" s="31" t="s">
        <v>1086</v>
      </c>
      <c r="N1612" s="31" t="s">
        <v>2019</v>
      </c>
      <c r="O1612" s="31"/>
      <c r="P1612" s="31" t="s">
        <v>80</v>
      </c>
      <c r="Q1612" s="31" t="s">
        <v>100</v>
      </c>
      <c r="R1612" s="23" t="s">
        <v>37</v>
      </c>
      <c r="S1612" s="65" t="s">
        <v>41</v>
      </c>
    </row>
    <row r="1613" spans="1:19" ht="16.5" customHeight="1" x14ac:dyDescent="0.25">
      <c r="A1613" s="26">
        <v>1599</v>
      </c>
      <c r="B1613" s="26" t="s">
        <v>2208</v>
      </c>
      <c r="C1613" s="94" t="s">
        <v>2209</v>
      </c>
      <c r="D1613" s="94" t="s">
        <v>2148</v>
      </c>
      <c r="E1613" s="65" t="s">
        <v>56</v>
      </c>
      <c r="F1613" s="75">
        <v>867857039925099</v>
      </c>
      <c r="G1613" s="65" t="s">
        <v>262</v>
      </c>
      <c r="H1613" s="65" t="s">
        <v>74</v>
      </c>
      <c r="I1613" s="188" t="s">
        <v>2210</v>
      </c>
      <c r="J1613" s="24" t="s">
        <v>2211</v>
      </c>
      <c r="K1613" s="31" t="s">
        <v>2212</v>
      </c>
      <c r="L1613" s="31" t="s">
        <v>226</v>
      </c>
      <c r="M1613" s="31" t="s">
        <v>1086</v>
      </c>
      <c r="N1613" s="31" t="s">
        <v>2213</v>
      </c>
      <c r="O1613" s="72"/>
      <c r="P1613" s="31" t="s">
        <v>80</v>
      </c>
      <c r="Q1613" s="31" t="s">
        <v>100</v>
      </c>
      <c r="R1613" s="31" t="s">
        <v>37</v>
      </c>
      <c r="S1613" s="31" t="s">
        <v>59</v>
      </c>
    </row>
    <row r="1614" spans="1:19" ht="16.5" customHeight="1" x14ac:dyDescent="0.25">
      <c r="A1614" s="26">
        <v>1600</v>
      </c>
      <c r="B1614" s="224" t="s">
        <v>1439</v>
      </c>
      <c r="C1614" s="94" t="s">
        <v>2214</v>
      </c>
      <c r="D1614" s="94" t="s">
        <v>2162</v>
      </c>
      <c r="E1614" s="65" t="s">
        <v>56</v>
      </c>
      <c r="F1614" s="75">
        <v>868183034686639</v>
      </c>
      <c r="G1614" s="65"/>
      <c r="H1614" s="65" t="s">
        <v>74</v>
      </c>
      <c r="I1614" s="65" t="s">
        <v>657</v>
      </c>
      <c r="J1614" s="24" t="s">
        <v>76</v>
      </c>
      <c r="K1614" s="31" t="s">
        <v>225</v>
      </c>
      <c r="L1614" s="31" t="s">
        <v>1102</v>
      </c>
      <c r="M1614" s="31"/>
      <c r="N1614" s="31" t="s">
        <v>58</v>
      </c>
      <c r="O1614" s="72"/>
      <c r="P1614" s="31" t="s">
        <v>80</v>
      </c>
      <c r="Q1614" s="31" t="s">
        <v>92</v>
      </c>
      <c r="R1614" s="31" t="s">
        <v>42</v>
      </c>
      <c r="S1614" s="31" t="s">
        <v>44</v>
      </c>
    </row>
    <row r="1615" spans="1:19" ht="16.5" customHeight="1" x14ac:dyDescent="0.25">
      <c r="A1615" s="26">
        <v>1601</v>
      </c>
      <c r="B1615" s="225"/>
      <c r="C1615" s="94" t="s">
        <v>2214</v>
      </c>
      <c r="D1615" s="94" t="s">
        <v>2162</v>
      </c>
      <c r="E1615" s="65" t="s">
        <v>30</v>
      </c>
      <c r="F1615" s="75">
        <v>866050031810466</v>
      </c>
      <c r="G1615" s="65"/>
      <c r="H1615" s="65" t="s">
        <v>74</v>
      </c>
      <c r="I1615" s="31"/>
      <c r="J1615" s="24"/>
      <c r="K1615" s="31"/>
      <c r="L1615" s="31" t="s">
        <v>545</v>
      </c>
      <c r="M1615" s="31" t="s">
        <v>84</v>
      </c>
      <c r="N1615" s="31" t="s">
        <v>586</v>
      </c>
      <c r="O1615" s="82" t="s">
        <v>122</v>
      </c>
      <c r="P1615" s="31" t="s">
        <v>80</v>
      </c>
      <c r="Q1615" s="31" t="s">
        <v>92</v>
      </c>
      <c r="R1615" s="26" t="s">
        <v>42</v>
      </c>
      <c r="S1615" s="65" t="s">
        <v>44</v>
      </c>
    </row>
    <row r="1616" spans="1:19" ht="16.5" customHeight="1" x14ac:dyDescent="0.25">
      <c r="A1616" s="26">
        <v>1602</v>
      </c>
      <c r="B1616" s="225"/>
      <c r="C1616" s="94" t="s">
        <v>2214</v>
      </c>
      <c r="D1616" s="94" t="s">
        <v>2162</v>
      </c>
      <c r="E1616" s="65" t="s">
        <v>30</v>
      </c>
      <c r="F1616" s="75">
        <v>866050031761438</v>
      </c>
      <c r="G1616" s="65"/>
      <c r="H1616" s="65" t="s">
        <v>74</v>
      </c>
      <c r="I1616" s="96"/>
      <c r="J1616" s="96" t="s">
        <v>810</v>
      </c>
      <c r="K1616" s="31"/>
      <c r="L1616" s="96" t="s">
        <v>545</v>
      </c>
      <c r="M1616" s="31" t="s">
        <v>84</v>
      </c>
      <c r="N1616" s="31" t="s">
        <v>586</v>
      </c>
      <c r="O1616" s="82" t="s">
        <v>122</v>
      </c>
      <c r="P1616" s="31" t="s">
        <v>80</v>
      </c>
      <c r="Q1616" s="31" t="s">
        <v>92</v>
      </c>
      <c r="R1616" s="26" t="s">
        <v>42</v>
      </c>
      <c r="S1616" s="65" t="s">
        <v>44</v>
      </c>
    </row>
    <row r="1617" spans="1:19" ht="16.5" customHeight="1" x14ac:dyDescent="0.25">
      <c r="A1617" s="26">
        <v>1603</v>
      </c>
      <c r="B1617" s="226"/>
      <c r="C1617" s="94" t="s">
        <v>2214</v>
      </c>
      <c r="D1617" s="94" t="s">
        <v>2162</v>
      </c>
      <c r="E1617" s="31" t="s">
        <v>18</v>
      </c>
      <c r="F1617" s="80">
        <v>866762024304311</v>
      </c>
      <c r="G1617" s="31"/>
      <c r="H1617" s="31" t="s">
        <v>95</v>
      </c>
      <c r="I1617" s="31"/>
      <c r="J1617" s="24" t="s">
        <v>813</v>
      </c>
      <c r="K1617" s="31"/>
      <c r="L1617" s="31" t="s">
        <v>105</v>
      </c>
      <c r="M1617" s="31" t="s">
        <v>110</v>
      </c>
      <c r="N1617" s="31" t="s">
        <v>58</v>
      </c>
      <c r="O1617" s="72"/>
      <c r="P1617" s="31" t="s">
        <v>80</v>
      </c>
      <c r="Q1617" s="31" t="s">
        <v>92</v>
      </c>
      <c r="R1617" s="31" t="s">
        <v>42</v>
      </c>
      <c r="S1617" s="31" t="s">
        <v>44</v>
      </c>
    </row>
    <row r="1618" spans="1:19" ht="16.5" customHeight="1" x14ac:dyDescent="0.25">
      <c r="A1618" s="26">
        <v>1604</v>
      </c>
      <c r="B1618" s="224" t="s">
        <v>2215</v>
      </c>
      <c r="C1618" s="94" t="s">
        <v>2191</v>
      </c>
      <c r="D1618" s="94" t="s">
        <v>2192</v>
      </c>
      <c r="E1618" s="65" t="s">
        <v>56</v>
      </c>
      <c r="F1618" s="75">
        <v>868183034813233</v>
      </c>
      <c r="G1618" s="65"/>
      <c r="H1618" s="65" t="s">
        <v>74</v>
      </c>
      <c r="I1618" s="31" t="s">
        <v>236</v>
      </c>
      <c r="J1618" s="24" t="s">
        <v>805</v>
      </c>
      <c r="K1618" s="31" t="s">
        <v>862</v>
      </c>
      <c r="L1618" s="24" t="s">
        <v>78</v>
      </c>
      <c r="M1618" s="31" t="s">
        <v>1086</v>
      </c>
      <c r="N1618" s="31" t="s">
        <v>1253</v>
      </c>
      <c r="O1618" s="26"/>
      <c r="P1618" s="26" t="s">
        <v>80</v>
      </c>
      <c r="Q1618" s="31" t="s">
        <v>100</v>
      </c>
      <c r="R1618" s="31" t="s">
        <v>37</v>
      </c>
      <c r="S1618" s="31" t="s">
        <v>40</v>
      </c>
    </row>
    <row r="1619" spans="1:19" ht="16.5" customHeight="1" x14ac:dyDescent="0.25">
      <c r="A1619" s="26">
        <v>1605</v>
      </c>
      <c r="B1619" s="225"/>
      <c r="C1619" s="94" t="s">
        <v>2216</v>
      </c>
      <c r="D1619" s="94">
        <v>43564</v>
      </c>
      <c r="E1619" s="65" t="s">
        <v>56</v>
      </c>
      <c r="F1619" s="75">
        <v>868183033845251</v>
      </c>
      <c r="G1619" s="65"/>
      <c r="H1619" s="65" t="s">
        <v>74</v>
      </c>
      <c r="I1619" s="96"/>
      <c r="J1619" s="24" t="s">
        <v>805</v>
      </c>
      <c r="K1619" s="31" t="s">
        <v>791</v>
      </c>
      <c r="L1619" s="96"/>
      <c r="M1619" s="31" t="s">
        <v>1086</v>
      </c>
      <c r="N1619" s="31" t="s">
        <v>106</v>
      </c>
      <c r="O1619" s="26"/>
      <c r="P1619" s="26" t="s">
        <v>80</v>
      </c>
      <c r="Q1619" s="31" t="s">
        <v>100</v>
      </c>
      <c r="R1619" s="31" t="s">
        <v>42</v>
      </c>
      <c r="S1619" s="31" t="s">
        <v>44</v>
      </c>
    </row>
    <row r="1620" spans="1:19" ht="16.5" customHeight="1" x14ac:dyDescent="0.25">
      <c r="A1620" s="26">
        <v>1606</v>
      </c>
      <c r="B1620" s="225"/>
      <c r="C1620" s="94" t="s">
        <v>2216</v>
      </c>
      <c r="D1620" s="94">
        <v>43564</v>
      </c>
      <c r="E1620" s="65" t="s">
        <v>56</v>
      </c>
      <c r="F1620" s="75">
        <v>868183033799722</v>
      </c>
      <c r="G1620" s="65" t="s">
        <v>262</v>
      </c>
      <c r="H1620" s="65" t="s">
        <v>74</v>
      </c>
      <c r="I1620" s="75"/>
      <c r="J1620" s="24" t="s">
        <v>805</v>
      </c>
      <c r="K1620" s="31" t="s">
        <v>1795</v>
      </c>
      <c r="L1620" s="31" t="s">
        <v>206</v>
      </c>
      <c r="M1620" s="31" t="s">
        <v>1086</v>
      </c>
      <c r="N1620" s="31" t="s">
        <v>1786</v>
      </c>
      <c r="O1620" s="26"/>
      <c r="P1620" s="26" t="s">
        <v>80</v>
      </c>
      <c r="Q1620" s="31" t="s">
        <v>100</v>
      </c>
      <c r="R1620" s="31" t="s">
        <v>37</v>
      </c>
      <c r="S1620" s="23" t="s">
        <v>41</v>
      </c>
    </row>
    <row r="1621" spans="1:19" ht="16.5" customHeight="1" x14ac:dyDescent="0.25">
      <c r="A1621" s="26">
        <v>1607</v>
      </c>
      <c r="B1621" s="225"/>
      <c r="C1621" s="94">
        <v>43473</v>
      </c>
      <c r="D1621" s="94">
        <v>43624</v>
      </c>
      <c r="E1621" s="65" t="s">
        <v>2217</v>
      </c>
      <c r="F1621" s="75">
        <v>358735070316707</v>
      </c>
      <c r="G1621" s="65" t="s">
        <v>262</v>
      </c>
      <c r="H1621" s="65" t="s">
        <v>95</v>
      </c>
      <c r="I1621" s="31"/>
      <c r="J1621" s="24"/>
      <c r="K1621" s="31" t="s">
        <v>2218</v>
      </c>
      <c r="L1621" s="31"/>
      <c r="M1621" s="31"/>
      <c r="N1621" s="31" t="s">
        <v>2219</v>
      </c>
      <c r="O1621" s="26"/>
      <c r="P1621" s="26"/>
      <c r="Q1621" s="31" t="s">
        <v>100</v>
      </c>
      <c r="R1621" s="31" t="s">
        <v>37</v>
      </c>
      <c r="S1621" s="31" t="s">
        <v>41</v>
      </c>
    </row>
    <row r="1622" spans="1:19" ht="16.5" customHeight="1" x14ac:dyDescent="0.25">
      <c r="A1622" s="26">
        <v>1608</v>
      </c>
      <c r="B1622" s="226"/>
      <c r="C1622" s="94">
        <v>43473</v>
      </c>
      <c r="D1622" s="94">
        <v>43624</v>
      </c>
      <c r="E1622" s="65" t="s">
        <v>23</v>
      </c>
      <c r="F1622" s="75">
        <v>863586032939617</v>
      </c>
      <c r="G1622" s="65" t="s">
        <v>851</v>
      </c>
      <c r="H1622" s="65" t="s">
        <v>95</v>
      </c>
      <c r="I1622" s="31"/>
      <c r="J1622" s="24" t="s">
        <v>164</v>
      </c>
      <c r="K1622" s="31" t="s">
        <v>862</v>
      </c>
      <c r="L1622" s="24" t="s">
        <v>205</v>
      </c>
      <c r="M1622" s="31" t="s">
        <v>98</v>
      </c>
      <c r="N1622" s="31" t="s">
        <v>1258</v>
      </c>
      <c r="O1622" s="26"/>
      <c r="P1622" s="26" t="s">
        <v>80</v>
      </c>
      <c r="Q1622" s="31" t="s">
        <v>100</v>
      </c>
      <c r="R1622" s="31" t="s">
        <v>37</v>
      </c>
      <c r="S1622" s="31" t="s">
        <v>40</v>
      </c>
    </row>
    <row r="1623" spans="1:19" ht="16.5" customHeight="1" x14ac:dyDescent="0.25">
      <c r="A1623" s="26">
        <v>1609</v>
      </c>
      <c r="B1623" s="26" t="s">
        <v>2220</v>
      </c>
      <c r="C1623" s="94" t="s">
        <v>2192</v>
      </c>
      <c r="D1623" s="94" t="s">
        <v>2209</v>
      </c>
      <c r="E1623" s="31" t="s">
        <v>56</v>
      </c>
      <c r="F1623" s="75">
        <v>868183034719745</v>
      </c>
      <c r="G1623" s="65" t="s">
        <v>262</v>
      </c>
      <c r="H1623" s="65" t="s">
        <v>74</v>
      </c>
      <c r="I1623" s="31" t="s">
        <v>2221</v>
      </c>
      <c r="J1623" s="24" t="s">
        <v>805</v>
      </c>
      <c r="K1623" s="31" t="s">
        <v>225</v>
      </c>
      <c r="L1623" s="24" t="s">
        <v>333</v>
      </c>
      <c r="M1623" s="31" t="s">
        <v>1086</v>
      </c>
      <c r="N1623" s="31" t="s">
        <v>2222</v>
      </c>
      <c r="O1623" s="72"/>
      <c r="P1623" s="31" t="s">
        <v>80</v>
      </c>
      <c r="Q1623" s="31" t="s">
        <v>100</v>
      </c>
      <c r="R1623" s="31" t="s">
        <v>37</v>
      </c>
      <c r="S1623" s="31" t="s">
        <v>59</v>
      </c>
    </row>
    <row r="1624" spans="1:19" ht="16.5" customHeight="1" x14ac:dyDescent="0.25">
      <c r="A1624" s="26">
        <v>1610</v>
      </c>
      <c r="B1624" s="26" t="s">
        <v>2223</v>
      </c>
      <c r="C1624" s="94" t="s">
        <v>2224</v>
      </c>
      <c r="D1624" s="94" t="s">
        <v>2224</v>
      </c>
      <c r="E1624" s="65" t="s">
        <v>23</v>
      </c>
      <c r="F1624" s="75">
        <v>864811037143257</v>
      </c>
      <c r="G1624" s="65" t="s">
        <v>88</v>
      </c>
      <c r="H1624" s="65" t="s">
        <v>95</v>
      </c>
      <c r="I1624" s="188"/>
      <c r="J1624" s="24" t="s">
        <v>82</v>
      </c>
      <c r="K1624" s="31" t="s">
        <v>779</v>
      </c>
      <c r="L1624" s="31" t="s">
        <v>205</v>
      </c>
      <c r="M1624" s="31" t="s">
        <v>98</v>
      </c>
      <c r="N1624" s="31" t="s">
        <v>778</v>
      </c>
      <c r="O1624" s="72"/>
      <c r="P1624" s="31" t="s">
        <v>80</v>
      </c>
      <c r="Q1624" s="31" t="s">
        <v>92</v>
      </c>
      <c r="R1624" s="31" t="s">
        <v>42</v>
      </c>
      <c r="S1624" s="31" t="s">
        <v>44</v>
      </c>
    </row>
    <row r="1625" spans="1:19" ht="16.5" customHeight="1" x14ac:dyDescent="0.25">
      <c r="A1625" s="26">
        <v>1611</v>
      </c>
      <c r="B1625" s="224" t="s">
        <v>443</v>
      </c>
      <c r="C1625" s="94" t="s">
        <v>2225</v>
      </c>
      <c r="D1625" s="94" t="s">
        <v>2204</v>
      </c>
      <c r="E1625" s="65" t="s">
        <v>18</v>
      </c>
      <c r="F1625" s="75">
        <v>869988018348678</v>
      </c>
      <c r="G1625" s="65" t="s">
        <v>132</v>
      </c>
      <c r="H1625" s="65" t="s">
        <v>95</v>
      </c>
      <c r="I1625" s="65" t="s">
        <v>1845</v>
      </c>
      <c r="J1625" s="24" t="s">
        <v>442</v>
      </c>
      <c r="K1625" s="31"/>
      <c r="L1625" s="31" t="s">
        <v>105</v>
      </c>
      <c r="M1625" s="31" t="s">
        <v>110</v>
      </c>
      <c r="N1625" s="31" t="s">
        <v>58</v>
      </c>
      <c r="O1625" s="72"/>
      <c r="P1625" s="31" t="s">
        <v>80</v>
      </c>
      <c r="Q1625" s="31" t="s">
        <v>92</v>
      </c>
      <c r="R1625" s="31" t="s">
        <v>42</v>
      </c>
      <c r="S1625" s="31" t="s">
        <v>44</v>
      </c>
    </row>
    <row r="1626" spans="1:19" ht="16.5" customHeight="1" x14ac:dyDescent="0.25">
      <c r="A1626" s="26">
        <v>1612</v>
      </c>
      <c r="B1626" s="225"/>
      <c r="C1626" s="94" t="s">
        <v>2225</v>
      </c>
      <c r="D1626" s="94" t="s">
        <v>2204</v>
      </c>
      <c r="E1626" s="65" t="s">
        <v>18</v>
      </c>
      <c r="F1626" s="75">
        <v>864161026917927</v>
      </c>
      <c r="G1626" s="171"/>
      <c r="H1626" s="65" t="s">
        <v>95</v>
      </c>
      <c r="I1626" s="65" t="s">
        <v>2226</v>
      </c>
      <c r="J1626" s="96" t="s">
        <v>2227</v>
      </c>
      <c r="K1626" s="31" t="s">
        <v>2228</v>
      </c>
      <c r="L1626" s="31" t="s">
        <v>440</v>
      </c>
      <c r="M1626" s="31" t="s">
        <v>110</v>
      </c>
      <c r="N1626" s="31" t="s">
        <v>2229</v>
      </c>
      <c r="O1626" s="31"/>
      <c r="P1626" s="31" t="s">
        <v>80</v>
      </c>
      <c r="Q1626" s="31" t="s">
        <v>92</v>
      </c>
      <c r="R1626" s="26" t="s">
        <v>37</v>
      </c>
      <c r="S1626" s="65" t="s">
        <v>41</v>
      </c>
    </row>
    <row r="1627" spans="1:19" ht="16.5" customHeight="1" x14ac:dyDescent="0.25">
      <c r="A1627" s="26">
        <v>1613</v>
      </c>
      <c r="B1627" s="226"/>
      <c r="C1627" s="94" t="s">
        <v>2225</v>
      </c>
      <c r="D1627" s="94" t="s">
        <v>2204</v>
      </c>
      <c r="E1627" s="65" t="s">
        <v>18</v>
      </c>
      <c r="F1627" s="194" t="s">
        <v>2230</v>
      </c>
      <c r="G1627" s="194" t="s">
        <v>132</v>
      </c>
      <c r="H1627" s="65" t="s">
        <v>95</v>
      </c>
      <c r="I1627" s="75" t="s">
        <v>2231</v>
      </c>
      <c r="J1627" s="24" t="s">
        <v>2232</v>
      </c>
      <c r="K1627" s="31"/>
      <c r="L1627" s="31" t="s">
        <v>440</v>
      </c>
      <c r="M1627" s="31" t="s">
        <v>110</v>
      </c>
      <c r="N1627" s="31" t="s">
        <v>58</v>
      </c>
      <c r="O1627" s="31"/>
      <c r="P1627" s="31" t="s">
        <v>80</v>
      </c>
      <c r="Q1627" s="31" t="s">
        <v>92</v>
      </c>
      <c r="R1627" s="31" t="s">
        <v>42</v>
      </c>
      <c r="S1627" s="23" t="s">
        <v>44</v>
      </c>
    </row>
    <row r="1628" spans="1:19" ht="16.5" customHeight="1" x14ac:dyDescent="0.25">
      <c r="A1628" s="26">
        <v>1614</v>
      </c>
      <c r="B1628" s="224" t="s">
        <v>556</v>
      </c>
      <c r="C1628" s="94" t="s">
        <v>2149</v>
      </c>
      <c r="D1628" s="94" t="s">
        <v>2200</v>
      </c>
      <c r="E1628" s="65" t="s">
        <v>56</v>
      </c>
      <c r="F1628" s="75">
        <v>868183033833174</v>
      </c>
      <c r="G1628" s="65"/>
      <c r="H1628" s="65" t="s">
        <v>74</v>
      </c>
      <c r="I1628" s="31"/>
      <c r="J1628" s="24" t="s">
        <v>1085</v>
      </c>
      <c r="K1628" s="31"/>
      <c r="L1628" s="31" t="s">
        <v>78</v>
      </c>
      <c r="M1628" s="31" t="s">
        <v>2158</v>
      </c>
      <c r="N1628" s="31" t="s">
        <v>614</v>
      </c>
      <c r="O1628" s="72"/>
      <c r="P1628" s="31" t="s">
        <v>80</v>
      </c>
      <c r="Q1628" s="31" t="s">
        <v>92</v>
      </c>
      <c r="R1628" s="23" t="s">
        <v>42</v>
      </c>
      <c r="S1628" s="65" t="s">
        <v>44</v>
      </c>
    </row>
    <row r="1629" spans="1:19" ht="16.5" customHeight="1" x14ac:dyDescent="0.25">
      <c r="A1629" s="26">
        <v>1615</v>
      </c>
      <c r="B1629" s="225"/>
      <c r="C1629" s="94" t="s">
        <v>2149</v>
      </c>
      <c r="D1629" s="94" t="s">
        <v>2200</v>
      </c>
      <c r="E1629" s="65" t="s">
        <v>56</v>
      </c>
      <c r="F1629" s="75">
        <v>868183034536636</v>
      </c>
      <c r="G1629" s="65"/>
      <c r="H1629" s="65" t="s">
        <v>74</v>
      </c>
      <c r="I1629" s="75"/>
      <c r="J1629" s="24" t="s">
        <v>1085</v>
      </c>
      <c r="K1629" s="31"/>
      <c r="L1629" s="31" t="s">
        <v>78</v>
      </c>
      <c r="M1629" s="31" t="s">
        <v>2158</v>
      </c>
      <c r="N1629" s="31" t="s">
        <v>614</v>
      </c>
      <c r="O1629" s="31"/>
      <c r="P1629" s="31" t="s">
        <v>80</v>
      </c>
      <c r="Q1629" s="31" t="s">
        <v>92</v>
      </c>
      <c r="R1629" s="23" t="s">
        <v>42</v>
      </c>
      <c r="S1629" s="65" t="s">
        <v>44</v>
      </c>
    </row>
    <row r="1630" spans="1:19" ht="17.25" customHeight="1" x14ac:dyDescent="0.25">
      <c r="A1630" s="26">
        <v>1616</v>
      </c>
      <c r="B1630" s="225"/>
      <c r="C1630" s="94" t="s">
        <v>2148</v>
      </c>
      <c r="D1630" s="94" t="s">
        <v>2233</v>
      </c>
      <c r="E1630" s="65" t="s">
        <v>18</v>
      </c>
      <c r="F1630" s="95">
        <v>867330029942920</v>
      </c>
      <c r="G1630" s="65" t="s">
        <v>113</v>
      </c>
      <c r="H1630" s="65" t="s">
        <v>95</v>
      </c>
      <c r="I1630" s="31"/>
      <c r="J1630" s="24" t="s">
        <v>1085</v>
      </c>
      <c r="K1630" s="31" t="s">
        <v>242</v>
      </c>
      <c r="L1630" s="31" t="s">
        <v>110</v>
      </c>
      <c r="M1630" s="31"/>
      <c r="N1630" s="31" t="s">
        <v>2234</v>
      </c>
      <c r="O1630" s="72"/>
      <c r="P1630" s="31" t="s">
        <v>144</v>
      </c>
      <c r="Q1630" s="31" t="s">
        <v>92</v>
      </c>
      <c r="R1630" s="26" t="s">
        <v>37</v>
      </c>
      <c r="S1630" s="26" t="s">
        <v>39</v>
      </c>
    </row>
    <row r="1631" spans="1:19" ht="16.5" customHeight="1" x14ac:dyDescent="0.25">
      <c r="A1631" s="26">
        <v>1617</v>
      </c>
      <c r="B1631" s="225"/>
      <c r="C1631" s="94" t="s">
        <v>2148</v>
      </c>
      <c r="D1631" s="94" t="s">
        <v>2233</v>
      </c>
      <c r="E1631" s="65" t="s">
        <v>18</v>
      </c>
      <c r="F1631" s="95">
        <v>864161029419830</v>
      </c>
      <c r="G1631" s="65" t="s">
        <v>107</v>
      </c>
      <c r="H1631" s="65" t="s">
        <v>95</v>
      </c>
      <c r="I1631" s="75"/>
      <c r="J1631" s="24"/>
      <c r="K1631" s="31" t="s">
        <v>2235</v>
      </c>
      <c r="L1631" s="31"/>
      <c r="M1631" s="31"/>
      <c r="N1631" s="31" t="s">
        <v>270</v>
      </c>
      <c r="O1631" s="31"/>
      <c r="P1631" s="31" t="s">
        <v>144</v>
      </c>
      <c r="Q1631" s="31" t="s">
        <v>92</v>
      </c>
      <c r="R1631" s="23" t="s">
        <v>37</v>
      </c>
      <c r="S1631" s="65" t="s">
        <v>41</v>
      </c>
    </row>
    <row r="1632" spans="1:19" ht="16.5" customHeight="1" x14ac:dyDescent="0.25">
      <c r="A1632" s="26">
        <v>1618</v>
      </c>
      <c r="B1632" s="225"/>
      <c r="C1632" s="94" t="s">
        <v>2148</v>
      </c>
      <c r="D1632" s="94" t="s">
        <v>2233</v>
      </c>
      <c r="E1632" s="65" t="s">
        <v>18</v>
      </c>
      <c r="F1632" s="75">
        <v>865904020119951</v>
      </c>
      <c r="G1632" s="65" t="s">
        <v>107</v>
      </c>
      <c r="H1632" s="65" t="s">
        <v>95</v>
      </c>
      <c r="I1632" s="31">
        <v>1205061618</v>
      </c>
      <c r="J1632" s="24" t="s">
        <v>2236</v>
      </c>
      <c r="K1632" s="31"/>
      <c r="L1632" s="31" t="s">
        <v>700</v>
      </c>
      <c r="M1632" s="31" t="s">
        <v>110</v>
      </c>
      <c r="N1632" s="31" t="s">
        <v>58</v>
      </c>
      <c r="O1632" s="72"/>
      <c r="P1632" s="31" t="s">
        <v>80</v>
      </c>
      <c r="Q1632" s="31" t="s">
        <v>92</v>
      </c>
      <c r="R1632" s="26" t="s">
        <v>42</v>
      </c>
      <c r="S1632" s="26" t="s">
        <v>44</v>
      </c>
    </row>
    <row r="1633" spans="1:19" ht="16.5" customHeight="1" x14ac:dyDescent="0.25">
      <c r="A1633" s="26">
        <v>1619</v>
      </c>
      <c r="B1633" s="225"/>
      <c r="C1633" s="94" t="s">
        <v>2148</v>
      </c>
      <c r="D1633" s="94" t="s">
        <v>2233</v>
      </c>
      <c r="E1633" s="65" t="s">
        <v>18</v>
      </c>
      <c r="F1633" s="75">
        <v>867330024307079</v>
      </c>
      <c r="G1633" s="65" t="s">
        <v>107</v>
      </c>
      <c r="H1633" s="65" t="s">
        <v>95</v>
      </c>
      <c r="I1633" s="31"/>
      <c r="J1633" s="24"/>
      <c r="K1633" s="31" t="s">
        <v>633</v>
      </c>
      <c r="L1633" s="31"/>
      <c r="M1633" s="31"/>
      <c r="N1633" s="31" t="s">
        <v>2234</v>
      </c>
      <c r="O1633" s="31"/>
      <c r="P1633" s="31" t="s">
        <v>2237</v>
      </c>
      <c r="Q1633" s="31" t="s">
        <v>92</v>
      </c>
      <c r="R1633" s="26" t="s">
        <v>37</v>
      </c>
      <c r="S1633" s="26" t="s">
        <v>59</v>
      </c>
    </row>
    <row r="1634" spans="1:19" ht="16.5" customHeight="1" x14ac:dyDescent="0.25">
      <c r="A1634" s="26">
        <v>1620</v>
      </c>
      <c r="B1634" s="226"/>
      <c r="C1634" s="199" t="s">
        <v>2192</v>
      </c>
      <c r="D1634" s="199"/>
      <c r="E1634" s="73" t="s">
        <v>31</v>
      </c>
      <c r="F1634" s="190">
        <v>865209034369976</v>
      </c>
      <c r="G1634" s="73" t="s">
        <v>262</v>
      </c>
      <c r="H1634" s="73" t="s">
        <v>95</v>
      </c>
      <c r="I1634" s="207" t="s">
        <v>614</v>
      </c>
      <c r="J1634" s="44" t="s">
        <v>1270</v>
      </c>
      <c r="K1634" s="73"/>
      <c r="L1634" s="44" t="s">
        <v>321</v>
      </c>
      <c r="M1634" s="73" t="s">
        <v>1267</v>
      </c>
      <c r="N1634" s="73" t="s">
        <v>964</v>
      </c>
      <c r="O1634" s="202"/>
      <c r="P1634" s="73"/>
      <c r="Q1634" s="73" t="s">
        <v>100</v>
      </c>
      <c r="R1634" s="73" t="s">
        <v>42</v>
      </c>
      <c r="S1634" s="73" t="s">
        <v>44</v>
      </c>
    </row>
    <row r="1635" spans="1:19" ht="16.5" customHeight="1" x14ac:dyDescent="0.25">
      <c r="A1635" s="26">
        <v>1621</v>
      </c>
      <c r="B1635" s="224" t="s">
        <v>268</v>
      </c>
      <c r="C1635" s="94" t="s">
        <v>2201</v>
      </c>
      <c r="D1635" s="94">
        <v>43594</v>
      </c>
      <c r="E1635" s="65" t="s">
        <v>23</v>
      </c>
      <c r="F1635" s="95">
        <v>861694031111956</v>
      </c>
      <c r="G1635" s="65" t="s">
        <v>262</v>
      </c>
      <c r="H1635" s="65" t="s">
        <v>95</v>
      </c>
      <c r="I1635" s="31" t="s">
        <v>2238</v>
      </c>
      <c r="J1635" s="24" t="s">
        <v>1468</v>
      </c>
      <c r="K1635" s="31" t="s">
        <v>225</v>
      </c>
      <c r="L1635" s="31" t="s">
        <v>98</v>
      </c>
      <c r="M1635" s="31"/>
      <c r="N1635" s="31" t="s">
        <v>220</v>
      </c>
      <c r="O1635" s="72">
        <v>220000</v>
      </c>
      <c r="P1635" s="31" t="s">
        <v>80</v>
      </c>
      <c r="Q1635" s="31" t="s">
        <v>100</v>
      </c>
      <c r="R1635" s="31" t="s">
        <v>37</v>
      </c>
      <c r="S1635" s="31" t="s">
        <v>59</v>
      </c>
    </row>
    <row r="1636" spans="1:19" ht="16.5" customHeight="1" x14ac:dyDescent="0.25">
      <c r="A1636" s="26">
        <v>1622</v>
      </c>
      <c r="B1636" s="225"/>
      <c r="C1636" s="94">
        <v>43683</v>
      </c>
      <c r="D1636" s="94">
        <v>43690</v>
      </c>
      <c r="E1636" s="65" t="s">
        <v>18</v>
      </c>
      <c r="F1636" s="95" t="s">
        <v>2239</v>
      </c>
      <c r="G1636" s="65" t="s">
        <v>2240</v>
      </c>
      <c r="H1636" s="65" t="s">
        <v>95</v>
      </c>
      <c r="I1636" s="31" t="s">
        <v>2241</v>
      </c>
      <c r="J1636" s="24" t="s">
        <v>96</v>
      </c>
      <c r="K1636" s="31" t="s">
        <v>2242</v>
      </c>
      <c r="L1636" s="31" t="s">
        <v>142</v>
      </c>
      <c r="M1636" s="31" t="s">
        <v>110</v>
      </c>
      <c r="N1636" s="31" t="s">
        <v>1565</v>
      </c>
      <c r="O1636" s="72">
        <v>100000</v>
      </c>
      <c r="P1636" s="31" t="s">
        <v>80</v>
      </c>
      <c r="Q1636" s="31" t="s">
        <v>100</v>
      </c>
      <c r="R1636" s="31" t="s">
        <v>37</v>
      </c>
      <c r="S1636" s="31" t="s">
        <v>41</v>
      </c>
    </row>
    <row r="1637" spans="1:19" ht="16.5" customHeight="1" x14ac:dyDescent="0.25">
      <c r="A1637" s="26">
        <v>1623</v>
      </c>
      <c r="B1637" s="226"/>
      <c r="C1637" s="94">
        <v>43683</v>
      </c>
      <c r="D1637" s="94">
        <v>43690</v>
      </c>
      <c r="E1637" s="65" t="s">
        <v>18</v>
      </c>
      <c r="F1637" s="75">
        <v>864161025092771</v>
      </c>
      <c r="G1637" s="65" t="s">
        <v>2240</v>
      </c>
      <c r="H1637" s="65" t="s">
        <v>95</v>
      </c>
      <c r="I1637" s="75" t="s">
        <v>2243</v>
      </c>
      <c r="J1637" s="24" t="s">
        <v>1468</v>
      </c>
      <c r="K1637" s="31" t="s">
        <v>2244</v>
      </c>
      <c r="L1637" s="31" t="s">
        <v>110</v>
      </c>
      <c r="M1637" s="31"/>
      <c r="N1637" s="31" t="s">
        <v>2245</v>
      </c>
      <c r="O1637" s="31"/>
      <c r="P1637" s="31" t="s">
        <v>80</v>
      </c>
      <c r="Q1637" s="31" t="s">
        <v>100</v>
      </c>
      <c r="R1637" s="23" t="s">
        <v>37</v>
      </c>
      <c r="S1637" s="65" t="s">
        <v>41</v>
      </c>
    </row>
    <row r="1638" spans="1:19" ht="16.5" customHeight="1" x14ac:dyDescent="0.25">
      <c r="A1638" s="26">
        <v>1624</v>
      </c>
      <c r="B1638" s="224" t="s">
        <v>2246</v>
      </c>
      <c r="C1638" s="94" t="s">
        <v>2247</v>
      </c>
      <c r="D1638" s="94" t="s">
        <v>2149</v>
      </c>
      <c r="E1638" s="65" t="s">
        <v>22</v>
      </c>
      <c r="F1638" s="75">
        <v>865191012554557</v>
      </c>
      <c r="G1638" s="65"/>
      <c r="H1638" s="65" t="s">
        <v>95</v>
      </c>
      <c r="I1638" s="31" t="s">
        <v>2248</v>
      </c>
      <c r="J1638" s="24" t="s">
        <v>1085</v>
      </c>
      <c r="K1638" s="31" t="s">
        <v>1943</v>
      </c>
      <c r="L1638" s="31"/>
      <c r="M1638" s="31" t="s">
        <v>551</v>
      </c>
      <c r="N1638" s="31" t="s">
        <v>360</v>
      </c>
      <c r="O1638" s="72">
        <v>100000</v>
      </c>
      <c r="P1638" s="31" t="s">
        <v>80</v>
      </c>
      <c r="Q1638" s="31" t="s">
        <v>92</v>
      </c>
      <c r="R1638" s="26" t="s">
        <v>37</v>
      </c>
      <c r="S1638" s="26" t="s">
        <v>39</v>
      </c>
    </row>
    <row r="1639" spans="1:19" ht="16.5" customHeight="1" x14ac:dyDescent="0.25">
      <c r="A1639" s="26">
        <v>1625</v>
      </c>
      <c r="B1639" s="225"/>
      <c r="C1639" s="94" t="s">
        <v>2249</v>
      </c>
      <c r="D1639" s="94" t="s">
        <v>2250</v>
      </c>
      <c r="E1639" s="31" t="s">
        <v>56</v>
      </c>
      <c r="F1639" s="80">
        <v>868183034612577</v>
      </c>
      <c r="G1639" s="31"/>
      <c r="H1639" s="31" t="s">
        <v>74</v>
      </c>
      <c r="I1639" s="31"/>
      <c r="J1639" s="24" t="s">
        <v>76</v>
      </c>
      <c r="K1639" s="31" t="s">
        <v>581</v>
      </c>
      <c r="L1639" s="31" t="s">
        <v>1102</v>
      </c>
      <c r="M1639" s="31" t="s">
        <v>1086</v>
      </c>
      <c r="N1639" s="31" t="s">
        <v>586</v>
      </c>
      <c r="O1639" s="72"/>
      <c r="P1639" s="31" t="s">
        <v>80</v>
      </c>
      <c r="Q1639" s="31" t="s">
        <v>92</v>
      </c>
      <c r="R1639" s="31" t="s">
        <v>37</v>
      </c>
      <c r="S1639" s="31" t="s">
        <v>41</v>
      </c>
    </row>
    <row r="1640" spans="1:19" ht="16.5" customHeight="1" x14ac:dyDescent="0.25">
      <c r="A1640" s="26">
        <v>1626</v>
      </c>
      <c r="B1640" s="225"/>
      <c r="C1640" s="94" t="s">
        <v>2251</v>
      </c>
      <c r="D1640" s="94" t="s">
        <v>2251</v>
      </c>
      <c r="E1640" s="65" t="s">
        <v>56</v>
      </c>
      <c r="F1640" s="95">
        <v>867857039908988</v>
      </c>
      <c r="G1640" s="65" t="s">
        <v>88</v>
      </c>
      <c r="H1640" s="65" t="s">
        <v>74</v>
      </c>
      <c r="I1640" s="75"/>
      <c r="J1640" s="24" t="s">
        <v>209</v>
      </c>
      <c r="K1640" s="31" t="s">
        <v>2252</v>
      </c>
      <c r="L1640" s="31" t="s">
        <v>78</v>
      </c>
      <c r="M1640" s="31" t="s">
        <v>1086</v>
      </c>
      <c r="N1640" s="31" t="s">
        <v>458</v>
      </c>
      <c r="O1640" s="31"/>
      <c r="P1640" s="31" t="s">
        <v>80</v>
      </c>
      <c r="Q1640" s="31" t="s">
        <v>92</v>
      </c>
      <c r="R1640" s="23" t="s">
        <v>37</v>
      </c>
      <c r="S1640" s="65" t="s">
        <v>41</v>
      </c>
    </row>
    <row r="1641" spans="1:19" ht="16.5" customHeight="1" x14ac:dyDescent="0.25">
      <c r="A1641" s="26">
        <v>1627</v>
      </c>
      <c r="B1641" s="225"/>
      <c r="C1641" s="94" t="s">
        <v>2249</v>
      </c>
      <c r="D1641" s="94" t="s">
        <v>2250</v>
      </c>
      <c r="E1641" s="31" t="s">
        <v>18</v>
      </c>
      <c r="F1641" s="188" t="s">
        <v>2253</v>
      </c>
      <c r="G1641" s="31"/>
      <c r="H1641" s="31" t="s">
        <v>95</v>
      </c>
      <c r="I1641" s="24" t="s">
        <v>2254</v>
      </c>
      <c r="J1641" s="24" t="s">
        <v>203</v>
      </c>
      <c r="K1641" s="31" t="s">
        <v>1905</v>
      </c>
      <c r="L1641" s="31" t="s">
        <v>105</v>
      </c>
      <c r="M1641" s="31" t="s">
        <v>110</v>
      </c>
      <c r="N1641" s="31" t="s">
        <v>947</v>
      </c>
      <c r="O1641" s="72"/>
      <c r="P1641" s="31" t="s">
        <v>80</v>
      </c>
      <c r="Q1641" s="31" t="s">
        <v>92</v>
      </c>
      <c r="R1641" s="31" t="s">
        <v>37</v>
      </c>
      <c r="S1641" s="31" t="s">
        <v>39</v>
      </c>
    </row>
    <row r="1642" spans="1:19" ht="16.5" customHeight="1" x14ac:dyDescent="0.25">
      <c r="A1642" s="26">
        <v>1628</v>
      </c>
      <c r="B1642" s="225"/>
      <c r="C1642" s="94" t="s">
        <v>2251</v>
      </c>
      <c r="D1642" s="94" t="s">
        <v>2162</v>
      </c>
      <c r="E1642" s="65" t="s">
        <v>18</v>
      </c>
      <c r="F1642" s="95">
        <v>868004027139818</v>
      </c>
      <c r="G1642" s="65" t="s">
        <v>107</v>
      </c>
      <c r="H1642" s="65" t="s">
        <v>95</v>
      </c>
      <c r="I1642" s="65" t="s">
        <v>2255</v>
      </c>
      <c r="J1642" s="24" t="s">
        <v>1085</v>
      </c>
      <c r="K1642" s="31" t="s">
        <v>1905</v>
      </c>
      <c r="L1642" s="31" t="s">
        <v>105</v>
      </c>
      <c r="M1642" s="31" t="s">
        <v>110</v>
      </c>
      <c r="N1642" s="31" t="s">
        <v>947</v>
      </c>
      <c r="O1642" s="31"/>
      <c r="P1642" s="31" t="s">
        <v>80</v>
      </c>
      <c r="Q1642" s="31" t="s">
        <v>92</v>
      </c>
      <c r="R1642" s="31" t="s">
        <v>37</v>
      </c>
      <c r="S1642" s="31" t="s">
        <v>39</v>
      </c>
    </row>
    <row r="1643" spans="1:19" ht="16.5" customHeight="1" x14ac:dyDescent="0.25">
      <c r="A1643" s="26">
        <v>1629</v>
      </c>
      <c r="B1643" s="225"/>
      <c r="C1643" s="94" t="s">
        <v>2224</v>
      </c>
      <c r="D1643" s="94" t="s">
        <v>2148</v>
      </c>
      <c r="E1643" s="65" t="s">
        <v>18</v>
      </c>
      <c r="F1643" s="75">
        <v>866762029013982</v>
      </c>
      <c r="G1643" s="65" t="s">
        <v>113</v>
      </c>
      <c r="H1643" s="65" t="s">
        <v>95</v>
      </c>
      <c r="I1643" s="75"/>
      <c r="J1643" s="24" t="s">
        <v>203</v>
      </c>
      <c r="K1643" s="31" t="s">
        <v>481</v>
      </c>
      <c r="L1643" s="31" t="s">
        <v>307</v>
      </c>
      <c r="M1643" s="31" t="s">
        <v>110</v>
      </c>
      <c r="N1643" s="31" t="s">
        <v>143</v>
      </c>
      <c r="O1643" s="31"/>
      <c r="P1643" s="31" t="s">
        <v>144</v>
      </c>
      <c r="Q1643" s="31" t="s">
        <v>92</v>
      </c>
      <c r="R1643" s="23" t="s">
        <v>37</v>
      </c>
      <c r="S1643" s="65" t="s">
        <v>39</v>
      </c>
    </row>
    <row r="1644" spans="1:19" ht="16.5" customHeight="1" x14ac:dyDescent="0.25">
      <c r="A1644" s="26">
        <v>1630</v>
      </c>
      <c r="B1644" s="225"/>
      <c r="C1644" s="94" t="s">
        <v>2224</v>
      </c>
      <c r="D1644" s="94" t="s">
        <v>2148</v>
      </c>
      <c r="E1644" s="65" t="s">
        <v>18</v>
      </c>
      <c r="F1644" s="75">
        <v>867330028908484</v>
      </c>
      <c r="G1644" s="171"/>
      <c r="H1644" s="65" t="s">
        <v>95</v>
      </c>
      <c r="I1644" s="24"/>
      <c r="J1644" s="24" t="s">
        <v>164</v>
      </c>
      <c r="K1644" s="31" t="s">
        <v>198</v>
      </c>
      <c r="L1644" s="31" t="s">
        <v>110</v>
      </c>
      <c r="M1644" s="31"/>
      <c r="N1644" s="31" t="s">
        <v>281</v>
      </c>
      <c r="O1644" s="31"/>
      <c r="P1644" s="31" t="s">
        <v>80</v>
      </c>
      <c r="Q1644" s="31" t="s">
        <v>92</v>
      </c>
      <c r="R1644" s="26" t="s">
        <v>37</v>
      </c>
      <c r="S1644" s="26" t="s">
        <v>41</v>
      </c>
    </row>
    <row r="1645" spans="1:19" ht="17.25" customHeight="1" x14ac:dyDescent="0.25">
      <c r="A1645" s="26">
        <v>1631</v>
      </c>
      <c r="B1645" s="225"/>
      <c r="C1645" s="94" t="s">
        <v>2224</v>
      </c>
      <c r="D1645" s="94" t="s">
        <v>2148</v>
      </c>
      <c r="E1645" s="65" t="s">
        <v>18</v>
      </c>
      <c r="F1645" s="95" t="s">
        <v>2256</v>
      </c>
      <c r="G1645" s="171"/>
      <c r="H1645" s="65" t="s">
        <v>95</v>
      </c>
      <c r="I1645" s="24"/>
      <c r="J1645" s="24"/>
      <c r="K1645" s="31" t="s">
        <v>2257</v>
      </c>
      <c r="L1645" s="31"/>
      <c r="M1645" s="31"/>
      <c r="N1645" s="31" t="s">
        <v>143</v>
      </c>
      <c r="O1645" s="31"/>
      <c r="P1645" s="31" t="s">
        <v>144</v>
      </c>
      <c r="Q1645" s="31" t="s">
        <v>92</v>
      </c>
      <c r="R1645" s="26" t="s">
        <v>37</v>
      </c>
      <c r="S1645" s="65" t="s">
        <v>40</v>
      </c>
    </row>
    <row r="1646" spans="1:19" ht="17.25" customHeight="1" x14ac:dyDescent="0.25">
      <c r="A1646" s="26">
        <v>1632</v>
      </c>
      <c r="B1646" s="225"/>
      <c r="C1646" s="94" t="s">
        <v>2224</v>
      </c>
      <c r="D1646" s="94" t="s">
        <v>2148</v>
      </c>
      <c r="E1646" s="65" t="s">
        <v>18</v>
      </c>
      <c r="F1646" s="75">
        <v>862118027249553</v>
      </c>
      <c r="G1646" s="65"/>
      <c r="H1646" s="65" t="s">
        <v>95</v>
      </c>
      <c r="I1646" s="31">
        <v>1401041203</v>
      </c>
      <c r="J1646" s="31" t="s">
        <v>164</v>
      </c>
      <c r="K1646" s="31" t="s">
        <v>455</v>
      </c>
      <c r="L1646" s="31"/>
      <c r="M1646" s="31" t="s">
        <v>110</v>
      </c>
      <c r="N1646" s="31" t="s">
        <v>281</v>
      </c>
      <c r="O1646" s="31"/>
      <c r="P1646" s="31" t="s">
        <v>80</v>
      </c>
      <c r="Q1646" s="31" t="s">
        <v>92</v>
      </c>
      <c r="R1646" s="26" t="s">
        <v>37</v>
      </c>
      <c r="S1646" s="26" t="s">
        <v>41</v>
      </c>
    </row>
    <row r="1647" spans="1:19" ht="16.5" customHeight="1" x14ac:dyDescent="0.25">
      <c r="A1647" s="26">
        <v>1633</v>
      </c>
      <c r="B1647" s="225"/>
      <c r="C1647" s="94" t="s">
        <v>2201</v>
      </c>
      <c r="D1647" s="94" t="s">
        <v>2201</v>
      </c>
      <c r="E1647" s="65" t="s">
        <v>18</v>
      </c>
      <c r="F1647" s="75">
        <v>862118022974114</v>
      </c>
      <c r="G1647" s="65" t="s">
        <v>2240</v>
      </c>
      <c r="H1647" s="65" t="s">
        <v>95</v>
      </c>
      <c r="I1647" s="31"/>
      <c r="J1647" s="31" t="s">
        <v>203</v>
      </c>
      <c r="K1647" s="31" t="s">
        <v>2258</v>
      </c>
      <c r="L1647" s="31" t="s">
        <v>110</v>
      </c>
      <c r="M1647" s="31"/>
      <c r="N1647" s="31" t="s">
        <v>730</v>
      </c>
      <c r="O1647" s="31"/>
      <c r="P1647" s="31" t="s">
        <v>80</v>
      </c>
      <c r="Q1647" s="31" t="s">
        <v>100</v>
      </c>
      <c r="R1647" s="26" t="s">
        <v>37</v>
      </c>
      <c r="S1647" s="65" t="s">
        <v>40</v>
      </c>
    </row>
    <row r="1648" spans="1:19" ht="16.5" customHeight="1" x14ac:dyDescent="0.25">
      <c r="A1648" s="26">
        <v>1634</v>
      </c>
      <c r="B1648" s="225"/>
      <c r="C1648" s="94">
        <v>43685</v>
      </c>
      <c r="D1648" s="94">
        <v>43689</v>
      </c>
      <c r="E1648" s="65" t="s">
        <v>30</v>
      </c>
      <c r="F1648" s="75">
        <v>864811037292732</v>
      </c>
      <c r="G1648" s="65"/>
      <c r="H1648" s="65" t="s">
        <v>74</v>
      </c>
      <c r="I1648" s="214"/>
      <c r="J1648" s="24" t="s">
        <v>82</v>
      </c>
      <c r="K1648" s="31" t="s">
        <v>1383</v>
      </c>
      <c r="L1648" s="31"/>
      <c r="M1648" s="31" t="s">
        <v>155</v>
      </c>
      <c r="N1648" s="31" t="s">
        <v>213</v>
      </c>
      <c r="O1648" s="82" t="s">
        <v>122</v>
      </c>
      <c r="P1648" s="31" t="s">
        <v>80</v>
      </c>
      <c r="Q1648" s="31" t="s">
        <v>100</v>
      </c>
      <c r="R1648" s="31" t="s">
        <v>37</v>
      </c>
      <c r="S1648" s="31" t="s">
        <v>41</v>
      </c>
    </row>
    <row r="1649" spans="1:19" ht="16.5" customHeight="1" x14ac:dyDescent="0.25">
      <c r="A1649" s="26">
        <v>1635</v>
      </c>
      <c r="B1649" s="225"/>
      <c r="C1649" s="94">
        <v>43685</v>
      </c>
      <c r="D1649" s="94">
        <v>43689</v>
      </c>
      <c r="E1649" s="65" t="s">
        <v>30</v>
      </c>
      <c r="F1649" s="75">
        <v>864811037229825</v>
      </c>
      <c r="G1649" s="65"/>
      <c r="H1649" s="65" t="s">
        <v>95</v>
      </c>
      <c r="I1649" s="215"/>
      <c r="J1649" s="96" t="s">
        <v>1094</v>
      </c>
      <c r="K1649" s="31" t="s">
        <v>1383</v>
      </c>
      <c r="L1649" s="31" t="s">
        <v>84</v>
      </c>
      <c r="M1649" s="31"/>
      <c r="N1649" s="31" t="s">
        <v>213</v>
      </c>
      <c r="O1649" s="82" t="s">
        <v>122</v>
      </c>
      <c r="P1649" s="31" t="s">
        <v>80</v>
      </c>
      <c r="Q1649" s="31" t="s">
        <v>100</v>
      </c>
      <c r="R1649" s="31" t="s">
        <v>37</v>
      </c>
      <c r="S1649" s="31" t="s">
        <v>41</v>
      </c>
    </row>
    <row r="1650" spans="1:19" ht="16.5" customHeight="1" x14ac:dyDescent="0.25">
      <c r="A1650" s="26">
        <v>1636</v>
      </c>
      <c r="B1650" s="226"/>
      <c r="C1650" s="94" t="s">
        <v>2259</v>
      </c>
      <c r="D1650" s="94" t="s">
        <v>2200</v>
      </c>
      <c r="E1650" s="65" t="s">
        <v>30</v>
      </c>
      <c r="F1650" s="75">
        <v>868926033928422</v>
      </c>
      <c r="G1650" s="65" t="s">
        <v>262</v>
      </c>
      <c r="H1650" s="65" t="s">
        <v>74</v>
      </c>
      <c r="I1650" s="75" t="s">
        <v>782</v>
      </c>
      <c r="J1650" s="24" t="s">
        <v>209</v>
      </c>
      <c r="K1650" s="31" t="s">
        <v>2260</v>
      </c>
      <c r="L1650" s="31" t="s">
        <v>276</v>
      </c>
      <c r="M1650" s="31"/>
      <c r="N1650" s="31" t="s">
        <v>281</v>
      </c>
      <c r="O1650" s="26" t="s">
        <v>122</v>
      </c>
      <c r="P1650" s="31" t="s">
        <v>80</v>
      </c>
      <c r="Q1650" s="31" t="s">
        <v>92</v>
      </c>
      <c r="R1650" s="31" t="s">
        <v>37</v>
      </c>
      <c r="S1650" s="23" t="s">
        <v>41</v>
      </c>
    </row>
    <row r="1651" spans="1:19" ht="16.5" customHeight="1" x14ac:dyDescent="0.25">
      <c r="A1651" s="26">
        <v>1637</v>
      </c>
      <c r="B1651" s="224" t="s">
        <v>895</v>
      </c>
      <c r="C1651" s="94" t="s">
        <v>2163</v>
      </c>
      <c r="D1651" s="94" t="s">
        <v>2191</v>
      </c>
      <c r="E1651" s="65" t="s">
        <v>18</v>
      </c>
      <c r="F1651" s="75">
        <v>862118021559205</v>
      </c>
      <c r="G1651" s="65"/>
      <c r="H1651" s="65" t="s">
        <v>95</v>
      </c>
      <c r="I1651" s="31"/>
      <c r="J1651" s="24" t="s">
        <v>870</v>
      </c>
      <c r="K1651" s="31" t="s">
        <v>2261</v>
      </c>
      <c r="L1651" s="31"/>
      <c r="M1651" s="31" t="s">
        <v>110</v>
      </c>
      <c r="N1651" s="31" t="s">
        <v>360</v>
      </c>
      <c r="O1651" s="72">
        <v>100000</v>
      </c>
      <c r="P1651" s="31" t="s">
        <v>80</v>
      </c>
      <c r="Q1651" s="31" t="s">
        <v>92</v>
      </c>
      <c r="R1651" s="26" t="s">
        <v>37</v>
      </c>
      <c r="S1651" s="26" t="s">
        <v>39</v>
      </c>
    </row>
    <row r="1652" spans="1:19" ht="16.5" customHeight="1" x14ac:dyDescent="0.25">
      <c r="A1652" s="26">
        <v>1638</v>
      </c>
      <c r="B1652" s="225"/>
      <c r="C1652" s="94" t="s">
        <v>2163</v>
      </c>
      <c r="D1652" s="94" t="s">
        <v>2191</v>
      </c>
      <c r="E1652" s="65" t="s">
        <v>18</v>
      </c>
      <c r="F1652" s="75">
        <v>865904028279120</v>
      </c>
      <c r="G1652" s="65"/>
      <c r="H1652" s="65" t="s">
        <v>95</v>
      </c>
      <c r="I1652" s="95" t="s">
        <v>2262</v>
      </c>
      <c r="J1652" s="24" t="s">
        <v>2263</v>
      </c>
      <c r="K1652" s="31" t="s">
        <v>2264</v>
      </c>
      <c r="L1652" s="31" t="s">
        <v>700</v>
      </c>
      <c r="M1652" s="31" t="s">
        <v>110</v>
      </c>
      <c r="N1652" s="31" t="s">
        <v>2265</v>
      </c>
      <c r="O1652" s="72">
        <v>8000</v>
      </c>
      <c r="P1652" s="31" t="s">
        <v>80</v>
      </c>
      <c r="Q1652" s="31" t="s">
        <v>92</v>
      </c>
      <c r="R1652" s="23" t="s">
        <v>37</v>
      </c>
      <c r="S1652" s="65" t="s">
        <v>41</v>
      </c>
    </row>
    <row r="1653" spans="1:19" ht="16.5" customHeight="1" x14ac:dyDescent="0.25">
      <c r="A1653" s="26">
        <v>1639</v>
      </c>
      <c r="B1653" s="225"/>
      <c r="C1653" s="94" t="s">
        <v>2163</v>
      </c>
      <c r="D1653" s="94" t="s">
        <v>2191</v>
      </c>
      <c r="E1653" s="65" t="s">
        <v>18</v>
      </c>
      <c r="F1653" s="75">
        <v>862118021604225</v>
      </c>
      <c r="G1653" s="65"/>
      <c r="H1653" s="65" t="s">
        <v>95</v>
      </c>
      <c r="I1653" s="31" t="s">
        <v>2266</v>
      </c>
      <c r="J1653" s="24" t="s">
        <v>870</v>
      </c>
      <c r="K1653" s="31" t="s">
        <v>2267</v>
      </c>
      <c r="L1653" s="31" t="s">
        <v>110</v>
      </c>
      <c r="M1653" s="31"/>
      <c r="N1653" s="31" t="s">
        <v>2268</v>
      </c>
      <c r="O1653" s="72">
        <v>430000</v>
      </c>
      <c r="P1653" s="31" t="s">
        <v>80</v>
      </c>
      <c r="Q1653" s="31" t="s">
        <v>92</v>
      </c>
      <c r="R1653" s="26" t="s">
        <v>37</v>
      </c>
      <c r="S1653" s="26" t="s">
        <v>40</v>
      </c>
    </row>
    <row r="1654" spans="1:19" ht="16.5" customHeight="1" x14ac:dyDescent="0.25">
      <c r="A1654" s="26">
        <v>1640</v>
      </c>
      <c r="B1654" s="225"/>
      <c r="C1654" s="94" t="s">
        <v>2163</v>
      </c>
      <c r="D1654" s="94" t="s">
        <v>2191</v>
      </c>
      <c r="E1654" s="65" t="s">
        <v>18</v>
      </c>
      <c r="F1654" s="75">
        <v>867330027438475</v>
      </c>
      <c r="G1654" s="65"/>
      <c r="H1654" s="65" t="s">
        <v>95</v>
      </c>
      <c r="I1654" s="31" t="s">
        <v>1462</v>
      </c>
      <c r="J1654" s="24" t="s">
        <v>596</v>
      </c>
      <c r="K1654" s="31"/>
      <c r="L1654" s="31" t="s">
        <v>110</v>
      </c>
      <c r="M1654" s="31"/>
      <c r="N1654" s="31" t="s">
        <v>134</v>
      </c>
      <c r="O1654" s="31"/>
      <c r="P1654" s="31" t="s">
        <v>80</v>
      </c>
      <c r="Q1654" s="31" t="s">
        <v>92</v>
      </c>
      <c r="R1654" s="26" t="s">
        <v>42</v>
      </c>
      <c r="S1654" s="26" t="s">
        <v>45</v>
      </c>
    </row>
    <row r="1655" spans="1:19" ht="16.5" customHeight="1" x14ac:dyDescent="0.25">
      <c r="A1655" s="26">
        <v>1641</v>
      </c>
      <c r="B1655" s="225"/>
      <c r="C1655" s="94" t="s">
        <v>2163</v>
      </c>
      <c r="D1655" s="94" t="s">
        <v>2191</v>
      </c>
      <c r="E1655" s="65" t="s">
        <v>18</v>
      </c>
      <c r="F1655" s="75">
        <v>864161020970104</v>
      </c>
      <c r="G1655" s="65"/>
      <c r="H1655" s="65" t="s">
        <v>95</v>
      </c>
      <c r="I1655" s="75" t="s">
        <v>2269</v>
      </c>
      <c r="J1655" s="31" t="s">
        <v>76</v>
      </c>
      <c r="K1655" s="31" t="s">
        <v>736</v>
      </c>
      <c r="L1655" s="31" t="s">
        <v>700</v>
      </c>
      <c r="M1655" s="31" t="s">
        <v>110</v>
      </c>
      <c r="N1655" s="31" t="s">
        <v>833</v>
      </c>
      <c r="O1655" s="72">
        <v>30000</v>
      </c>
      <c r="P1655" s="31" t="s">
        <v>80</v>
      </c>
      <c r="Q1655" s="31" t="s">
        <v>92</v>
      </c>
      <c r="R1655" s="23" t="s">
        <v>37</v>
      </c>
      <c r="S1655" s="65" t="s">
        <v>41</v>
      </c>
    </row>
    <row r="1656" spans="1:19" ht="16.5" customHeight="1" x14ac:dyDescent="0.25">
      <c r="A1656" s="26">
        <v>1642</v>
      </c>
      <c r="B1656" s="226"/>
      <c r="C1656" s="94" t="s">
        <v>2163</v>
      </c>
      <c r="D1656" s="94" t="s">
        <v>2191</v>
      </c>
      <c r="E1656" s="65" t="s">
        <v>23</v>
      </c>
      <c r="F1656" s="75">
        <v>866104021758712</v>
      </c>
      <c r="G1656" s="171"/>
      <c r="H1656" s="65" t="s">
        <v>95</v>
      </c>
      <c r="I1656" s="31"/>
      <c r="J1656" s="24"/>
      <c r="K1656" s="31" t="s">
        <v>2270</v>
      </c>
      <c r="L1656" s="31"/>
      <c r="M1656" s="31"/>
      <c r="N1656" s="31" t="s">
        <v>1430</v>
      </c>
      <c r="O1656" s="72"/>
      <c r="P1656" s="31" t="s">
        <v>144</v>
      </c>
      <c r="Q1656" s="31" t="s">
        <v>92</v>
      </c>
      <c r="R1656" s="31" t="s">
        <v>37</v>
      </c>
      <c r="S1656" s="31" t="s">
        <v>40</v>
      </c>
    </row>
    <row r="1657" spans="1:19" ht="16.5" customHeight="1" x14ac:dyDescent="0.25">
      <c r="A1657" s="26">
        <v>1643</v>
      </c>
      <c r="B1657" s="224" t="s">
        <v>2271</v>
      </c>
      <c r="C1657" s="94" t="s">
        <v>2149</v>
      </c>
      <c r="D1657" s="94" t="s">
        <v>2201</v>
      </c>
      <c r="E1657" s="65" t="s">
        <v>56</v>
      </c>
      <c r="F1657" s="95">
        <v>867717030434055</v>
      </c>
      <c r="G1657" s="65"/>
      <c r="H1657" s="65" t="s">
        <v>74</v>
      </c>
      <c r="I1657" s="65" t="s">
        <v>2272</v>
      </c>
      <c r="J1657" s="24" t="s">
        <v>82</v>
      </c>
      <c r="K1657" s="31" t="s">
        <v>1144</v>
      </c>
      <c r="L1657" s="31"/>
      <c r="M1657" s="31" t="s">
        <v>1086</v>
      </c>
      <c r="N1657" s="31" t="s">
        <v>1369</v>
      </c>
      <c r="O1657" s="26"/>
      <c r="P1657" s="31" t="s">
        <v>80</v>
      </c>
      <c r="Q1657" s="31" t="s">
        <v>92</v>
      </c>
      <c r="R1657" s="31" t="s">
        <v>37</v>
      </c>
      <c r="S1657" s="31" t="s">
        <v>41</v>
      </c>
    </row>
    <row r="1658" spans="1:19" ht="16.5" customHeight="1" x14ac:dyDescent="0.25">
      <c r="A1658" s="26">
        <v>1644</v>
      </c>
      <c r="B1658" s="225"/>
      <c r="C1658" s="94">
        <v>43473</v>
      </c>
      <c r="D1658" s="94">
        <v>43593</v>
      </c>
      <c r="E1658" s="65" t="s">
        <v>30</v>
      </c>
      <c r="F1658" s="75">
        <v>866192037771225</v>
      </c>
      <c r="G1658" s="65"/>
      <c r="H1658" s="65" t="s">
        <v>95</v>
      </c>
      <c r="I1658" s="31" t="s">
        <v>500</v>
      </c>
      <c r="J1658" s="24" t="s">
        <v>805</v>
      </c>
      <c r="K1658" s="31" t="s">
        <v>225</v>
      </c>
      <c r="L1658" s="31" t="s">
        <v>120</v>
      </c>
      <c r="M1658" s="31" t="s">
        <v>84</v>
      </c>
      <c r="N1658" s="31" t="s">
        <v>569</v>
      </c>
      <c r="O1658" s="82" t="s">
        <v>122</v>
      </c>
      <c r="P1658" s="26" t="s">
        <v>80</v>
      </c>
      <c r="Q1658" s="31" t="s">
        <v>100</v>
      </c>
      <c r="R1658" s="31" t="s">
        <v>37</v>
      </c>
      <c r="S1658" s="31" t="s">
        <v>59</v>
      </c>
    </row>
    <row r="1659" spans="1:19" ht="16.5" customHeight="1" x14ac:dyDescent="0.25">
      <c r="A1659" s="26">
        <v>1645</v>
      </c>
      <c r="B1659" s="225"/>
      <c r="C1659" s="94">
        <v>43473</v>
      </c>
      <c r="D1659" s="94">
        <v>43593</v>
      </c>
      <c r="E1659" s="65" t="s">
        <v>30</v>
      </c>
      <c r="F1659" s="75">
        <v>868926033950152</v>
      </c>
      <c r="G1659" s="65"/>
      <c r="H1659" s="65" t="s">
        <v>74</v>
      </c>
      <c r="I1659" s="31" t="s">
        <v>500</v>
      </c>
      <c r="J1659" s="96" t="s">
        <v>2273</v>
      </c>
      <c r="K1659" s="31" t="s">
        <v>225</v>
      </c>
      <c r="L1659" s="96" t="s">
        <v>229</v>
      </c>
      <c r="M1659" s="31" t="s">
        <v>276</v>
      </c>
      <c r="N1659" s="31" t="s">
        <v>569</v>
      </c>
      <c r="O1659" s="82" t="s">
        <v>122</v>
      </c>
      <c r="P1659" s="26" t="s">
        <v>80</v>
      </c>
      <c r="Q1659" s="31" t="s">
        <v>100</v>
      </c>
      <c r="R1659" s="31" t="s">
        <v>37</v>
      </c>
      <c r="S1659" s="31" t="s">
        <v>59</v>
      </c>
    </row>
    <row r="1660" spans="1:19" ht="16.5" customHeight="1" x14ac:dyDescent="0.25">
      <c r="A1660" s="26">
        <v>1646</v>
      </c>
      <c r="B1660" s="225"/>
      <c r="C1660" s="94">
        <v>43473</v>
      </c>
      <c r="D1660" s="94">
        <v>43593</v>
      </c>
      <c r="E1660" s="65" t="s">
        <v>30</v>
      </c>
      <c r="F1660" s="75">
        <v>868926033916294</v>
      </c>
      <c r="G1660" s="65" t="s">
        <v>262</v>
      </c>
      <c r="H1660" s="65" t="s">
        <v>74</v>
      </c>
      <c r="I1660" s="31" t="s">
        <v>500</v>
      </c>
      <c r="J1660" s="24" t="s">
        <v>1094</v>
      </c>
      <c r="K1660" s="31" t="s">
        <v>225</v>
      </c>
      <c r="L1660" s="31" t="s">
        <v>229</v>
      </c>
      <c r="M1660" s="31" t="s">
        <v>276</v>
      </c>
      <c r="N1660" s="31" t="s">
        <v>569</v>
      </c>
      <c r="O1660" s="82" t="s">
        <v>122</v>
      </c>
      <c r="P1660" s="26" t="s">
        <v>80</v>
      </c>
      <c r="Q1660" s="31" t="s">
        <v>100</v>
      </c>
      <c r="R1660" s="31" t="s">
        <v>37</v>
      </c>
      <c r="S1660" s="23" t="s">
        <v>59</v>
      </c>
    </row>
    <row r="1661" spans="1:19" ht="16.5" customHeight="1" x14ac:dyDescent="0.25">
      <c r="A1661" s="26">
        <v>1647</v>
      </c>
      <c r="B1661" s="225"/>
      <c r="C1661" s="94" t="s">
        <v>2149</v>
      </c>
      <c r="D1661" s="94" t="s">
        <v>2201</v>
      </c>
      <c r="E1661" s="65" t="s">
        <v>30</v>
      </c>
      <c r="F1661" s="75">
        <v>866192037838040</v>
      </c>
      <c r="G1661" s="171"/>
      <c r="H1661" s="65" t="s">
        <v>95</v>
      </c>
      <c r="I1661" s="65" t="s">
        <v>2272</v>
      </c>
      <c r="J1661" s="24" t="s">
        <v>82</v>
      </c>
      <c r="K1661" s="31" t="s">
        <v>2274</v>
      </c>
      <c r="L1661" s="31" t="s">
        <v>120</v>
      </c>
      <c r="M1661" s="31" t="s">
        <v>84</v>
      </c>
      <c r="N1661" s="31" t="s">
        <v>2275</v>
      </c>
      <c r="O1661" s="72">
        <v>360000</v>
      </c>
      <c r="P1661" s="26" t="s">
        <v>80</v>
      </c>
      <c r="Q1661" s="31" t="s">
        <v>92</v>
      </c>
      <c r="R1661" s="31" t="s">
        <v>37</v>
      </c>
      <c r="S1661" s="23" t="s">
        <v>39</v>
      </c>
    </row>
    <row r="1662" spans="1:19" ht="16.5" customHeight="1" x14ac:dyDescent="0.25">
      <c r="A1662" s="26">
        <v>1648</v>
      </c>
      <c r="B1662" s="226"/>
      <c r="C1662" s="94" t="s">
        <v>2149</v>
      </c>
      <c r="D1662" s="94" t="s">
        <v>2201</v>
      </c>
      <c r="E1662" s="65" t="s">
        <v>30</v>
      </c>
      <c r="F1662" s="75">
        <v>866192037818729</v>
      </c>
      <c r="G1662" s="171"/>
      <c r="H1662" s="65" t="s">
        <v>95</v>
      </c>
      <c r="I1662" s="171"/>
      <c r="J1662" s="24" t="s">
        <v>82</v>
      </c>
      <c r="K1662" s="31"/>
      <c r="L1662" s="31" t="s">
        <v>84</v>
      </c>
      <c r="M1662" s="31"/>
      <c r="N1662" s="31" t="s">
        <v>569</v>
      </c>
      <c r="O1662" s="82" t="s">
        <v>122</v>
      </c>
      <c r="P1662" s="26" t="s">
        <v>80</v>
      </c>
      <c r="Q1662" s="31" t="s">
        <v>92</v>
      </c>
      <c r="R1662" s="26" t="s">
        <v>42</v>
      </c>
      <c r="S1662" s="65" t="s">
        <v>44</v>
      </c>
    </row>
    <row r="1663" spans="1:19" ht="16.5" customHeight="1" x14ac:dyDescent="0.25">
      <c r="A1663" s="26">
        <v>1649</v>
      </c>
      <c r="B1663" s="224" t="s">
        <v>222</v>
      </c>
      <c r="C1663" s="94" t="s">
        <v>2149</v>
      </c>
      <c r="D1663" s="94" t="s">
        <v>2182</v>
      </c>
      <c r="E1663" s="65" t="s">
        <v>56</v>
      </c>
      <c r="F1663" s="75">
        <v>868183034716394</v>
      </c>
      <c r="G1663" s="65"/>
      <c r="H1663" s="65" t="s">
        <v>74</v>
      </c>
      <c r="I1663" s="65"/>
      <c r="J1663" s="24" t="s">
        <v>186</v>
      </c>
      <c r="K1663" s="31" t="s">
        <v>2276</v>
      </c>
      <c r="L1663" s="31" t="s">
        <v>78</v>
      </c>
      <c r="M1663" s="31" t="s">
        <v>1086</v>
      </c>
      <c r="N1663" s="31" t="s">
        <v>964</v>
      </c>
      <c r="O1663" s="72"/>
      <c r="P1663" s="31" t="s">
        <v>80</v>
      </c>
      <c r="Q1663" s="31" t="s">
        <v>100</v>
      </c>
      <c r="R1663" s="31" t="s">
        <v>42</v>
      </c>
      <c r="S1663" s="31" t="s">
        <v>44</v>
      </c>
    </row>
    <row r="1664" spans="1:19" ht="16.5" customHeight="1" x14ac:dyDescent="0.25">
      <c r="A1664" s="26">
        <v>1650</v>
      </c>
      <c r="B1664" s="225"/>
      <c r="C1664" s="94" t="s">
        <v>2149</v>
      </c>
      <c r="D1664" s="94" t="s">
        <v>2182</v>
      </c>
      <c r="E1664" s="65" t="s">
        <v>56</v>
      </c>
      <c r="F1664" s="75">
        <v>868183034603725</v>
      </c>
      <c r="G1664" s="65"/>
      <c r="H1664" s="65" t="s">
        <v>74</v>
      </c>
      <c r="I1664" s="65"/>
      <c r="J1664" s="24" t="s">
        <v>1350</v>
      </c>
      <c r="K1664" s="31" t="s">
        <v>2277</v>
      </c>
      <c r="L1664" s="31" t="s">
        <v>206</v>
      </c>
      <c r="M1664" s="31" t="s">
        <v>1086</v>
      </c>
      <c r="N1664" s="31" t="s">
        <v>2278</v>
      </c>
      <c r="O1664" s="31"/>
      <c r="P1664" s="31" t="s">
        <v>80</v>
      </c>
      <c r="Q1664" s="31" t="s">
        <v>100</v>
      </c>
      <c r="R1664" s="23" t="s">
        <v>37</v>
      </c>
      <c r="S1664" s="65" t="s">
        <v>40</v>
      </c>
    </row>
    <row r="1665" spans="1:23" ht="16.5" customHeight="1" x14ac:dyDescent="0.25">
      <c r="A1665" s="26">
        <v>1651</v>
      </c>
      <c r="B1665" s="225"/>
      <c r="C1665" s="94" t="s">
        <v>2149</v>
      </c>
      <c r="D1665" s="94" t="s">
        <v>2182</v>
      </c>
      <c r="E1665" s="65" t="s">
        <v>56</v>
      </c>
      <c r="F1665" s="75">
        <v>868183034624812</v>
      </c>
      <c r="G1665" s="65"/>
      <c r="H1665" s="65" t="s">
        <v>74</v>
      </c>
      <c r="I1665" s="65"/>
      <c r="J1665" s="24" t="s">
        <v>1350</v>
      </c>
      <c r="K1665" s="31" t="s">
        <v>1383</v>
      </c>
      <c r="L1665" s="31" t="s">
        <v>206</v>
      </c>
      <c r="M1665" s="31" t="s">
        <v>1086</v>
      </c>
      <c r="N1665" s="31" t="s">
        <v>1871</v>
      </c>
      <c r="O1665" s="31"/>
      <c r="P1665" s="31" t="s">
        <v>80</v>
      </c>
      <c r="Q1665" s="31" t="s">
        <v>100</v>
      </c>
      <c r="R1665" s="23" t="s">
        <v>42</v>
      </c>
      <c r="S1665" s="65" t="s">
        <v>68</v>
      </c>
    </row>
    <row r="1666" spans="1:23" ht="16.5" customHeight="1" x14ac:dyDescent="0.25">
      <c r="A1666" s="26">
        <v>1652</v>
      </c>
      <c r="B1666" s="225"/>
      <c r="C1666" s="94" t="s">
        <v>2149</v>
      </c>
      <c r="D1666" s="94" t="s">
        <v>2182</v>
      </c>
      <c r="E1666" s="65" t="s">
        <v>56</v>
      </c>
      <c r="F1666" s="75">
        <v>868183034687330</v>
      </c>
      <c r="G1666" s="65"/>
      <c r="H1666" s="65" t="s">
        <v>74</v>
      </c>
      <c r="I1666" s="65"/>
      <c r="J1666" s="24" t="s">
        <v>251</v>
      </c>
      <c r="K1666" s="31" t="s">
        <v>862</v>
      </c>
      <c r="L1666" s="31" t="s">
        <v>78</v>
      </c>
      <c r="M1666" s="31" t="s">
        <v>1086</v>
      </c>
      <c r="N1666" s="31" t="s">
        <v>1253</v>
      </c>
      <c r="O1666" s="31"/>
      <c r="P1666" s="31" t="s">
        <v>80</v>
      </c>
      <c r="Q1666" s="31" t="s">
        <v>100</v>
      </c>
      <c r="R1666" s="26" t="s">
        <v>37</v>
      </c>
      <c r="S1666" s="26" t="s">
        <v>40</v>
      </c>
    </row>
    <row r="1667" spans="1:23" ht="16.5" customHeight="1" x14ac:dyDescent="0.25">
      <c r="A1667" s="26">
        <v>1653</v>
      </c>
      <c r="B1667" s="225"/>
      <c r="C1667" s="94" t="s">
        <v>2149</v>
      </c>
      <c r="D1667" s="94" t="s">
        <v>2182</v>
      </c>
      <c r="E1667" s="65" t="s">
        <v>56</v>
      </c>
      <c r="F1667" s="75">
        <v>868183034575105</v>
      </c>
      <c r="G1667" s="65"/>
      <c r="H1667" s="65" t="s">
        <v>74</v>
      </c>
      <c r="I1667" s="65"/>
      <c r="J1667" s="31" t="s">
        <v>164</v>
      </c>
      <c r="K1667" s="31" t="s">
        <v>862</v>
      </c>
      <c r="L1667" s="31" t="s">
        <v>206</v>
      </c>
      <c r="M1667" s="31" t="s">
        <v>1086</v>
      </c>
      <c r="N1667" s="31" t="s">
        <v>1253</v>
      </c>
      <c r="O1667" s="31"/>
      <c r="P1667" s="31" t="s">
        <v>80</v>
      </c>
      <c r="Q1667" s="31" t="s">
        <v>100</v>
      </c>
      <c r="R1667" s="26" t="s">
        <v>37</v>
      </c>
      <c r="S1667" s="65" t="s">
        <v>40</v>
      </c>
    </row>
    <row r="1668" spans="1:23" ht="16.5" customHeight="1" x14ac:dyDescent="0.25">
      <c r="A1668" s="26">
        <v>1654</v>
      </c>
      <c r="B1668" s="225"/>
      <c r="C1668" s="94" t="s">
        <v>2149</v>
      </c>
      <c r="D1668" s="94" t="s">
        <v>2182</v>
      </c>
      <c r="E1668" s="65" t="s">
        <v>56</v>
      </c>
      <c r="F1668" s="75">
        <v>868183034807623</v>
      </c>
      <c r="G1668" s="65"/>
      <c r="H1668" s="65" t="s">
        <v>74</v>
      </c>
      <c r="I1668" s="65" t="s">
        <v>2279</v>
      </c>
      <c r="J1668" s="31" t="s">
        <v>805</v>
      </c>
      <c r="K1668" s="31" t="s">
        <v>1383</v>
      </c>
      <c r="L1668" s="31" t="s">
        <v>206</v>
      </c>
      <c r="M1668" s="31" t="s">
        <v>1086</v>
      </c>
      <c r="N1668" s="31" t="s">
        <v>1871</v>
      </c>
      <c r="O1668" s="31"/>
      <c r="P1668" s="31" t="s">
        <v>80</v>
      </c>
      <c r="Q1668" s="31" t="s">
        <v>100</v>
      </c>
      <c r="R1668" s="26" t="s">
        <v>42</v>
      </c>
      <c r="S1668" s="65" t="s">
        <v>68</v>
      </c>
    </row>
    <row r="1669" spans="1:23" ht="16.5" customHeight="1" x14ac:dyDescent="0.25">
      <c r="A1669" s="26">
        <v>1655</v>
      </c>
      <c r="B1669" s="225"/>
      <c r="C1669" s="94" t="s">
        <v>2149</v>
      </c>
      <c r="D1669" s="94" t="s">
        <v>2182</v>
      </c>
      <c r="E1669" s="65" t="s">
        <v>56</v>
      </c>
      <c r="F1669" s="75">
        <v>868183034651716</v>
      </c>
      <c r="G1669" s="65"/>
      <c r="H1669" s="65" t="s">
        <v>74</v>
      </c>
      <c r="I1669" s="65" t="s">
        <v>2279</v>
      </c>
      <c r="J1669" s="31" t="s">
        <v>251</v>
      </c>
      <c r="K1669" s="31" t="s">
        <v>2280</v>
      </c>
      <c r="L1669" s="31" t="s">
        <v>1086</v>
      </c>
      <c r="M1669" s="31"/>
      <c r="N1669" s="31" t="s">
        <v>2281</v>
      </c>
      <c r="O1669" s="31"/>
      <c r="P1669" s="31" t="s">
        <v>80</v>
      </c>
      <c r="Q1669" s="31" t="s">
        <v>100</v>
      </c>
      <c r="R1669" s="26" t="s">
        <v>42</v>
      </c>
      <c r="S1669" s="65" t="s">
        <v>68</v>
      </c>
    </row>
    <row r="1670" spans="1:23" ht="16.5" customHeight="1" x14ac:dyDescent="0.25">
      <c r="A1670" s="26">
        <v>1656</v>
      </c>
      <c r="B1670" s="225"/>
      <c r="C1670" s="94" t="s">
        <v>2149</v>
      </c>
      <c r="D1670" s="94" t="s">
        <v>2182</v>
      </c>
      <c r="E1670" s="65" t="s">
        <v>30</v>
      </c>
      <c r="F1670" s="75">
        <v>868926033932465</v>
      </c>
      <c r="G1670" s="65"/>
      <c r="H1670" s="65" t="s">
        <v>74</v>
      </c>
      <c r="I1670" s="188" t="s">
        <v>570</v>
      </c>
      <c r="J1670" s="24" t="s">
        <v>76</v>
      </c>
      <c r="K1670" s="31" t="s">
        <v>1597</v>
      </c>
      <c r="L1670" s="31" t="s">
        <v>243</v>
      </c>
      <c r="M1670" s="31" t="s">
        <v>155</v>
      </c>
      <c r="N1670" s="31" t="s">
        <v>1596</v>
      </c>
      <c r="O1670" s="85" t="s">
        <v>122</v>
      </c>
      <c r="P1670" s="31" t="s">
        <v>80</v>
      </c>
      <c r="Q1670" s="31" t="s">
        <v>100</v>
      </c>
      <c r="R1670" s="31" t="s">
        <v>37</v>
      </c>
      <c r="S1670" s="31" t="s">
        <v>40</v>
      </c>
    </row>
    <row r="1671" spans="1:23" ht="16.5" customHeight="1" x14ac:dyDescent="0.25">
      <c r="A1671" s="26">
        <v>1657</v>
      </c>
      <c r="B1671" s="225"/>
      <c r="C1671" s="94" t="s">
        <v>2149</v>
      </c>
      <c r="D1671" s="94" t="s">
        <v>2182</v>
      </c>
      <c r="E1671" s="65" t="s">
        <v>30</v>
      </c>
      <c r="F1671" s="75">
        <v>863586032910345</v>
      </c>
      <c r="G1671" s="65"/>
      <c r="H1671" s="65" t="s">
        <v>74</v>
      </c>
      <c r="I1671" s="75" t="s">
        <v>2282</v>
      </c>
      <c r="J1671" s="24" t="s">
        <v>1507</v>
      </c>
      <c r="K1671" s="31" t="s">
        <v>2283</v>
      </c>
      <c r="L1671" s="31" t="s">
        <v>120</v>
      </c>
      <c r="M1671" s="31" t="s">
        <v>84</v>
      </c>
      <c r="N1671" s="31" t="s">
        <v>2284</v>
      </c>
      <c r="O1671" s="85" t="s">
        <v>122</v>
      </c>
      <c r="P1671" s="31" t="s">
        <v>80</v>
      </c>
      <c r="Q1671" s="31" t="s">
        <v>100</v>
      </c>
      <c r="R1671" s="23" t="s">
        <v>37</v>
      </c>
      <c r="S1671" s="65" t="s">
        <v>41</v>
      </c>
    </row>
    <row r="1672" spans="1:23" x14ac:dyDescent="0.25">
      <c r="A1672" s="26">
        <v>1658</v>
      </c>
      <c r="B1672" s="225"/>
      <c r="C1672" s="94" t="s">
        <v>2149</v>
      </c>
      <c r="D1672" s="94" t="s">
        <v>2182</v>
      </c>
      <c r="E1672" s="65" t="s">
        <v>23</v>
      </c>
      <c r="F1672" s="75">
        <v>861694037944681</v>
      </c>
      <c r="G1672" s="65"/>
      <c r="H1672" s="65" t="s">
        <v>74</v>
      </c>
      <c r="I1672" s="188"/>
      <c r="J1672" s="24" t="s">
        <v>2285</v>
      </c>
      <c r="K1672" s="31" t="s">
        <v>2286</v>
      </c>
      <c r="L1672" s="31" t="s">
        <v>670</v>
      </c>
      <c r="M1672" s="31" t="s">
        <v>98</v>
      </c>
      <c r="N1672" s="31" t="s">
        <v>2019</v>
      </c>
      <c r="O1672" s="72"/>
      <c r="P1672" s="31" t="s">
        <v>80</v>
      </c>
      <c r="Q1672" s="31" t="s">
        <v>100</v>
      </c>
      <c r="R1672" s="31" t="s">
        <v>37</v>
      </c>
      <c r="S1672" s="31" t="s">
        <v>41</v>
      </c>
      <c r="W1672" s="64"/>
    </row>
    <row r="1673" spans="1:23" ht="16.5" customHeight="1" x14ac:dyDescent="0.25">
      <c r="A1673" s="26">
        <v>1659</v>
      </c>
      <c r="B1673" s="225"/>
      <c r="C1673" s="94" t="s">
        <v>2149</v>
      </c>
      <c r="D1673" s="94" t="s">
        <v>2182</v>
      </c>
      <c r="E1673" s="65" t="s">
        <v>23</v>
      </c>
      <c r="F1673" s="75">
        <v>861694031748872</v>
      </c>
      <c r="G1673" s="65"/>
      <c r="H1673" s="65" t="s">
        <v>74</v>
      </c>
      <c r="I1673" s="75"/>
      <c r="J1673" s="24" t="s">
        <v>251</v>
      </c>
      <c r="K1673" s="31" t="s">
        <v>210</v>
      </c>
      <c r="L1673" s="31" t="s">
        <v>98</v>
      </c>
      <c r="M1673" s="31"/>
      <c r="N1673" s="31" t="s">
        <v>1641</v>
      </c>
      <c r="O1673" s="31"/>
      <c r="P1673" s="31" t="s">
        <v>80</v>
      </c>
      <c r="Q1673" s="31" t="s">
        <v>100</v>
      </c>
      <c r="R1673" s="23" t="s">
        <v>42</v>
      </c>
      <c r="S1673" s="65" t="s">
        <v>68</v>
      </c>
    </row>
    <row r="1674" spans="1:23" ht="17.25" customHeight="1" x14ac:dyDescent="0.25">
      <c r="A1674" s="26">
        <v>1660</v>
      </c>
      <c r="B1674" s="225"/>
      <c r="C1674" s="94" t="s">
        <v>2149</v>
      </c>
      <c r="D1674" s="94" t="s">
        <v>2182</v>
      </c>
      <c r="E1674" s="65" t="s">
        <v>23</v>
      </c>
      <c r="F1674" s="75">
        <v>862631034711969</v>
      </c>
      <c r="G1674" s="65"/>
      <c r="H1674" s="65" t="s">
        <v>74</v>
      </c>
      <c r="I1674" s="75" t="s">
        <v>2287</v>
      </c>
      <c r="J1674" s="24" t="s">
        <v>82</v>
      </c>
      <c r="K1674" s="31" t="s">
        <v>2288</v>
      </c>
      <c r="L1674" s="31"/>
      <c r="M1674" s="31" t="s">
        <v>98</v>
      </c>
      <c r="N1674" s="31" t="s">
        <v>2289</v>
      </c>
      <c r="O1674" s="31"/>
      <c r="P1674" s="31" t="s">
        <v>80</v>
      </c>
      <c r="Q1674" s="31" t="s">
        <v>100</v>
      </c>
      <c r="R1674" s="23" t="s">
        <v>37</v>
      </c>
      <c r="S1674" s="65" t="s">
        <v>40</v>
      </c>
    </row>
    <row r="1675" spans="1:23" ht="16.5" customHeight="1" x14ac:dyDescent="0.25">
      <c r="A1675" s="26">
        <v>1661</v>
      </c>
      <c r="B1675" s="225"/>
      <c r="C1675" s="94" t="s">
        <v>2149</v>
      </c>
      <c r="D1675" s="94" t="s">
        <v>2182</v>
      </c>
      <c r="E1675" s="65" t="s">
        <v>23</v>
      </c>
      <c r="F1675" s="75">
        <v>863586032886123</v>
      </c>
      <c r="G1675" s="65"/>
      <c r="H1675" s="65" t="s">
        <v>74</v>
      </c>
      <c r="I1675" s="24" t="s">
        <v>236</v>
      </c>
      <c r="J1675" s="24" t="s">
        <v>96</v>
      </c>
      <c r="K1675" s="31" t="s">
        <v>1383</v>
      </c>
      <c r="L1675" s="31" t="s">
        <v>450</v>
      </c>
      <c r="M1675" s="31" t="s">
        <v>98</v>
      </c>
      <c r="N1675" s="31" t="s">
        <v>2019</v>
      </c>
      <c r="O1675" s="31"/>
      <c r="P1675" s="31" t="s">
        <v>80</v>
      </c>
      <c r="Q1675" s="31" t="s">
        <v>100</v>
      </c>
      <c r="R1675" s="26" t="s">
        <v>37</v>
      </c>
      <c r="S1675" s="26" t="s">
        <v>41</v>
      </c>
    </row>
    <row r="1676" spans="1:23" ht="16.5" customHeight="1" x14ac:dyDescent="0.25">
      <c r="A1676" s="26">
        <v>1662</v>
      </c>
      <c r="B1676" s="226"/>
      <c r="C1676" s="94" t="s">
        <v>2149</v>
      </c>
      <c r="D1676" s="94" t="s">
        <v>2182</v>
      </c>
      <c r="E1676" s="65" t="s">
        <v>23</v>
      </c>
      <c r="F1676" s="75">
        <v>862631039274849</v>
      </c>
      <c r="G1676" s="65"/>
      <c r="H1676" s="65" t="s">
        <v>74</v>
      </c>
      <c r="I1676" s="24" t="s">
        <v>236</v>
      </c>
      <c r="J1676" s="24" t="s">
        <v>203</v>
      </c>
      <c r="K1676" s="31" t="s">
        <v>862</v>
      </c>
      <c r="L1676" s="31" t="s">
        <v>97</v>
      </c>
      <c r="M1676" s="31" t="s">
        <v>98</v>
      </c>
      <c r="N1676" s="31" t="s">
        <v>1258</v>
      </c>
      <c r="O1676" s="31"/>
      <c r="P1676" s="31" t="s">
        <v>80</v>
      </c>
      <c r="Q1676" s="31" t="s">
        <v>100</v>
      </c>
      <c r="R1676" s="26" t="s">
        <v>37</v>
      </c>
      <c r="S1676" s="65" t="s">
        <v>40</v>
      </c>
    </row>
    <row r="1677" spans="1:23" ht="16.5" customHeight="1" x14ac:dyDescent="0.25">
      <c r="A1677" s="26">
        <v>1663</v>
      </c>
      <c r="B1677" s="26" t="s">
        <v>2290</v>
      </c>
      <c r="C1677" s="94" t="s">
        <v>2291</v>
      </c>
      <c r="D1677" s="94" t="s">
        <v>2149</v>
      </c>
      <c r="E1677" s="65" t="s">
        <v>56</v>
      </c>
      <c r="F1677" s="95">
        <v>868183034560081</v>
      </c>
      <c r="G1677" s="65" t="s">
        <v>88</v>
      </c>
      <c r="H1677" s="65" t="s">
        <v>74</v>
      </c>
      <c r="I1677" s="31"/>
      <c r="J1677" s="24" t="s">
        <v>76</v>
      </c>
      <c r="K1677" s="31" t="s">
        <v>198</v>
      </c>
      <c r="L1677" s="31" t="s">
        <v>206</v>
      </c>
      <c r="M1677" s="31" t="s">
        <v>1086</v>
      </c>
      <c r="N1677" s="31"/>
      <c r="O1677" s="72"/>
      <c r="P1677" s="31" t="s">
        <v>80</v>
      </c>
      <c r="Q1677" s="31" t="s">
        <v>92</v>
      </c>
      <c r="R1677" s="26" t="s">
        <v>37</v>
      </c>
      <c r="S1677" s="26" t="s">
        <v>41</v>
      </c>
    </row>
    <row r="1678" spans="1:23" ht="16.5" customHeight="1" x14ac:dyDescent="0.25">
      <c r="A1678" s="26">
        <v>1664</v>
      </c>
      <c r="B1678" s="26" t="s">
        <v>2292</v>
      </c>
      <c r="C1678" s="94" t="s">
        <v>2200</v>
      </c>
      <c r="D1678" s="94" t="s">
        <v>2200</v>
      </c>
      <c r="E1678" s="65" t="s">
        <v>18</v>
      </c>
      <c r="F1678" s="75">
        <v>864161021071738</v>
      </c>
      <c r="G1678" s="65" t="s">
        <v>2293</v>
      </c>
      <c r="H1678" s="65" t="s">
        <v>95</v>
      </c>
      <c r="I1678" s="24" t="s">
        <v>2294</v>
      </c>
      <c r="J1678" s="24" t="s">
        <v>140</v>
      </c>
      <c r="K1678" s="31" t="s">
        <v>204</v>
      </c>
      <c r="L1678" s="31" t="s">
        <v>105</v>
      </c>
      <c r="M1678" s="31" t="s">
        <v>110</v>
      </c>
      <c r="N1678" s="31" t="s">
        <v>58</v>
      </c>
      <c r="O1678" s="72" t="s">
        <v>2295</v>
      </c>
      <c r="P1678" s="31" t="s">
        <v>80</v>
      </c>
      <c r="Q1678" s="31" t="s">
        <v>92</v>
      </c>
      <c r="R1678" s="26" t="s">
        <v>42</v>
      </c>
      <c r="S1678" s="26" t="s">
        <v>44</v>
      </c>
    </row>
    <row r="1679" spans="1:23" ht="16.5" customHeight="1" x14ac:dyDescent="0.25">
      <c r="A1679" s="26">
        <v>1665</v>
      </c>
      <c r="B1679" s="224" t="s">
        <v>528</v>
      </c>
      <c r="C1679" s="94" t="s">
        <v>2192</v>
      </c>
      <c r="D1679" s="94" t="s">
        <v>2296</v>
      </c>
      <c r="E1679" s="65" t="s">
        <v>23</v>
      </c>
      <c r="F1679" s="75">
        <v>862631034789254</v>
      </c>
      <c r="G1679" s="65"/>
      <c r="H1679" s="65" t="s">
        <v>95</v>
      </c>
      <c r="I1679" s="188"/>
      <c r="J1679" s="24" t="s">
        <v>510</v>
      </c>
      <c r="K1679" s="31" t="s">
        <v>245</v>
      </c>
      <c r="L1679" s="31" t="s">
        <v>396</v>
      </c>
      <c r="M1679" s="31" t="s">
        <v>98</v>
      </c>
      <c r="N1679" s="31" t="s">
        <v>121</v>
      </c>
      <c r="O1679" s="72">
        <v>10000</v>
      </c>
      <c r="P1679" s="31" t="s">
        <v>80</v>
      </c>
      <c r="Q1679" s="31" t="s">
        <v>92</v>
      </c>
      <c r="R1679" s="31" t="s">
        <v>42</v>
      </c>
      <c r="S1679" s="31" t="s">
        <v>44</v>
      </c>
    </row>
    <row r="1680" spans="1:23" ht="16.5" customHeight="1" x14ac:dyDescent="0.25">
      <c r="A1680" s="26">
        <v>1666</v>
      </c>
      <c r="B1680" s="226"/>
      <c r="C1680" s="94" t="s">
        <v>2192</v>
      </c>
      <c r="D1680" s="94" t="s">
        <v>2296</v>
      </c>
      <c r="E1680" s="65" t="s">
        <v>23</v>
      </c>
      <c r="F1680" s="75">
        <v>861694031769563</v>
      </c>
      <c r="G1680" s="171"/>
      <c r="H1680" s="65" t="s">
        <v>95</v>
      </c>
      <c r="I1680" s="75" t="s">
        <v>2297</v>
      </c>
      <c r="J1680" s="24" t="s">
        <v>510</v>
      </c>
      <c r="K1680" s="31" t="s">
        <v>1519</v>
      </c>
      <c r="L1680" s="31" t="s">
        <v>396</v>
      </c>
      <c r="M1680" s="31" t="s">
        <v>98</v>
      </c>
      <c r="N1680" s="31" t="s">
        <v>332</v>
      </c>
      <c r="O1680" s="72">
        <v>220000</v>
      </c>
      <c r="P1680" s="31" t="s">
        <v>80</v>
      </c>
      <c r="Q1680" s="31" t="s">
        <v>92</v>
      </c>
      <c r="R1680" s="23" t="s">
        <v>37</v>
      </c>
      <c r="S1680" s="65" t="s">
        <v>59</v>
      </c>
    </row>
    <row r="1681" spans="1:19" ht="16.5" customHeight="1" x14ac:dyDescent="0.25">
      <c r="A1681" s="26">
        <v>1667</v>
      </c>
      <c r="B1681" s="224" t="s">
        <v>540</v>
      </c>
      <c r="C1681" s="26" t="s">
        <v>2224</v>
      </c>
      <c r="D1681" s="26" t="s">
        <v>2192</v>
      </c>
      <c r="E1681" s="26" t="s">
        <v>30</v>
      </c>
      <c r="F1681" s="150">
        <v>868926033990091</v>
      </c>
      <c r="G1681" s="26"/>
      <c r="H1681" s="26" t="s">
        <v>74</v>
      </c>
      <c r="I1681" s="26" t="s">
        <v>2298</v>
      </c>
      <c r="J1681" s="26" t="s">
        <v>164</v>
      </c>
      <c r="K1681" s="26" t="s">
        <v>862</v>
      </c>
      <c r="L1681" s="26" t="s">
        <v>276</v>
      </c>
      <c r="M1681" s="26"/>
      <c r="N1681" s="26" t="s">
        <v>1954</v>
      </c>
      <c r="O1681" s="26" t="s">
        <v>122</v>
      </c>
      <c r="P1681" s="26" t="s">
        <v>80</v>
      </c>
      <c r="Q1681" s="26" t="s">
        <v>100</v>
      </c>
      <c r="R1681" s="26" t="s">
        <v>37</v>
      </c>
      <c r="S1681" s="26" t="s">
        <v>40</v>
      </c>
    </row>
    <row r="1682" spans="1:19" ht="16.5" customHeight="1" x14ac:dyDescent="0.25">
      <c r="A1682" s="26">
        <v>1668</v>
      </c>
      <c r="B1682" s="225"/>
      <c r="C1682" s="26" t="s">
        <v>2224</v>
      </c>
      <c r="D1682" s="26" t="s">
        <v>2192</v>
      </c>
      <c r="E1682" s="26" t="s">
        <v>30</v>
      </c>
      <c r="F1682" s="150">
        <v>866050031810946</v>
      </c>
      <c r="G1682" s="26"/>
      <c r="H1682" s="26" t="s">
        <v>74</v>
      </c>
      <c r="I1682" s="26" t="s">
        <v>2298</v>
      </c>
      <c r="J1682" s="26" t="s">
        <v>186</v>
      </c>
      <c r="K1682" s="26" t="s">
        <v>2299</v>
      </c>
      <c r="L1682" s="26" t="s">
        <v>84</v>
      </c>
      <c r="M1682" s="26"/>
      <c r="N1682" s="26" t="s">
        <v>2300</v>
      </c>
      <c r="O1682" s="26" t="s">
        <v>122</v>
      </c>
      <c r="P1682" s="26" t="s">
        <v>80</v>
      </c>
      <c r="Q1682" s="26" t="s">
        <v>100</v>
      </c>
      <c r="R1682" s="26" t="s">
        <v>37</v>
      </c>
      <c r="S1682" s="26" t="s">
        <v>39</v>
      </c>
    </row>
    <row r="1683" spans="1:19" ht="16.5" customHeight="1" x14ac:dyDescent="0.25">
      <c r="A1683" s="26">
        <v>1669</v>
      </c>
      <c r="B1683" s="226"/>
      <c r="C1683" s="26" t="s">
        <v>2224</v>
      </c>
      <c r="D1683" s="26" t="s">
        <v>2192</v>
      </c>
      <c r="E1683" s="26" t="s">
        <v>56</v>
      </c>
      <c r="F1683" s="150">
        <v>868183033801304</v>
      </c>
      <c r="G1683" s="26"/>
      <c r="H1683" s="26" t="s">
        <v>74</v>
      </c>
      <c r="I1683" s="26"/>
      <c r="J1683" s="26" t="s">
        <v>1466</v>
      </c>
      <c r="K1683" s="26" t="s">
        <v>2301</v>
      </c>
      <c r="L1683" s="26" t="s">
        <v>329</v>
      </c>
      <c r="M1683" s="26" t="s">
        <v>1086</v>
      </c>
      <c r="N1683" s="26" t="s">
        <v>1871</v>
      </c>
      <c r="O1683" s="26"/>
      <c r="P1683" s="26" t="s">
        <v>80</v>
      </c>
      <c r="Q1683" s="26" t="s">
        <v>100</v>
      </c>
      <c r="R1683" s="26" t="s">
        <v>42</v>
      </c>
      <c r="S1683" s="26" t="s">
        <v>68</v>
      </c>
    </row>
    <row r="1684" spans="1:19" ht="16.5" customHeight="1" x14ac:dyDescent="0.25">
      <c r="A1684" s="26">
        <v>1670</v>
      </c>
      <c r="B1684" s="224" t="s">
        <v>547</v>
      </c>
      <c r="C1684" s="168">
        <v>43654</v>
      </c>
      <c r="D1684" s="26" t="s">
        <v>2302</v>
      </c>
      <c r="E1684" s="26" t="s">
        <v>18</v>
      </c>
      <c r="F1684" s="150">
        <v>12896004927049</v>
      </c>
      <c r="G1684" s="26" t="s">
        <v>2303</v>
      </c>
      <c r="H1684" s="26" t="s">
        <v>95</v>
      </c>
      <c r="I1684" s="26" t="s">
        <v>1891</v>
      </c>
      <c r="J1684" s="26" t="s">
        <v>651</v>
      </c>
      <c r="K1684" s="26" t="s">
        <v>2261</v>
      </c>
      <c r="L1684" s="26"/>
      <c r="M1684" s="26" t="s">
        <v>110</v>
      </c>
      <c r="N1684" s="26" t="s">
        <v>360</v>
      </c>
      <c r="O1684" s="23">
        <v>100000</v>
      </c>
      <c r="P1684" s="26" t="s">
        <v>80</v>
      </c>
      <c r="Q1684" s="26" t="s">
        <v>92</v>
      </c>
      <c r="R1684" s="26" t="s">
        <v>37</v>
      </c>
      <c r="S1684" s="26" t="s">
        <v>39</v>
      </c>
    </row>
    <row r="1685" spans="1:19" ht="16.5" customHeight="1" x14ac:dyDescent="0.25">
      <c r="A1685" s="26">
        <v>1671</v>
      </c>
      <c r="B1685" s="226"/>
      <c r="C1685" s="73" t="s">
        <v>2233</v>
      </c>
      <c r="D1685" s="73"/>
      <c r="E1685" s="73" t="s">
        <v>23</v>
      </c>
      <c r="F1685" s="190">
        <v>862631034747716</v>
      </c>
      <c r="G1685" s="73" t="s">
        <v>2303</v>
      </c>
      <c r="H1685" s="73" t="s">
        <v>95</v>
      </c>
      <c r="I1685" s="73" t="s">
        <v>1891</v>
      </c>
      <c r="J1685" s="73"/>
      <c r="K1685" s="73" t="s">
        <v>2304</v>
      </c>
      <c r="L1685" s="73"/>
      <c r="M1685" s="73"/>
      <c r="N1685" s="73"/>
      <c r="O1685" s="73"/>
      <c r="P1685" s="73"/>
      <c r="Q1685" s="73" t="s">
        <v>92</v>
      </c>
      <c r="R1685" s="73" t="s">
        <v>37</v>
      </c>
      <c r="S1685" s="73" t="s">
        <v>40</v>
      </c>
    </row>
    <row r="1686" spans="1:19" ht="16.5" customHeight="1" x14ac:dyDescent="0.25">
      <c r="A1686" s="26">
        <v>1672</v>
      </c>
      <c r="B1686" s="224" t="s">
        <v>2305</v>
      </c>
      <c r="C1686" s="26" t="s">
        <v>2224</v>
      </c>
      <c r="D1686" s="26" t="s">
        <v>2209</v>
      </c>
      <c r="E1686" s="26" t="s">
        <v>30</v>
      </c>
      <c r="F1686" s="150">
        <v>864811037225914</v>
      </c>
      <c r="G1686" s="26"/>
      <c r="H1686" s="26" t="s">
        <v>95</v>
      </c>
      <c r="I1686" s="26"/>
      <c r="J1686" s="26" t="s">
        <v>449</v>
      </c>
      <c r="K1686" s="26" t="s">
        <v>225</v>
      </c>
      <c r="L1686" s="26" t="s">
        <v>84</v>
      </c>
      <c r="M1686" s="26"/>
      <c r="N1686" s="26" t="s">
        <v>496</v>
      </c>
      <c r="O1686" s="26" t="s">
        <v>122</v>
      </c>
      <c r="P1686" s="26" t="s">
        <v>80</v>
      </c>
      <c r="Q1686" s="26" t="s">
        <v>92</v>
      </c>
      <c r="R1686" s="26" t="s">
        <v>42</v>
      </c>
      <c r="S1686" s="26" t="s">
        <v>44</v>
      </c>
    </row>
    <row r="1687" spans="1:19" ht="16.5" customHeight="1" x14ac:dyDescent="0.25">
      <c r="A1687" s="26">
        <v>1673</v>
      </c>
      <c r="B1687" s="225"/>
      <c r="C1687" s="26" t="s">
        <v>2224</v>
      </c>
      <c r="D1687" s="26" t="s">
        <v>2209</v>
      </c>
      <c r="E1687" s="26" t="s">
        <v>30</v>
      </c>
      <c r="F1687" s="150">
        <v>864811036994734</v>
      </c>
      <c r="G1687" s="26"/>
      <c r="H1687" s="26" t="s">
        <v>95</v>
      </c>
      <c r="I1687" s="26" t="s">
        <v>2306</v>
      </c>
      <c r="J1687" s="26" t="s">
        <v>656</v>
      </c>
      <c r="K1687" s="26" t="s">
        <v>1635</v>
      </c>
      <c r="L1687" s="26" t="s">
        <v>656</v>
      </c>
      <c r="M1687" s="26" t="s">
        <v>155</v>
      </c>
      <c r="N1687" s="26" t="s">
        <v>586</v>
      </c>
      <c r="O1687" s="26" t="s">
        <v>122</v>
      </c>
      <c r="P1687" s="26" t="s">
        <v>80</v>
      </c>
      <c r="Q1687" s="26" t="s">
        <v>92</v>
      </c>
      <c r="R1687" s="26" t="s">
        <v>42</v>
      </c>
      <c r="S1687" s="26" t="s">
        <v>44</v>
      </c>
    </row>
    <row r="1688" spans="1:19" ht="16.5" customHeight="1" x14ac:dyDescent="0.25">
      <c r="A1688" s="26">
        <v>1674</v>
      </c>
      <c r="B1688" s="225"/>
      <c r="C1688" s="26" t="s">
        <v>2224</v>
      </c>
      <c r="D1688" s="26" t="s">
        <v>2209</v>
      </c>
      <c r="E1688" s="26" t="s">
        <v>23</v>
      </c>
      <c r="F1688" s="150">
        <v>862631039279368</v>
      </c>
      <c r="G1688" s="26"/>
      <c r="H1688" s="26" t="s">
        <v>95</v>
      </c>
      <c r="I1688" s="26"/>
      <c r="J1688" s="26" t="s">
        <v>1540</v>
      </c>
      <c r="K1688" s="26"/>
      <c r="L1688" s="26"/>
      <c r="M1688" s="26" t="s">
        <v>98</v>
      </c>
      <c r="N1688" s="26" t="s">
        <v>58</v>
      </c>
      <c r="O1688" s="26"/>
      <c r="P1688" s="26" t="s">
        <v>80</v>
      </c>
      <c r="Q1688" s="26" t="s">
        <v>92</v>
      </c>
      <c r="R1688" s="26" t="s">
        <v>42</v>
      </c>
      <c r="S1688" s="26" t="s">
        <v>44</v>
      </c>
    </row>
    <row r="1689" spans="1:19" ht="16.5" customHeight="1" x14ac:dyDescent="0.25">
      <c r="A1689" s="26">
        <v>1675</v>
      </c>
      <c r="B1689" s="225"/>
      <c r="C1689" s="26" t="s">
        <v>2224</v>
      </c>
      <c r="D1689" s="26" t="s">
        <v>2209</v>
      </c>
      <c r="E1689" s="26" t="s">
        <v>23</v>
      </c>
      <c r="F1689" s="150">
        <v>863586032914818</v>
      </c>
      <c r="G1689" s="26"/>
      <c r="H1689" s="26" t="s">
        <v>95</v>
      </c>
      <c r="I1689" s="26"/>
      <c r="J1689" s="26" t="s">
        <v>987</v>
      </c>
      <c r="K1689" s="26"/>
      <c r="L1689" s="26"/>
      <c r="M1689" s="26" t="s">
        <v>98</v>
      </c>
      <c r="N1689" s="26" t="s">
        <v>58</v>
      </c>
      <c r="O1689" s="26"/>
      <c r="P1689" s="26" t="s">
        <v>80</v>
      </c>
      <c r="Q1689" s="26" t="s">
        <v>92</v>
      </c>
      <c r="R1689" s="26" t="s">
        <v>42</v>
      </c>
      <c r="S1689" s="26" t="s">
        <v>44</v>
      </c>
    </row>
    <row r="1690" spans="1:19" ht="16.5" customHeight="1" x14ac:dyDescent="0.25">
      <c r="A1690" s="26">
        <v>1676</v>
      </c>
      <c r="B1690" s="225"/>
      <c r="C1690" s="26" t="s">
        <v>2224</v>
      </c>
      <c r="D1690" s="26" t="s">
        <v>2209</v>
      </c>
      <c r="E1690" s="26" t="s">
        <v>23</v>
      </c>
      <c r="F1690" s="150">
        <v>862631039255269</v>
      </c>
      <c r="G1690" s="26"/>
      <c r="H1690" s="26" t="s">
        <v>95</v>
      </c>
      <c r="I1690" s="26"/>
      <c r="J1690" s="26" t="s">
        <v>1779</v>
      </c>
      <c r="K1690" s="26"/>
      <c r="L1690" s="26"/>
      <c r="M1690" s="26" t="s">
        <v>98</v>
      </c>
      <c r="N1690" s="26" t="s">
        <v>58</v>
      </c>
      <c r="O1690" s="26"/>
      <c r="P1690" s="26" t="s">
        <v>80</v>
      </c>
      <c r="Q1690" s="26" t="s">
        <v>92</v>
      </c>
      <c r="R1690" s="26" t="s">
        <v>42</v>
      </c>
      <c r="S1690" s="26" t="s">
        <v>44</v>
      </c>
    </row>
    <row r="1691" spans="1:19" ht="16.5" customHeight="1" x14ac:dyDescent="0.25">
      <c r="A1691" s="26">
        <v>1677</v>
      </c>
      <c r="B1691" s="225"/>
      <c r="C1691" s="168">
        <v>43624</v>
      </c>
      <c r="D1691" s="168">
        <v>43685</v>
      </c>
      <c r="E1691" s="26" t="s">
        <v>56</v>
      </c>
      <c r="F1691" s="150">
        <v>867857039892810</v>
      </c>
      <c r="G1691" s="26"/>
      <c r="H1691" s="26" t="s">
        <v>74</v>
      </c>
      <c r="I1691" s="26"/>
      <c r="J1691" s="26" t="s">
        <v>1225</v>
      </c>
      <c r="K1691" s="26" t="s">
        <v>2307</v>
      </c>
      <c r="L1691" s="26" t="s">
        <v>226</v>
      </c>
      <c r="M1691" s="26" t="s">
        <v>1086</v>
      </c>
      <c r="N1691" s="26" t="s">
        <v>2055</v>
      </c>
      <c r="O1691" s="26"/>
      <c r="P1691" s="26" t="s">
        <v>80</v>
      </c>
      <c r="Q1691" s="26" t="s">
        <v>100</v>
      </c>
      <c r="R1691" s="26" t="s">
        <v>37</v>
      </c>
      <c r="S1691" s="26" t="s">
        <v>39</v>
      </c>
    </row>
    <row r="1692" spans="1:19" ht="16.5" customHeight="1" x14ac:dyDescent="0.25">
      <c r="A1692" s="26">
        <v>1678</v>
      </c>
      <c r="B1692" s="225"/>
      <c r="C1692" s="168">
        <v>43624</v>
      </c>
      <c r="D1692" s="168">
        <v>43685</v>
      </c>
      <c r="E1692" s="26" t="s">
        <v>56</v>
      </c>
      <c r="F1692" s="150">
        <v>868183034701800</v>
      </c>
      <c r="G1692" s="26"/>
      <c r="H1692" s="26" t="s">
        <v>74</v>
      </c>
      <c r="I1692" s="26" t="s">
        <v>2308</v>
      </c>
      <c r="J1692" s="26" t="s">
        <v>453</v>
      </c>
      <c r="K1692" s="26" t="s">
        <v>225</v>
      </c>
      <c r="L1692" s="26" t="s">
        <v>78</v>
      </c>
      <c r="M1692" s="26" t="s">
        <v>1086</v>
      </c>
      <c r="N1692" s="26" t="s">
        <v>2309</v>
      </c>
      <c r="O1692" s="26"/>
      <c r="P1692" s="26" t="s">
        <v>80</v>
      </c>
      <c r="Q1692" s="26" t="s">
        <v>100</v>
      </c>
      <c r="R1692" s="26" t="s">
        <v>37</v>
      </c>
      <c r="S1692" s="26" t="s">
        <v>59</v>
      </c>
    </row>
    <row r="1693" spans="1:19" ht="16.5" customHeight="1" x14ac:dyDescent="0.25">
      <c r="A1693" s="26">
        <v>1679</v>
      </c>
      <c r="B1693" s="225"/>
      <c r="C1693" s="168">
        <v>43624</v>
      </c>
      <c r="D1693" s="168">
        <v>43685</v>
      </c>
      <c r="E1693" s="26" t="s">
        <v>56</v>
      </c>
      <c r="F1693" s="150">
        <v>867717030419098</v>
      </c>
      <c r="G1693" s="26"/>
      <c r="H1693" s="26" t="s">
        <v>74</v>
      </c>
      <c r="I1693" s="26"/>
      <c r="J1693" s="26" t="s">
        <v>987</v>
      </c>
      <c r="K1693" s="26" t="s">
        <v>791</v>
      </c>
      <c r="L1693" s="26"/>
      <c r="M1693" s="26" t="s">
        <v>1086</v>
      </c>
      <c r="N1693" s="26" t="s">
        <v>106</v>
      </c>
      <c r="O1693" s="26"/>
      <c r="P1693" s="26" t="s">
        <v>80</v>
      </c>
      <c r="Q1693" s="26" t="s">
        <v>100</v>
      </c>
      <c r="R1693" s="26" t="s">
        <v>42</v>
      </c>
      <c r="S1693" s="26" t="s">
        <v>44</v>
      </c>
    </row>
    <row r="1694" spans="1:19" ht="16.5" customHeight="1" x14ac:dyDescent="0.25">
      <c r="A1694" s="26">
        <v>1680</v>
      </c>
      <c r="B1694" s="225"/>
      <c r="C1694" s="26" t="s">
        <v>2224</v>
      </c>
      <c r="D1694" s="26" t="s">
        <v>2209</v>
      </c>
      <c r="E1694" s="26" t="s">
        <v>56</v>
      </c>
      <c r="F1694" s="150">
        <v>868183034621347</v>
      </c>
      <c r="G1694" s="26"/>
      <c r="H1694" s="26" t="s">
        <v>74</v>
      </c>
      <c r="I1694" s="26"/>
      <c r="J1694" s="26" t="s">
        <v>468</v>
      </c>
      <c r="K1694" s="26"/>
      <c r="L1694" s="26" t="s">
        <v>206</v>
      </c>
      <c r="M1694" s="26" t="s">
        <v>1086</v>
      </c>
      <c r="N1694" s="26" t="s">
        <v>58</v>
      </c>
      <c r="O1694" s="26"/>
      <c r="P1694" s="26" t="s">
        <v>80</v>
      </c>
      <c r="Q1694" s="26" t="s">
        <v>92</v>
      </c>
      <c r="R1694" s="26" t="s">
        <v>42</v>
      </c>
      <c r="S1694" s="26" t="s">
        <v>44</v>
      </c>
    </row>
    <row r="1695" spans="1:19" ht="16.5" customHeight="1" x14ac:dyDescent="0.25">
      <c r="A1695" s="26">
        <v>1681</v>
      </c>
      <c r="B1695" s="225"/>
      <c r="C1695" s="26" t="s">
        <v>2200</v>
      </c>
      <c r="D1695" s="168">
        <v>43533</v>
      </c>
      <c r="E1695" s="26" t="s">
        <v>56</v>
      </c>
      <c r="F1695" s="150">
        <v>867857039892810</v>
      </c>
      <c r="G1695" s="26"/>
      <c r="H1695" s="26" t="s">
        <v>74</v>
      </c>
      <c r="I1695" s="26"/>
      <c r="J1695" s="26" t="s">
        <v>1225</v>
      </c>
      <c r="K1695" s="26" t="s">
        <v>225</v>
      </c>
      <c r="L1695" s="26" t="s">
        <v>1086</v>
      </c>
      <c r="M1695" s="26"/>
      <c r="N1695" s="26" t="s">
        <v>2310</v>
      </c>
      <c r="O1695" s="26"/>
      <c r="P1695" s="26" t="s">
        <v>80</v>
      </c>
      <c r="Q1695" s="26" t="s">
        <v>92</v>
      </c>
      <c r="R1695" s="26" t="s">
        <v>37</v>
      </c>
      <c r="S1695" s="26" t="s">
        <v>41</v>
      </c>
    </row>
    <row r="1696" spans="1:19" ht="16.5" customHeight="1" x14ac:dyDescent="0.25">
      <c r="A1696" s="26">
        <v>1682</v>
      </c>
      <c r="B1696" s="225"/>
      <c r="C1696" s="26" t="s">
        <v>2200</v>
      </c>
      <c r="D1696" s="168">
        <v>43533</v>
      </c>
      <c r="E1696" s="26" t="s">
        <v>56</v>
      </c>
      <c r="F1696" s="150">
        <v>867857039891796</v>
      </c>
      <c r="G1696" s="26"/>
      <c r="H1696" s="26" t="s">
        <v>74</v>
      </c>
      <c r="I1696" s="26"/>
      <c r="J1696" s="26" t="s">
        <v>1542</v>
      </c>
      <c r="K1696" s="26" t="s">
        <v>225</v>
      </c>
      <c r="L1696" s="26" t="s">
        <v>219</v>
      </c>
      <c r="M1696" s="26" t="s">
        <v>1086</v>
      </c>
      <c r="N1696" s="26" t="s">
        <v>277</v>
      </c>
      <c r="O1696" s="26"/>
      <c r="P1696" s="26" t="s">
        <v>80</v>
      </c>
      <c r="Q1696" s="26" t="s">
        <v>92</v>
      </c>
      <c r="R1696" s="26" t="s">
        <v>42</v>
      </c>
      <c r="S1696" s="26" t="s">
        <v>68</v>
      </c>
    </row>
    <row r="1697" spans="1:19" ht="16.5" customHeight="1" x14ac:dyDescent="0.25">
      <c r="A1697" s="26">
        <v>1683</v>
      </c>
      <c r="B1697" s="226"/>
      <c r="C1697" s="26" t="s">
        <v>2200</v>
      </c>
      <c r="D1697" s="168">
        <v>43533</v>
      </c>
      <c r="E1697" s="26" t="s">
        <v>56</v>
      </c>
      <c r="F1697" s="150">
        <v>867857039898346</v>
      </c>
      <c r="G1697" s="26"/>
      <c r="H1697" s="26" t="s">
        <v>74</v>
      </c>
      <c r="I1697" s="26"/>
      <c r="J1697" s="26" t="s">
        <v>1225</v>
      </c>
      <c r="K1697" s="26" t="s">
        <v>225</v>
      </c>
      <c r="L1697" s="26" t="s">
        <v>219</v>
      </c>
      <c r="M1697" s="26" t="s">
        <v>1086</v>
      </c>
      <c r="N1697" s="26" t="s">
        <v>2311</v>
      </c>
      <c r="O1697" s="26"/>
      <c r="P1697" s="26" t="s">
        <v>80</v>
      </c>
      <c r="Q1697" s="26" t="s">
        <v>92</v>
      </c>
      <c r="R1697" s="26" t="s">
        <v>37</v>
      </c>
      <c r="S1697" s="26" t="s">
        <v>41</v>
      </c>
    </row>
    <row r="1698" spans="1:19" ht="16.5" customHeight="1" x14ac:dyDescent="0.25">
      <c r="A1698" s="26">
        <v>1684</v>
      </c>
      <c r="B1698" s="224" t="s">
        <v>2312</v>
      </c>
      <c r="C1698" s="168">
        <v>43504</v>
      </c>
      <c r="D1698" s="26" t="s">
        <v>2191</v>
      </c>
      <c r="E1698" s="26" t="s">
        <v>56</v>
      </c>
      <c r="F1698" s="150">
        <v>868183034542444</v>
      </c>
      <c r="G1698" s="26"/>
      <c r="H1698" s="26" t="s">
        <v>74</v>
      </c>
      <c r="I1698" s="26"/>
      <c r="J1698" s="26" t="s">
        <v>499</v>
      </c>
      <c r="K1698" s="26" t="s">
        <v>50</v>
      </c>
      <c r="L1698" s="26" t="s">
        <v>1112</v>
      </c>
      <c r="M1698" s="26" t="s">
        <v>1086</v>
      </c>
      <c r="N1698" s="26" t="s">
        <v>2019</v>
      </c>
      <c r="O1698" s="26"/>
      <c r="P1698" s="26" t="s">
        <v>80</v>
      </c>
      <c r="Q1698" s="26" t="s">
        <v>100</v>
      </c>
      <c r="R1698" s="26" t="s">
        <v>37</v>
      </c>
      <c r="S1698" s="26" t="s">
        <v>40</v>
      </c>
    </row>
    <row r="1699" spans="1:19" ht="16.5" customHeight="1" x14ac:dyDescent="0.25">
      <c r="A1699" s="26">
        <v>1685</v>
      </c>
      <c r="B1699" s="225"/>
      <c r="C1699" s="168">
        <v>43504</v>
      </c>
      <c r="D1699" s="26" t="s">
        <v>2191</v>
      </c>
      <c r="E1699" s="26" t="s">
        <v>56</v>
      </c>
      <c r="F1699" s="150">
        <v>868183034774906</v>
      </c>
      <c r="G1699" s="26" t="s">
        <v>262</v>
      </c>
      <c r="H1699" s="26" t="s">
        <v>74</v>
      </c>
      <c r="I1699" s="26"/>
      <c r="J1699" s="26"/>
      <c r="K1699" s="26" t="s">
        <v>2313</v>
      </c>
      <c r="L1699" s="26"/>
      <c r="M1699" s="26"/>
      <c r="N1699" s="26" t="s">
        <v>2079</v>
      </c>
      <c r="O1699" s="26"/>
      <c r="P1699" s="26" t="s">
        <v>144</v>
      </c>
      <c r="Q1699" s="26" t="s">
        <v>100</v>
      </c>
      <c r="R1699" s="26" t="s">
        <v>37</v>
      </c>
      <c r="S1699" s="26" t="s">
        <v>41</v>
      </c>
    </row>
    <row r="1700" spans="1:19" ht="16.5" customHeight="1" x14ac:dyDescent="0.25">
      <c r="A1700" s="26">
        <v>1686</v>
      </c>
      <c r="B1700" s="225"/>
      <c r="C1700" s="168">
        <v>43504</v>
      </c>
      <c r="D1700" s="26" t="s">
        <v>2191</v>
      </c>
      <c r="E1700" s="26" t="s">
        <v>56</v>
      </c>
      <c r="F1700" s="150">
        <v>867857039897793</v>
      </c>
      <c r="G1700" s="26"/>
      <c r="H1700" s="26" t="s">
        <v>74</v>
      </c>
      <c r="I1700" s="26"/>
      <c r="J1700" s="26" t="s">
        <v>489</v>
      </c>
      <c r="K1700" s="26" t="s">
        <v>862</v>
      </c>
      <c r="L1700" s="26" t="s">
        <v>219</v>
      </c>
      <c r="M1700" s="26" t="s">
        <v>1086</v>
      </c>
      <c r="N1700" s="26" t="s">
        <v>1258</v>
      </c>
      <c r="O1700" s="26"/>
      <c r="P1700" s="26" t="s">
        <v>80</v>
      </c>
      <c r="Q1700" s="26" t="s">
        <v>100</v>
      </c>
      <c r="R1700" s="26" t="s">
        <v>37</v>
      </c>
      <c r="S1700" s="26" t="s">
        <v>40</v>
      </c>
    </row>
    <row r="1701" spans="1:19" ht="15.75" customHeight="1" x14ac:dyDescent="0.25">
      <c r="A1701" s="26">
        <v>1687</v>
      </c>
      <c r="B1701" s="225"/>
      <c r="C1701" s="168">
        <v>43504</v>
      </c>
      <c r="D1701" s="26" t="s">
        <v>2191</v>
      </c>
      <c r="E1701" s="26" t="s">
        <v>56</v>
      </c>
      <c r="F1701" s="150">
        <v>868183033839510</v>
      </c>
      <c r="G1701" s="26"/>
      <c r="H1701" s="26" t="s">
        <v>74</v>
      </c>
      <c r="I1701" s="26" t="s">
        <v>2314</v>
      </c>
      <c r="J1701" s="26" t="s">
        <v>465</v>
      </c>
      <c r="K1701" s="26" t="s">
        <v>167</v>
      </c>
      <c r="L1701" s="26" t="s">
        <v>206</v>
      </c>
      <c r="M1701" s="26" t="s">
        <v>1086</v>
      </c>
      <c r="N1701" s="26" t="s">
        <v>2309</v>
      </c>
      <c r="O1701" s="26"/>
      <c r="P1701" s="26" t="s">
        <v>80</v>
      </c>
      <c r="Q1701" s="26" t="s">
        <v>100</v>
      </c>
      <c r="R1701" s="26" t="s">
        <v>37</v>
      </c>
      <c r="S1701" s="26" t="s">
        <v>39</v>
      </c>
    </row>
    <row r="1702" spans="1:19" ht="16.5" customHeight="1" x14ac:dyDescent="0.25">
      <c r="A1702" s="26">
        <v>1688</v>
      </c>
      <c r="B1702" s="225"/>
      <c r="C1702" s="168">
        <v>43746</v>
      </c>
      <c r="D1702" s="26" t="s">
        <v>2191</v>
      </c>
      <c r="E1702" s="26" t="s">
        <v>56</v>
      </c>
      <c r="F1702" s="150">
        <v>868183034622907</v>
      </c>
      <c r="G1702" s="26"/>
      <c r="H1702" s="26" t="s">
        <v>74</v>
      </c>
      <c r="I1702" s="26"/>
      <c r="J1702" s="26" t="s">
        <v>2315</v>
      </c>
      <c r="K1702" s="26" t="s">
        <v>1383</v>
      </c>
      <c r="L1702" s="26" t="s">
        <v>206</v>
      </c>
      <c r="M1702" s="26" t="s">
        <v>1086</v>
      </c>
      <c r="N1702" s="26" t="s">
        <v>1871</v>
      </c>
      <c r="O1702" s="26"/>
      <c r="P1702" s="26" t="s">
        <v>80</v>
      </c>
      <c r="Q1702" s="26" t="s">
        <v>100</v>
      </c>
      <c r="R1702" s="26" t="s">
        <v>42</v>
      </c>
      <c r="S1702" s="26" t="s">
        <v>68</v>
      </c>
    </row>
    <row r="1703" spans="1:19" ht="16.5" customHeight="1" x14ac:dyDescent="0.25">
      <c r="A1703" s="26">
        <v>1689</v>
      </c>
      <c r="B1703" s="225"/>
      <c r="C1703" s="168">
        <v>43746</v>
      </c>
      <c r="D1703" s="26" t="s">
        <v>2191</v>
      </c>
      <c r="E1703" s="26" t="s">
        <v>56</v>
      </c>
      <c r="F1703" s="150">
        <v>867857039910380</v>
      </c>
      <c r="G1703" s="26"/>
      <c r="H1703" s="26" t="s">
        <v>74</v>
      </c>
      <c r="I1703" s="26" t="s">
        <v>2316</v>
      </c>
      <c r="J1703" s="26" t="s">
        <v>2317</v>
      </c>
      <c r="K1703" s="26" t="s">
        <v>1097</v>
      </c>
      <c r="L1703" s="26" t="s">
        <v>1086</v>
      </c>
      <c r="M1703" s="26"/>
      <c r="N1703" s="26" t="s">
        <v>2144</v>
      </c>
      <c r="O1703" s="26"/>
      <c r="P1703" s="26" t="s">
        <v>80</v>
      </c>
      <c r="Q1703" s="26" t="s">
        <v>100</v>
      </c>
      <c r="R1703" s="26" t="s">
        <v>42</v>
      </c>
      <c r="S1703" s="26" t="s">
        <v>45</v>
      </c>
    </row>
    <row r="1704" spans="1:19" ht="16.5" customHeight="1" x14ac:dyDescent="0.25">
      <c r="A1704" s="26">
        <v>1690</v>
      </c>
      <c r="B1704" s="225"/>
      <c r="C1704" s="168">
        <v>43746</v>
      </c>
      <c r="D1704" s="26" t="s">
        <v>2191</v>
      </c>
      <c r="E1704" s="26" t="s">
        <v>56</v>
      </c>
      <c r="F1704" s="150">
        <v>868183034644539</v>
      </c>
      <c r="G1704" s="26"/>
      <c r="H1704" s="26" t="s">
        <v>74</v>
      </c>
      <c r="I1704" s="26"/>
      <c r="J1704" s="26" t="s">
        <v>453</v>
      </c>
      <c r="K1704" s="26" t="s">
        <v>2318</v>
      </c>
      <c r="L1704" s="26" t="s">
        <v>78</v>
      </c>
      <c r="M1704" s="26" t="s">
        <v>1086</v>
      </c>
      <c r="N1704" s="26" t="s">
        <v>2019</v>
      </c>
      <c r="O1704" s="26"/>
      <c r="P1704" s="26" t="s">
        <v>80</v>
      </c>
      <c r="Q1704" s="26" t="s">
        <v>100</v>
      </c>
      <c r="R1704" s="26" t="s">
        <v>37</v>
      </c>
      <c r="S1704" s="26" t="s">
        <v>39</v>
      </c>
    </row>
    <row r="1705" spans="1:19" ht="16.5" customHeight="1" x14ac:dyDescent="0.25">
      <c r="A1705" s="26">
        <v>1691</v>
      </c>
      <c r="B1705" s="225"/>
      <c r="C1705" s="168">
        <v>43746</v>
      </c>
      <c r="D1705" s="26" t="s">
        <v>2191</v>
      </c>
      <c r="E1705" s="26" t="s">
        <v>56</v>
      </c>
      <c r="F1705" s="150">
        <v>868183034690615</v>
      </c>
      <c r="G1705" s="26"/>
      <c r="H1705" s="26" t="s">
        <v>74</v>
      </c>
      <c r="I1705" s="26"/>
      <c r="J1705" s="26" t="s">
        <v>2319</v>
      </c>
      <c r="K1705" s="26" t="s">
        <v>2320</v>
      </c>
      <c r="L1705" s="26" t="s">
        <v>78</v>
      </c>
      <c r="M1705" s="26" t="s">
        <v>1086</v>
      </c>
      <c r="N1705" s="26" t="s">
        <v>2019</v>
      </c>
      <c r="O1705" s="26"/>
      <c r="P1705" s="26" t="s">
        <v>80</v>
      </c>
      <c r="Q1705" s="26" t="s">
        <v>100</v>
      </c>
      <c r="R1705" s="26" t="s">
        <v>37</v>
      </c>
      <c r="S1705" s="26" t="s">
        <v>40</v>
      </c>
    </row>
    <row r="1706" spans="1:19" ht="16.5" customHeight="1" x14ac:dyDescent="0.25">
      <c r="A1706" s="26">
        <v>1692</v>
      </c>
      <c r="B1706" s="225"/>
      <c r="C1706" s="168">
        <v>43746</v>
      </c>
      <c r="D1706" s="26" t="s">
        <v>2191</v>
      </c>
      <c r="E1706" s="26" t="s">
        <v>56</v>
      </c>
      <c r="F1706" s="150">
        <v>868183034653084</v>
      </c>
      <c r="G1706" s="26"/>
      <c r="H1706" s="26" t="s">
        <v>74</v>
      </c>
      <c r="I1706" s="26" t="s">
        <v>2321</v>
      </c>
      <c r="J1706" s="26" t="s">
        <v>2315</v>
      </c>
      <c r="K1706" s="26" t="s">
        <v>2322</v>
      </c>
      <c r="L1706" s="26" t="s">
        <v>206</v>
      </c>
      <c r="M1706" s="26" t="s">
        <v>1086</v>
      </c>
      <c r="N1706" s="26" t="s">
        <v>2323</v>
      </c>
      <c r="O1706" s="26"/>
      <c r="P1706" s="26" t="s">
        <v>80</v>
      </c>
      <c r="Q1706" s="26" t="s">
        <v>100</v>
      </c>
      <c r="R1706" s="26" t="s">
        <v>37</v>
      </c>
      <c r="S1706" s="26" t="s">
        <v>41</v>
      </c>
    </row>
    <row r="1707" spans="1:19" ht="16.5" customHeight="1" x14ac:dyDescent="0.25">
      <c r="A1707" s="26">
        <v>1693</v>
      </c>
      <c r="B1707" s="225"/>
      <c r="C1707" s="168">
        <v>43746</v>
      </c>
      <c r="D1707" s="26" t="s">
        <v>2191</v>
      </c>
      <c r="E1707" s="26" t="s">
        <v>56</v>
      </c>
      <c r="F1707" s="150">
        <v>867857039895730</v>
      </c>
      <c r="G1707" s="26"/>
      <c r="H1707" s="26" t="s">
        <v>74</v>
      </c>
      <c r="I1707" s="26"/>
      <c r="J1707" s="26" t="s">
        <v>501</v>
      </c>
      <c r="K1707" s="26" t="s">
        <v>2324</v>
      </c>
      <c r="L1707" s="26" t="s">
        <v>226</v>
      </c>
      <c r="M1707" s="26" t="s">
        <v>1086</v>
      </c>
      <c r="N1707" s="26" t="s">
        <v>2325</v>
      </c>
      <c r="O1707" s="26"/>
      <c r="P1707" s="26" t="s">
        <v>80</v>
      </c>
      <c r="Q1707" s="26" t="s">
        <v>100</v>
      </c>
      <c r="R1707" s="26" t="s">
        <v>37</v>
      </c>
      <c r="S1707" s="26" t="s">
        <v>40</v>
      </c>
    </row>
    <row r="1708" spans="1:19" ht="16.5" customHeight="1" x14ac:dyDescent="0.25">
      <c r="A1708" s="26">
        <v>1694</v>
      </c>
      <c r="B1708" s="225"/>
      <c r="C1708" s="26" t="s">
        <v>2148</v>
      </c>
      <c r="D1708" s="26" t="s">
        <v>2201</v>
      </c>
      <c r="E1708" s="26" t="s">
        <v>56</v>
      </c>
      <c r="F1708" s="150">
        <v>868183033863023</v>
      </c>
      <c r="G1708" s="26"/>
      <c r="H1708" s="26" t="s">
        <v>74</v>
      </c>
      <c r="I1708" s="26" t="s">
        <v>2326</v>
      </c>
      <c r="J1708" s="26" t="s">
        <v>444</v>
      </c>
      <c r="K1708" s="26" t="s">
        <v>2327</v>
      </c>
      <c r="L1708" s="26"/>
      <c r="M1708" s="26" t="s">
        <v>1086</v>
      </c>
      <c r="N1708" s="26" t="s">
        <v>106</v>
      </c>
      <c r="O1708" s="26"/>
      <c r="P1708" s="26" t="s">
        <v>80</v>
      </c>
      <c r="Q1708" s="26" t="s">
        <v>100</v>
      </c>
      <c r="R1708" s="26" t="s">
        <v>42</v>
      </c>
      <c r="S1708" s="26" t="s">
        <v>44</v>
      </c>
    </row>
    <row r="1709" spans="1:19" ht="16.5" customHeight="1" x14ac:dyDescent="0.25">
      <c r="A1709" s="26">
        <v>1695</v>
      </c>
      <c r="B1709" s="225"/>
      <c r="C1709" s="26" t="s">
        <v>2148</v>
      </c>
      <c r="D1709" s="26" t="s">
        <v>2201</v>
      </c>
      <c r="E1709" s="26" t="s">
        <v>56</v>
      </c>
      <c r="F1709" s="150">
        <v>868183034653134</v>
      </c>
      <c r="G1709" s="26"/>
      <c r="H1709" s="26" t="s">
        <v>74</v>
      </c>
      <c r="I1709" s="26"/>
      <c r="J1709" s="26" t="s">
        <v>2017</v>
      </c>
      <c r="K1709" s="26" t="s">
        <v>862</v>
      </c>
      <c r="L1709" s="26" t="s">
        <v>78</v>
      </c>
      <c r="M1709" s="26" t="s">
        <v>1086</v>
      </c>
      <c r="N1709" s="26" t="s">
        <v>1258</v>
      </c>
      <c r="O1709" s="26"/>
      <c r="P1709" s="26" t="s">
        <v>80</v>
      </c>
      <c r="Q1709" s="26" t="s">
        <v>100</v>
      </c>
      <c r="R1709" s="26" t="s">
        <v>37</v>
      </c>
      <c r="S1709" s="26" t="s">
        <v>40</v>
      </c>
    </row>
    <row r="1710" spans="1:19" ht="16.5" customHeight="1" x14ac:dyDescent="0.25">
      <c r="A1710" s="26">
        <v>1696</v>
      </c>
      <c r="B1710" s="225"/>
      <c r="C1710" s="26" t="s">
        <v>2148</v>
      </c>
      <c r="D1710" s="26" t="s">
        <v>2201</v>
      </c>
      <c r="E1710" s="26" t="s">
        <v>56</v>
      </c>
      <c r="F1710" s="150">
        <v>868183033833257</v>
      </c>
      <c r="G1710" s="26" t="s">
        <v>262</v>
      </c>
      <c r="H1710" s="26" t="s">
        <v>74</v>
      </c>
      <c r="I1710" s="26"/>
      <c r="J1710" s="26" t="s">
        <v>465</v>
      </c>
      <c r="K1710" s="26" t="s">
        <v>2328</v>
      </c>
      <c r="L1710" s="26" t="s">
        <v>206</v>
      </c>
      <c r="M1710" s="26" t="s">
        <v>1086</v>
      </c>
      <c r="N1710" s="26" t="s">
        <v>2329</v>
      </c>
      <c r="O1710" s="26"/>
      <c r="P1710" s="26" t="s">
        <v>80</v>
      </c>
      <c r="Q1710" s="26" t="s">
        <v>100</v>
      </c>
      <c r="R1710" s="26" t="s">
        <v>37</v>
      </c>
      <c r="S1710" s="26" t="s">
        <v>40</v>
      </c>
    </row>
    <row r="1711" spans="1:19" ht="16.5" customHeight="1" x14ac:dyDescent="0.25">
      <c r="A1711" s="26">
        <v>1697</v>
      </c>
      <c r="B1711" s="225"/>
      <c r="C1711" s="26" t="s">
        <v>2148</v>
      </c>
      <c r="D1711" s="26" t="s">
        <v>2201</v>
      </c>
      <c r="E1711" s="26" t="s">
        <v>56</v>
      </c>
      <c r="F1711" s="150">
        <v>867717030471636</v>
      </c>
      <c r="G1711" s="26"/>
      <c r="H1711" s="26" t="s">
        <v>74</v>
      </c>
      <c r="I1711" s="26"/>
      <c r="J1711" s="26" t="s">
        <v>2059</v>
      </c>
      <c r="K1711" s="26" t="s">
        <v>2330</v>
      </c>
      <c r="L1711" s="26" t="s">
        <v>219</v>
      </c>
      <c r="M1711" s="26" t="s">
        <v>1086</v>
      </c>
      <c r="N1711" s="26" t="s">
        <v>1871</v>
      </c>
      <c r="O1711" s="26"/>
      <c r="P1711" s="26" t="s">
        <v>80</v>
      </c>
      <c r="Q1711" s="26" t="s">
        <v>100</v>
      </c>
      <c r="R1711" s="26" t="s">
        <v>42</v>
      </c>
      <c r="S1711" s="26" t="s">
        <v>68</v>
      </c>
    </row>
    <row r="1712" spans="1:19" ht="16.5" customHeight="1" x14ac:dyDescent="0.25">
      <c r="A1712" s="26">
        <v>1698</v>
      </c>
      <c r="B1712" s="225"/>
      <c r="C1712" s="26" t="s">
        <v>2148</v>
      </c>
      <c r="D1712" s="26" t="s">
        <v>2201</v>
      </c>
      <c r="E1712" s="26" t="s">
        <v>56</v>
      </c>
      <c r="F1712" s="150">
        <v>868183034631056</v>
      </c>
      <c r="G1712" s="26"/>
      <c r="H1712" s="26" t="s">
        <v>74</v>
      </c>
      <c r="I1712" s="26"/>
      <c r="J1712" s="26" t="s">
        <v>453</v>
      </c>
      <c r="K1712" s="26" t="s">
        <v>862</v>
      </c>
      <c r="L1712" s="26" t="s">
        <v>78</v>
      </c>
      <c r="M1712" s="26" t="s">
        <v>1086</v>
      </c>
      <c r="N1712" s="26" t="s">
        <v>1258</v>
      </c>
      <c r="O1712" s="26"/>
      <c r="P1712" s="26" t="s">
        <v>80</v>
      </c>
      <c r="Q1712" s="26" t="s">
        <v>100</v>
      </c>
      <c r="R1712" s="26" t="s">
        <v>37</v>
      </c>
      <c r="S1712" s="26" t="s">
        <v>40</v>
      </c>
    </row>
    <row r="1713" spans="1:19" ht="33" customHeight="1" x14ac:dyDescent="0.25">
      <c r="A1713" s="26">
        <v>1699</v>
      </c>
      <c r="B1713" s="225"/>
      <c r="C1713" s="26" t="s">
        <v>2148</v>
      </c>
      <c r="D1713" s="26" t="s">
        <v>2201</v>
      </c>
      <c r="E1713" s="26" t="s">
        <v>56</v>
      </c>
      <c r="F1713" s="150">
        <v>867857039926121</v>
      </c>
      <c r="G1713" s="26"/>
      <c r="H1713" s="26" t="s">
        <v>74</v>
      </c>
      <c r="I1713" s="26"/>
      <c r="J1713" s="26" t="s">
        <v>2032</v>
      </c>
      <c r="K1713" s="26" t="s">
        <v>2330</v>
      </c>
      <c r="L1713" s="26" t="s">
        <v>219</v>
      </c>
      <c r="M1713" s="26" t="s">
        <v>1086</v>
      </c>
      <c r="N1713" s="26" t="s">
        <v>2331</v>
      </c>
      <c r="O1713" s="26"/>
      <c r="P1713" s="26" t="s">
        <v>80</v>
      </c>
      <c r="Q1713" s="26" t="s">
        <v>100</v>
      </c>
      <c r="R1713" s="26" t="s">
        <v>37</v>
      </c>
      <c r="S1713" s="26" t="s">
        <v>41</v>
      </c>
    </row>
    <row r="1714" spans="1:19" ht="16.5" customHeight="1" x14ac:dyDescent="0.25">
      <c r="A1714" s="26">
        <v>1700</v>
      </c>
      <c r="B1714" s="225"/>
      <c r="C1714" s="26" t="s">
        <v>2148</v>
      </c>
      <c r="D1714" s="26" t="s">
        <v>2201</v>
      </c>
      <c r="E1714" s="26" t="s">
        <v>56</v>
      </c>
      <c r="F1714" s="150">
        <v>868183034537428</v>
      </c>
      <c r="G1714" s="26"/>
      <c r="H1714" s="26" t="s">
        <v>74</v>
      </c>
      <c r="I1714" s="26"/>
      <c r="J1714" s="26" t="s">
        <v>453</v>
      </c>
      <c r="K1714" s="26" t="s">
        <v>1844</v>
      </c>
      <c r="L1714" s="26" t="s">
        <v>78</v>
      </c>
      <c r="M1714" s="26" t="s">
        <v>1086</v>
      </c>
      <c r="N1714" s="26" t="s">
        <v>2019</v>
      </c>
      <c r="O1714" s="26"/>
      <c r="P1714" s="26" t="s">
        <v>80</v>
      </c>
      <c r="Q1714" s="26" t="s">
        <v>100</v>
      </c>
      <c r="R1714" s="26" t="s">
        <v>37</v>
      </c>
      <c r="S1714" s="26" t="s">
        <v>39</v>
      </c>
    </row>
    <row r="1715" spans="1:19" ht="16.5" customHeight="1" x14ac:dyDescent="0.25">
      <c r="A1715" s="26">
        <v>1701</v>
      </c>
      <c r="B1715" s="225"/>
      <c r="C1715" s="26" t="s">
        <v>2148</v>
      </c>
      <c r="D1715" s="26" t="s">
        <v>2201</v>
      </c>
      <c r="E1715" s="26" t="s">
        <v>56</v>
      </c>
      <c r="F1715" s="150">
        <v>868183033880811</v>
      </c>
      <c r="G1715" s="26"/>
      <c r="H1715" s="26" t="s">
        <v>74</v>
      </c>
      <c r="I1715" s="26"/>
      <c r="J1715" s="26"/>
      <c r="K1715" s="26" t="s">
        <v>2332</v>
      </c>
      <c r="L1715" s="26"/>
      <c r="M1715" s="26" t="s">
        <v>1086</v>
      </c>
      <c r="N1715" s="26" t="s">
        <v>2333</v>
      </c>
      <c r="O1715" s="26"/>
      <c r="P1715" s="26" t="s">
        <v>80</v>
      </c>
      <c r="Q1715" s="26" t="s">
        <v>100</v>
      </c>
      <c r="R1715" s="26" t="s">
        <v>37</v>
      </c>
      <c r="S1715" s="26" t="s">
        <v>39</v>
      </c>
    </row>
    <row r="1716" spans="1:19" ht="16.5" customHeight="1" x14ac:dyDescent="0.25">
      <c r="A1716" s="26">
        <v>1702</v>
      </c>
      <c r="B1716" s="225"/>
      <c r="C1716" s="168">
        <v>43504</v>
      </c>
      <c r="D1716" s="26" t="s">
        <v>2191</v>
      </c>
      <c r="E1716" s="26" t="s">
        <v>30</v>
      </c>
      <c r="F1716" s="150">
        <v>864811037128290</v>
      </c>
      <c r="G1716" s="26"/>
      <c r="H1716" s="26" t="s">
        <v>95</v>
      </c>
      <c r="I1716" s="26" t="s">
        <v>2334</v>
      </c>
      <c r="J1716" s="26" t="s">
        <v>2335</v>
      </c>
      <c r="K1716" s="26" t="s">
        <v>210</v>
      </c>
      <c r="L1716" s="26" t="s">
        <v>84</v>
      </c>
      <c r="M1716" s="26"/>
      <c r="N1716" s="26" t="s">
        <v>2012</v>
      </c>
      <c r="O1716" s="26"/>
      <c r="P1716" s="26" t="s">
        <v>80</v>
      </c>
      <c r="Q1716" s="26" t="s">
        <v>100</v>
      </c>
      <c r="R1716" s="26" t="s">
        <v>42</v>
      </c>
      <c r="S1716" s="26" t="s">
        <v>45</v>
      </c>
    </row>
    <row r="1717" spans="1:19" ht="16.5" customHeight="1" x14ac:dyDescent="0.25">
      <c r="A1717" s="26">
        <v>1703</v>
      </c>
      <c r="B1717" s="225"/>
      <c r="C1717" s="168">
        <v>43504</v>
      </c>
      <c r="D1717" s="26" t="s">
        <v>2191</v>
      </c>
      <c r="E1717" s="26" t="s">
        <v>30</v>
      </c>
      <c r="F1717" s="150">
        <v>864811037228314</v>
      </c>
      <c r="G1717" s="26"/>
      <c r="H1717" s="26" t="s">
        <v>95</v>
      </c>
      <c r="I1717" s="26"/>
      <c r="J1717" s="26" t="s">
        <v>490</v>
      </c>
      <c r="K1717" s="26" t="s">
        <v>1383</v>
      </c>
      <c r="L1717" s="26" t="s">
        <v>120</v>
      </c>
      <c r="M1717" s="26" t="s">
        <v>84</v>
      </c>
      <c r="N1717" s="26" t="s">
        <v>2336</v>
      </c>
      <c r="O1717" s="26" t="s">
        <v>122</v>
      </c>
      <c r="P1717" s="26" t="s">
        <v>80</v>
      </c>
      <c r="Q1717" s="26" t="s">
        <v>100</v>
      </c>
      <c r="R1717" s="26" t="s">
        <v>42</v>
      </c>
      <c r="S1717" s="26" t="s">
        <v>68</v>
      </c>
    </row>
    <row r="1718" spans="1:19" ht="16.5" customHeight="1" x14ac:dyDescent="0.25">
      <c r="A1718" s="26">
        <v>1704</v>
      </c>
      <c r="B1718" s="225"/>
      <c r="C1718" s="168">
        <v>43504</v>
      </c>
      <c r="D1718" s="26" t="s">
        <v>2191</v>
      </c>
      <c r="E1718" s="26" t="s">
        <v>30</v>
      </c>
      <c r="F1718" s="150">
        <v>868926033917052</v>
      </c>
      <c r="G1718" s="26"/>
      <c r="H1718" s="26" t="s">
        <v>74</v>
      </c>
      <c r="I1718" s="26"/>
      <c r="J1718" s="26"/>
      <c r="K1718" s="26" t="s">
        <v>2337</v>
      </c>
      <c r="L1718" s="26"/>
      <c r="M1718" s="26"/>
      <c r="N1718" s="26" t="s">
        <v>2079</v>
      </c>
      <c r="O1718" s="26"/>
      <c r="P1718" s="26"/>
      <c r="Q1718" s="26" t="s">
        <v>100</v>
      </c>
      <c r="R1718" s="26" t="s">
        <v>37</v>
      </c>
      <c r="S1718" s="26" t="s">
        <v>40</v>
      </c>
    </row>
    <row r="1719" spans="1:19" ht="16.5" customHeight="1" x14ac:dyDescent="0.25">
      <c r="A1719" s="26">
        <v>1705</v>
      </c>
      <c r="B1719" s="225"/>
      <c r="C1719" s="168">
        <v>43504</v>
      </c>
      <c r="D1719" s="26" t="s">
        <v>2191</v>
      </c>
      <c r="E1719" s="26" t="s">
        <v>30</v>
      </c>
      <c r="F1719" s="150">
        <v>864811036981863</v>
      </c>
      <c r="G1719" s="26"/>
      <c r="H1719" s="26" t="s">
        <v>95</v>
      </c>
      <c r="I1719" s="26"/>
      <c r="J1719" s="26" t="s">
        <v>2056</v>
      </c>
      <c r="K1719" s="26" t="s">
        <v>225</v>
      </c>
      <c r="L1719" s="26" t="s">
        <v>276</v>
      </c>
      <c r="M1719" s="26"/>
      <c r="N1719" s="26" t="s">
        <v>213</v>
      </c>
      <c r="O1719" s="26" t="s">
        <v>122</v>
      </c>
      <c r="P1719" s="26" t="s">
        <v>80</v>
      </c>
      <c r="Q1719" s="26" t="s">
        <v>100</v>
      </c>
      <c r="R1719" s="26" t="s">
        <v>37</v>
      </c>
      <c r="S1719" s="26" t="s">
        <v>59</v>
      </c>
    </row>
    <row r="1720" spans="1:19" ht="16.5" customHeight="1" x14ac:dyDescent="0.25">
      <c r="A1720" s="26">
        <v>1706</v>
      </c>
      <c r="B1720" s="225"/>
      <c r="C1720" s="168">
        <v>43504</v>
      </c>
      <c r="D1720" s="26" t="s">
        <v>2191</v>
      </c>
      <c r="E1720" s="26" t="s">
        <v>30</v>
      </c>
      <c r="F1720" s="150">
        <v>868926033933091</v>
      </c>
      <c r="G1720" s="26"/>
      <c r="H1720" s="26" t="s">
        <v>74</v>
      </c>
      <c r="I1720" s="26" t="s">
        <v>2338</v>
      </c>
      <c r="J1720" s="26"/>
      <c r="K1720" s="26" t="s">
        <v>2339</v>
      </c>
      <c r="L1720" s="26"/>
      <c r="M1720" s="26"/>
      <c r="N1720" s="26" t="s">
        <v>1326</v>
      </c>
      <c r="O1720" s="26"/>
      <c r="P1720" s="26" t="s">
        <v>80</v>
      </c>
      <c r="Q1720" s="26" t="s">
        <v>100</v>
      </c>
      <c r="R1720" s="26" t="s">
        <v>37</v>
      </c>
      <c r="S1720" s="26" t="s">
        <v>40</v>
      </c>
    </row>
    <row r="1721" spans="1:19" ht="16.5" customHeight="1" x14ac:dyDescent="0.25">
      <c r="A1721" s="26">
        <v>1707</v>
      </c>
      <c r="B1721" s="225"/>
      <c r="C1721" s="168">
        <v>43504</v>
      </c>
      <c r="D1721" s="26" t="s">
        <v>2191</v>
      </c>
      <c r="E1721" s="26" t="s">
        <v>30</v>
      </c>
      <c r="F1721" s="150">
        <v>864811037197253</v>
      </c>
      <c r="G1721" s="26"/>
      <c r="H1721" s="26" t="s">
        <v>95</v>
      </c>
      <c r="I1721" s="26"/>
      <c r="J1721" s="26" t="s">
        <v>2033</v>
      </c>
      <c r="K1721" s="26" t="s">
        <v>2340</v>
      </c>
      <c r="L1721" s="26" t="s">
        <v>84</v>
      </c>
      <c r="M1721" s="26"/>
      <c r="N1721" s="26" t="s">
        <v>2341</v>
      </c>
      <c r="O1721" s="26" t="s">
        <v>2342</v>
      </c>
      <c r="P1721" s="26" t="s">
        <v>80</v>
      </c>
      <c r="Q1721" s="26" t="s">
        <v>100</v>
      </c>
      <c r="R1721" s="26" t="s">
        <v>37</v>
      </c>
      <c r="S1721" s="26" t="s">
        <v>41</v>
      </c>
    </row>
    <row r="1722" spans="1:19" ht="16.5" customHeight="1" x14ac:dyDescent="0.25">
      <c r="A1722" s="26">
        <v>1708</v>
      </c>
      <c r="B1722" s="225"/>
      <c r="C1722" s="168">
        <v>43746</v>
      </c>
      <c r="D1722" s="26" t="s">
        <v>2191</v>
      </c>
      <c r="E1722" s="26" t="s">
        <v>30</v>
      </c>
      <c r="F1722" s="150">
        <v>864811037282246</v>
      </c>
      <c r="G1722" s="26"/>
      <c r="H1722" s="26" t="s">
        <v>95</v>
      </c>
      <c r="I1722" s="26" t="s">
        <v>2334</v>
      </c>
      <c r="J1722" s="26" t="s">
        <v>2343</v>
      </c>
      <c r="K1722" s="26" t="s">
        <v>1383</v>
      </c>
      <c r="L1722" s="26" t="s">
        <v>120</v>
      </c>
      <c r="M1722" s="26" t="s">
        <v>84</v>
      </c>
      <c r="N1722" s="26" t="s">
        <v>569</v>
      </c>
      <c r="O1722" s="26" t="s">
        <v>122</v>
      </c>
      <c r="P1722" s="26" t="s">
        <v>80</v>
      </c>
      <c r="Q1722" s="26" t="s">
        <v>100</v>
      </c>
      <c r="R1722" s="26" t="s">
        <v>37</v>
      </c>
      <c r="S1722" s="26" t="s">
        <v>41</v>
      </c>
    </row>
    <row r="1723" spans="1:19" ht="16.5" customHeight="1" x14ac:dyDescent="0.25">
      <c r="A1723" s="26">
        <v>1709</v>
      </c>
      <c r="B1723" s="225"/>
      <c r="C1723" s="168">
        <v>43746</v>
      </c>
      <c r="D1723" s="26" t="s">
        <v>2191</v>
      </c>
      <c r="E1723" s="26" t="s">
        <v>30</v>
      </c>
      <c r="F1723" s="150">
        <v>869627031758204</v>
      </c>
      <c r="G1723" s="26"/>
      <c r="H1723" s="26" t="s">
        <v>74</v>
      </c>
      <c r="I1723" s="26" t="s">
        <v>269</v>
      </c>
      <c r="J1723" s="26" t="s">
        <v>453</v>
      </c>
      <c r="K1723" s="26" t="s">
        <v>2344</v>
      </c>
      <c r="L1723" s="26" t="s">
        <v>243</v>
      </c>
      <c r="M1723" s="26"/>
      <c r="N1723" s="26" t="s">
        <v>2345</v>
      </c>
      <c r="O1723" s="26" t="s">
        <v>122</v>
      </c>
      <c r="P1723" s="26" t="s">
        <v>80</v>
      </c>
      <c r="Q1723" s="26" t="s">
        <v>100</v>
      </c>
      <c r="R1723" s="26" t="s">
        <v>37</v>
      </c>
      <c r="S1723" s="26" t="s">
        <v>40</v>
      </c>
    </row>
    <row r="1724" spans="1:19" ht="16.5" customHeight="1" x14ac:dyDescent="0.25">
      <c r="A1724" s="26">
        <v>1710</v>
      </c>
      <c r="B1724" s="225"/>
      <c r="C1724" s="168">
        <v>43746</v>
      </c>
      <c r="D1724" s="26" t="s">
        <v>2191</v>
      </c>
      <c r="E1724" s="26" t="s">
        <v>30</v>
      </c>
      <c r="F1724" s="150">
        <v>868926033918373</v>
      </c>
      <c r="G1724" s="26"/>
      <c r="H1724" s="26" t="s">
        <v>74</v>
      </c>
      <c r="I1724" s="26"/>
      <c r="J1724" s="26" t="s">
        <v>2017</v>
      </c>
      <c r="K1724" s="26" t="s">
        <v>2346</v>
      </c>
      <c r="L1724" s="26" t="s">
        <v>229</v>
      </c>
      <c r="M1724" s="26" t="s">
        <v>276</v>
      </c>
      <c r="N1724" s="26" t="s">
        <v>2347</v>
      </c>
      <c r="O1724" s="26" t="s">
        <v>122</v>
      </c>
      <c r="P1724" s="26" t="s">
        <v>80</v>
      </c>
      <c r="Q1724" s="26" t="s">
        <v>100</v>
      </c>
      <c r="R1724" s="26" t="s">
        <v>37</v>
      </c>
      <c r="S1724" s="26" t="s">
        <v>41</v>
      </c>
    </row>
    <row r="1725" spans="1:19" ht="16.5" customHeight="1" x14ac:dyDescent="0.25">
      <c r="A1725" s="26">
        <v>1711</v>
      </c>
      <c r="B1725" s="225"/>
      <c r="C1725" s="168">
        <v>43746</v>
      </c>
      <c r="D1725" s="26" t="s">
        <v>2191</v>
      </c>
      <c r="E1725" s="26" t="s">
        <v>30</v>
      </c>
      <c r="F1725" s="150">
        <v>868926033989408</v>
      </c>
      <c r="G1725" s="26"/>
      <c r="H1725" s="26" t="s">
        <v>74</v>
      </c>
      <c r="I1725" s="26" t="s">
        <v>269</v>
      </c>
      <c r="J1725" s="26"/>
      <c r="K1725" s="26" t="s">
        <v>2348</v>
      </c>
      <c r="L1725" s="26"/>
      <c r="M1725" s="26"/>
      <c r="N1725" s="26" t="s">
        <v>2079</v>
      </c>
      <c r="O1725" s="26"/>
      <c r="P1725" s="26"/>
      <c r="Q1725" s="26" t="s">
        <v>100</v>
      </c>
      <c r="R1725" s="26" t="s">
        <v>37</v>
      </c>
      <c r="S1725" s="26" t="s">
        <v>41</v>
      </c>
    </row>
    <row r="1726" spans="1:19" ht="16.5" customHeight="1" x14ac:dyDescent="0.25">
      <c r="A1726" s="26">
        <v>1712</v>
      </c>
      <c r="B1726" s="225"/>
      <c r="C1726" s="168">
        <v>43746</v>
      </c>
      <c r="D1726" s="26" t="s">
        <v>2191</v>
      </c>
      <c r="E1726" s="26" t="s">
        <v>30</v>
      </c>
      <c r="F1726" s="150">
        <v>864811031282457</v>
      </c>
      <c r="G1726" s="26"/>
      <c r="H1726" s="26" t="s">
        <v>95</v>
      </c>
      <c r="I1726" s="26" t="s">
        <v>2334</v>
      </c>
      <c r="J1726" s="26" t="s">
        <v>2349</v>
      </c>
      <c r="K1726" s="26" t="s">
        <v>2350</v>
      </c>
      <c r="L1726" s="26" t="s">
        <v>508</v>
      </c>
      <c r="M1726" s="26" t="s">
        <v>276</v>
      </c>
      <c r="N1726" s="26" t="s">
        <v>569</v>
      </c>
      <c r="O1726" s="26" t="s">
        <v>122</v>
      </c>
      <c r="P1726" s="26" t="s">
        <v>80</v>
      </c>
      <c r="Q1726" s="26" t="s">
        <v>100</v>
      </c>
      <c r="R1726" s="26" t="s">
        <v>37</v>
      </c>
      <c r="S1726" s="26" t="s">
        <v>41</v>
      </c>
    </row>
    <row r="1727" spans="1:19" ht="16.5" customHeight="1" x14ac:dyDescent="0.25">
      <c r="A1727" s="26">
        <v>1713</v>
      </c>
      <c r="B1727" s="225"/>
      <c r="C1727" s="168">
        <v>43746</v>
      </c>
      <c r="D1727" s="26" t="s">
        <v>2191</v>
      </c>
      <c r="E1727" s="26" t="s">
        <v>30</v>
      </c>
      <c r="F1727" s="150">
        <v>864811036924285</v>
      </c>
      <c r="G1727" s="26"/>
      <c r="H1727" s="26" t="s">
        <v>95</v>
      </c>
      <c r="I1727" s="26" t="s">
        <v>2334</v>
      </c>
      <c r="J1727" s="26" t="s">
        <v>2351</v>
      </c>
      <c r="K1727" s="26" t="s">
        <v>2350</v>
      </c>
      <c r="L1727" s="26" t="s">
        <v>508</v>
      </c>
      <c r="M1727" s="26" t="s">
        <v>276</v>
      </c>
      <c r="N1727" s="26" t="s">
        <v>569</v>
      </c>
      <c r="O1727" s="26" t="s">
        <v>122</v>
      </c>
      <c r="P1727" s="26" t="s">
        <v>80</v>
      </c>
      <c r="Q1727" s="26" t="s">
        <v>100</v>
      </c>
      <c r="R1727" s="26" t="s">
        <v>37</v>
      </c>
      <c r="S1727" s="26" t="s">
        <v>41</v>
      </c>
    </row>
    <row r="1728" spans="1:19" ht="16.5" customHeight="1" x14ac:dyDescent="0.25">
      <c r="A1728" s="26">
        <v>1714</v>
      </c>
      <c r="B1728" s="225"/>
      <c r="C1728" s="26" t="s">
        <v>2148</v>
      </c>
      <c r="D1728" s="26" t="s">
        <v>2201</v>
      </c>
      <c r="E1728" s="26" t="s">
        <v>30</v>
      </c>
      <c r="F1728" s="150">
        <v>868926033908093</v>
      </c>
      <c r="G1728" s="26"/>
      <c r="H1728" s="26" t="s">
        <v>74</v>
      </c>
      <c r="I1728" s="26" t="s">
        <v>2298</v>
      </c>
      <c r="J1728" s="26" t="s">
        <v>453</v>
      </c>
      <c r="K1728" s="26" t="s">
        <v>225</v>
      </c>
      <c r="L1728" s="26" t="s">
        <v>508</v>
      </c>
      <c r="M1728" s="26" t="s">
        <v>276</v>
      </c>
      <c r="N1728" s="26" t="s">
        <v>569</v>
      </c>
      <c r="O1728" s="26" t="s">
        <v>122</v>
      </c>
      <c r="P1728" s="26" t="s">
        <v>80</v>
      </c>
      <c r="Q1728" s="26" t="s">
        <v>100</v>
      </c>
      <c r="R1728" s="26" t="s">
        <v>37</v>
      </c>
      <c r="S1728" s="26" t="s">
        <v>41</v>
      </c>
    </row>
    <row r="1729" spans="1:19" ht="16.5" customHeight="1" x14ac:dyDescent="0.25">
      <c r="A1729" s="26">
        <v>1715</v>
      </c>
      <c r="B1729" s="225"/>
      <c r="C1729" s="26" t="s">
        <v>2148</v>
      </c>
      <c r="D1729" s="26" t="s">
        <v>2201</v>
      </c>
      <c r="E1729" s="26" t="s">
        <v>30</v>
      </c>
      <c r="F1729" s="150">
        <v>868345031032469</v>
      </c>
      <c r="G1729" s="26"/>
      <c r="H1729" s="26" t="s">
        <v>74</v>
      </c>
      <c r="I1729" s="26" t="s">
        <v>2298</v>
      </c>
      <c r="J1729" s="26" t="s">
        <v>453</v>
      </c>
      <c r="K1729" s="26" t="s">
        <v>2352</v>
      </c>
      <c r="L1729" s="26" t="s">
        <v>229</v>
      </c>
      <c r="M1729" s="26" t="s">
        <v>276</v>
      </c>
      <c r="N1729" s="26" t="s">
        <v>2353</v>
      </c>
      <c r="O1729" s="26" t="s">
        <v>122</v>
      </c>
      <c r="P1729" s="26" t="s">
        <v>80</v>
      </c>
      <c r="Q1729" s="26" t="s">
        <v>100</v>
      </c>
      <c r="R1729" s="26" t="s">
        <v>37</v>
      </c>
      <c r="S1729" s="26" t="s">
        <v>59</v>
      </c>
    </row>
    <row r="1730" spans="1:19" ht="21.75" customHeight="1" x14ac:dyDescent="0.25">
      <c r="A1730" s="26">
        <v>1716</v>
      </c>
      <c r="B1730" s="225"/>
      <c r="C1730" s="26" t="s">
        <v>2148</v>
      </c>
      <c r="D1730" s="26" t="s">
        <v>2201</v>
      </c>
      <c r="E1730" s="26" t="s">
        <v>30</v>
      </c>
      <c r="F1730" s="150">
        <v>868926033947901</v>
      </c>
      <c r="G1730" s="26"/>
      <c r="H1730" s="26" t="s">
        <v>74</v>
      </c>
      <c r="I1730" s="26" t="s">
        <v>2298</v>
      </c>
      <c r="J1730" s="26" t="s">
        <v>449</v>
      </c>
      <c r="K1730" s="26" t="s">
        <v>2354</v>
      </c>
      <c r="L1730" s="26" t="s">
        <v>229</v>
      </c>
      <c r="M1730" s="26" t="s">
        <v>276</v>
      </c>
      <c r="N1730" s="26" t="s">
        <v>1596</v>
      </c>
      <c r="O1730" s="26" t="s">
        <v>122</v>
      </c>
      <c r="P1730" s="26" t="s">
        <v>80</v>
      </c>
      <c r="Q1730" s="26" t="s">
        <v>100</v>
      </c>
      <c r="R1730" s="26" t="s">
        <v>37</v>
      </c>
      <c r="S1730" s="26" t="s">
        <v>40</v>
      </c>
    </row>
    <row r="1731" spans="1:19" ht="16.5" customHeight="1" x14ac:dyDescent="0.25">
      <c r="A1731" s="26">
        <v>1717</v>
      </c>
      <c r="B1731" s="225"/>
      <c r="C1731" s="26" t="s">
        <v>2148</v>
      </c>
      <c r="D1731" s="26" t="s">
        <v>2201</v>
      </c>
      <c r="E1731" s="26" t="s">
        <v>30</v>
      </c>
      <c r="F1731" s="150">
        <v>864811036930969</v>
      </c>
      <c r="G1731" s="26"/>
      <c r="H1731" s="26" t="s">
        <v>95</v>
      </c>
      <c r="I1731" s="26" t="s">
        <v>2355</v>
      </c>
      <c r="J1731" s="26" t="s">
        <v>708</v>
      </c>
      <c r="K1731" s="26" t="s">
        <v>225</v>
      </c>
      <c r="L1731" s="26" t="s">
        <v>508</v>
      </c>
      <c r="M1731" s="26" t="s">
        <v>276</v>
      </c>
      <c r="N1731" s="26" t="s">
        <v>569</v>
      </c>
      <c r="O1731" s="26" t="s">
        <v>122</v>
      </c>
      <c r="P1731" s="26" t="s">
        <v>80</v>
      </c>
      <c r="Q1731" s="26" t="s">
        <v>100</v>
      </c>
      <c r="R1731" s="26" t="s">
        <v>37</v>
      </c>
      <c r="S1731" s="26" t="s">
        <v>59</v>
      </c>
    </row>
    <row r="1732" spans="1:19" ht="16.5" customHeight="1" x14ac:dyDescent="0.25">
      <c r="A1732" s="26">
        <v>1718</v>
      </c>
      <c r="B1732" s="225"/>
      <c r="C1732" s="26" t="s">
        <v>2148</v>
      </c>
      <c r="D1732" s="26" t="s">
        <v>2201</v>
      </c>
      <c r="E1732" s="26" t="s">
        <v>30</v>
      </c>
      <c r="F1732" s="150">
        <v>866192037822101</v>
      </c>
      <c r="G1732" s="26"/>
      <c r="H1732" s="26" t="s">
        <v>74</v>
      </c>
      <c r="I1732" s="26" t="s">
        <v>500</v>
      </c>
      <c r="J1732" s="26" t="s">
        <v>2024</v>
      </c>
      <c r="K1732" s="26" t="s">
        <v>2356</v>
      </c>
      <c r="L1732" s="26" t="s">
        <v>311</v>
      </c>
      <c r="M1732" s="26" t="s">
        <v>276</v>
      </c>
      <c r="N1732" s="26" t="s">
        <v>2357</v>
      </c>
      <c r="O1732" s="26" t="s">
        <v>122</v>
      </c>
      <c r="P1732" s="26" t="s">
        <v>80</v>
      </c>
      <c r="Q1732" s="26" t="s">
        <v>100</v>
      </c>
      <c r="R1732" s="26" t="s">
        <v>37</v>
      </c>
      <c r="S1732" s="26" t="s">
        <v>39</v>
      </c>
    </row>
    <row r="1733" spans="1:19" ht="16.5" customHeight="1" x14ac:dyDescent="0.25">
      <c r="A1733" s="26">
        <v>1719</v>
      </c>
      <c r="B1733" s="226"/>
      <c r="C1733" s="26" t="s">
        <v>2148</v>
      </c>
      <c r="D1733" s="26" t="s">
        <v>2201</v>
      </c>
      <c r="E1733" s="26" t="s">
        <v>30</v>
      </c>
      <c r="F1733" s="150">
        <v>866192037809074</v>
      </c>
      <c r="G1733" s="26"/>
      <c r="H1733" s="26" t="s">
        <v>95</v>
      </c>
      <c r="I1733" s="26" t="s">
        <v>2298</v>
      </c>
      <c r="J1733" s="26" t="s">
        <v>489</v>
      </c>
      <c r="K1733" s="26" t="s">
        <v>2358</v>
      </c>
      <c r="L1733" s="26" t="s">
        <v>508</v>
      </c>
      <c r="M1733" s="26"/>
      <c r="N1733" s="26" t="s">
        <v>2359</v>
      </c>
      <c r="O1733" s="26" t="s">
        <v>2360</v>
      </c>
      <c r="P1733" s="26" t="s">
        <v>80</v>
      </c>
      <c r="Q1733" s="26" t="s">
        <v>100</v>
      </c>
      <c r="R1733" s="26" t="s">
        <v>37</v>
      </c>
      <c r="S1733" s="26" t="s">
        <v>39</v>
      </c>
    </row>
    <row r="1734" spans="1:19" ht="17.25" customHeight="1" x14ac:dyDescent="0.25">
      <c r="A1734" s="26">
        <v>1720</v>
      </c>
      <c r="B1734" s="224" t="s">
        <v>391</v>
      </c>
      <c r="C1734" s="94" t="s">
        <v>2204</v>
      </c>
      <c r="D1734" s="94" t="s">
        <v>2192</v>
      </c>
      <c r="E1734" s="65" t="s">
        <v>18</v>
      </c>
      <c r="F1734" s="75">
        <v>864161026915814</v>
      </c>
      <c r="G1734" s="65" t="s">
        <v>107</v>
      </c>
      <c r="H1734" s="65" t="s">
        <v>95</v>
      </c>
      <c r="I1734" s="31" t="s">
        <v>2361</v>
      </c>
      <c r="J1734" s="24" t="s">
        <v>531</v>
      </c>
      <c r="K1734" s="31" t="s">
        <v>2362</v>
      </c>
      <c r="L1734" s="31" t="s">
        <v>366</v>
      </c>
      <c r="M1734" s="31" t="s">
        <v>110</v>
      </c>
      <c r="N1734" s="31" t="s">
        <v>58</v>
      </c>
      <c r="O1734" s="72"/>
      <c r="P1734" s="31" t="s">
        <v>80</v>
      </c>
      <c r="Q1734" s="31" t="s">
        <v>92</v>
      </c>
      <c r="R1734" s="26" t="s">
        <v>42</v>
      </c>
      <c r="S1734" s="26" t="s">
        <v>44</v>
      </c>
    </row>
    <row r="1735" spans="1:19" ht="16.5" customHeight="1" x14ac:dyDescent="0.25">
      <c r="A1735" s="26">
        <v>1721</v>
      </c>
      <c r="B1735" s="225"/>
      <c r="C1735" s="94" t="s">
        <v>2204</v>
      </c>
      <c r="D1735" s="94" t="s">
        <v>2192</v>
      </c>
      <c r="E1735" s="65" t="s">
        <v>18</v>
      </c>
      <c r="F1735" s="75">
        <v>862118029961999</v>
      </c>
      <c r="G1735" s="65" t="s">
        <v>113</v>
      </c>
      <c r="H1735" s="65" t="s">
        <v>95</v>
      </c>
      <c r="I1735" s="75"/>
      <c r="J1735" s="24" t="s">
        <v>813</v>
      </c>
      <c r="K1735" s="31" t="s">
        <v>2363</v>
      </c>
      <c r="L1735" s="31" t="s">
        <v>105</v>
      </c>
      <c r="M1735" s="31" t="s">
        <v>110</v>
      </c>
      <c r="N1735" s="31" t="s">
        <v>947</v>
      </c>
      <c r="O1735" s="72">
        <v>100000</v>
      </c>
      <c r="P1735" s="31" t="s">
        <v>80</v>
      </c>
      <c r="Q1735" s="31" t="s">
        <v>92</v>
      </c>
      <c r="R1735" s="23" t="s">
        <v>37</v>
      </c>
      <c r="S1735" s="65" t="s">
        <v>39</v>
      </c>
    </row>
    <row r="1736" spans="1:19" ht="16.5" customHeight="1" x14ac:dyDescent="0.25">
      <c r="A1736" s="26">
        <v>1722</v>
      </c>
      <c r="B1736" s="225"/>
      <c r="C1736" s="94" t="s">
        <v>2209</v>
      </c>
      <c r="D1736" s="94" t="s">
        <v>2149</v>
      </c>
      <c r="E1736" s="65" t="s">
        <v>18</v>
      </c>
      <c r="F1736" s="95" t="s">
        <v>2364</v>
      </c>
      <c r="G1736" s="171"/>
      <c r="H1736" s="65" t="s">
        <v>95</v>
      </c>
      <c r="I1736" s="65" t="s">
        <v>1858</v>
      </c>
      <c r="J1736" s="24" t="s">
        <v>367</v>
      </c>
      <c r="K1736" s="31" t="s">
        <v>1392</v>
      </c>
      <c r="L1736" s="31" t="s">
        <v>307</v>
      </c>
      <c r="M1736" s="31" t="s">
        <v>110</v>
      </c>
      <c r="N1736" s="31" t="s">
        <v>947</v>
      </c>
      <c r="O1736" s="72">
        <v>100000</v>
      </c>
      <c r="P1736" s="31" t="s">
        <v>80</v>
      </c>
      <c r="Q1736" s="31" t="s">
        <v>92</v>
      </c>
      <c r="R1736" s="26" t="s">
        <v>37</v>
      </c>
      <c r="S1736" s="26" t="s">
        <v>39</v>
      </c>
    </row>
    <row r="1737" spans="1:19" ht="16.5" customHeight="1" x14ac:dyDescent="0.25">
      <c r="A1737" s="26">
        <v>1723</v>
      </c>
      <c r="B1737" s="225"/>
      <c r="C1737" s="94" t="s">
        <v>2209</v>
      </c>
      <c r="D1737" s="94" t="s">
        <v>2149</v>
      </c>
      <c r="E1737" s="65" t="s">
        <v>18</v>
      </c>
      <c r="F1737" s="95" t="s">
        <v>2365</v>
      </c>
      <c r="G1737" s="171"/>
      <c r="H1737" s="65" t="s">
        <v>95</v>
      </c>
      <c r="I1737" s="65" t="s">
        <v>2366</v>
      </c>
      <c r="J1737" s="24" t="s">
        <v>365</v>
      </c>
      <c r="K1737" s="31" t="s">
        <v>1392</v>
      </c>
      <c r="L1737" s="31" t="s">
        <v>1553</v>
      </c>
      <c r="M1737" s="31" t="s">
        <v>110</v>
      </c>
      <c r="N1737" s="31" t="s">
        <v>947</v>
      </c>
      <c r="O1737" s="72">
        <v>100000</v>
      </c>
      <c r="P1737" s="31" t="s">
        <v>80</v>
      </c>
      <c r="Q1737" s="31" t="s">
        <v>92</v>
      </c>
      <c r="R1737" s="26" t="s">
        <v>37</v>
      </c>
      <c r="S1737" s="26" t="s">
        <v>39</v>
      </c>
    </row>
    <row r="1738" spans="1:19" ht="16.5" customHeight="1" x14ac:dyDescent="0.25">
      <c r="A1738" s="26">
        <v>1724</v>
      </c>
      <c r="B1738" s="225"/>
      <c r="C1738" s="94" t="s">
        <v>2209</v>
      </c>
      <c r="D1738" s="94" t="s">
        <v>2149</v>
      </c>
      <c r="E1738" s="65" t="s">
        <v>18</v>
      </c>
      <c r="F1738" s="75">
        <v>863306020485444</v>
      </c>
      <c r="G1738" s="65" t="s">
        <v>1618</v>
      </c>
      <c r="H1738" s="65" t="s">
        <v>95</v>
      </c>
      <c r="I1738" s="65"/>
      <c r="J1738" s="31" t="s">
        <v>2367</v>
      </c>
      <c r="K1738" s="31"/>
      <c r="L1738" s="167" t="s">
        <v>105</v>
      </c>
      <c r="M1738" s="31" t="s">
        <v>110</v>
      </c>
      <c r="N1738" s="31" t="s">
        <v>58</v>
      </c>
      <c r="O1738" s="31"/>
      <c r="P1738" s="31" t="s">
        <v>80</v>
      </c>
      <c r="Q1738" s="31" t="s">
        <v>92</v>
      </c>
      <c r="R1738" s="26" t="s">
        <v>42</v>
      </c>
      <c r="S1738" s="26" t="s">
        <v>44</v>
      </c>
    </row>
    <row r="1739" spans="1:19" ht="16.5" customHeight="1" x14ac:dyDescent="0.25">
      <c r="A1739" s="26">
        <v>1725</v>
      </c>
      <c r="B1739" s="225"/>
      <c r="C1739" s="94" t="s">
        <v>2182</v>
      </c>
      <c r="D1739" s="94" t="s">
        <v>2368</v>
      </c>
      <c r="E1739" s="65" t="s">
        <v>18</v>
      </c>
      <c r="F1739" s="95" t="s">
        <v>2369</v>
      </c>
      <c r="G1739" s="65" t="s">
        <v>1845</v>
      </c>
      <c r="H1739" s="65" t="s">
        <v>95</v>
      </c>
      <c r="I1739" s="65"/>
      <c r="J1739" s="24" t="s">
        <v>367</v>
      </c>
      <c r="K1739" s="31" t="s">
        <v>1392</v>
      </c>
      <c r="L1739" s="31" t="s">
        <v>110</v>
      </c>
      <c r="M1739" s="167"/>
      <c r="N1739" s="31" t="s">
        <v>947</v>
      </c>
      <c r="O1739" s="72">
        <v>100000</v>
      </c>
      <c r="P1739" s="31" t="s">
        <v>80</v>
      </c>
      <c r="Q1739" s="31" t="s">
        <v>92</v>
      </c>
      <c r="R1739" s="26" t="s">
        <v>37</v>
      </c>
      <c r="S1739" s="26" t="s">
        <v>39</v>
      </c>
    </row>
    <row r="1740" spans="1:19" ht="16.5" customHeight="1" x14ac:dyDescent="0.25">
      <c r="A1740" s="26">
        <v>1726</v>
      </c>
      <c r="B1740" s="225"/>
      <c r="C1740" s="94" t="s">
        <v>2182</v>
      </c>
      <c r="D1740" s="94" t="s">
        <v>2368</v>
      </c>
      <c r="E1740" s="65" t="s">
        <v>18</v>
      </c>
      <c r="F1740" s="75">
        <v>862118027261160</v>
      </c>
      <c r="G1740" s="65" t="s">
        <v>1616</v>
      </c>
      <c r="H1740" s="65" t="s">
        <v>95</v>
      </c>
      <c r="I1740" s="65" t="s">
        <v>2370</v>
      </c>
      <c r="J1740" s="24" t="s">
        <v>365</v>
      </c>
      <c r="K1740" s="31"/>
      <c r="L1740" s="31" t="s">
        <v>366</v>
      </c>
      <c r="M1740" s="31" t="s">
        <v>110</v>
      </c>
      <c r="N1740" s="31" t="s">
        <v>58</v>
      </c>
      <c r="O1740" s="72"/>
      <c r="P1740" s="31" t="s">
        <v>80</v>
      </c>
      <c r="Q1740" s="31" t="s">
        <v>92</v>
      </c>
      <c r="R1740" s="26" t="s">
        <v>42</v>
      </c>
      <c r="S1740" s="26" t="s">
        <v>44</v>
      </c>
    </row>
    <row r="1741" spans="1:19" ht="16.5" customHeight="1" x14ac:dyDescent="0.25">
      <c r="A1741" s="26">
        <v>1727</v>
      </c>
      <c r="B1741" s="225"/>
      <c r="C1741" s="94" t="s">
        <v>2182</v>
      </c>
      <c r="D1741" s="94" t="s">
        <v>2368</v>
      </c>
      <c r="E1741" s="65" t="s">
        <v>18</v>
      </c>
      <c r="F1741" s="95" t="s">
        <v>2371</v>
      </c>
      <c r="G1741" s="65" t="s">
        <v>1616</v>
      </c>
      <c r="H1741" s="65" t="s">
        <v>95</v>
      </c>
      <c r="I1741" s="65"/>
      <c r="J1741" s="24" t="s">
        <v>367</v>
      </c>
      <c r="K1741" s="31" t="s">
        <v>1392</v>
      </c>
      <c r="L1741" s="31" t="s">
        <v>307</v>
      </c>
      <c r="M1741" s="31" t="s">
        <v>110</v>
      </c>
      <c r="N1741" s="31" t="s">
        <v>947</v>
      </c>
      <c r="O1741" s="72">
        <v>100000</v>
      </c>
      <c r="P1741" s="31" t="s">
        <v>80</v>
      </c>
      <c r="Q1741" s="31" t="s">
        <v>92</v>
      </c>
      <c r="R1741" s="26" t="s">
        <v>37</v>
      </c>
      <c r="S1741" s="26" t="s">
        <v>39</v>
      </c>
    </row>
    <row r="1742" spans="1:19" ht="16.5" customHeight="1" x14ac:dyDescent="0.25">
      <c r="A1742" s="26">
        <v>1728</v>
      </c>
      <c r="B1742" s="225"/>
      <c r="C1742" s="94" t="s">
        <v>2372</v>
      </c>
      <c r="D1742" s="94" t="s">
        <v>2204</v>
      </c>
      <c r="E1742" s="65" t="s">
        <v>25</v>
      </c>
      <c r="F1742" s="75">
        <v>861693034932442</v>
      </c>
      <c r="G1742" s="171"/>
      <c r="H1742" s="65" t="s">
        <v>95</v>
      </c>
      <c r="I1742" s="65" t="s">
        <v>1618</v>
      </c>
      <c r="J1742" s="24" t="s">
        <v>685</v>
      </c>
      <c r="K1742" s="31" t="s">
        <v>119</v>
      </c>
      <c r="L1742" s="31" t="s">
        <v>680</v>
      </c>
      <c r="M1742" s="31" t="s">
        <v>349</v>
      </c>
      <c r="N1742" s="31" t="s">
        <v>583</v>
      </c>
      <c r="O1742" s="72">
        <v>10000</v>
      </c>
      <c r="P1742" s="31" t="s">
        <v>80</v>
      </c>
      <c r="Q1742" s="31" t="s">
        <v>92</v>
      </c>
      <c r="R1742" s="31" t="s">
        <v>37</v>
      </c>
      <c r="S1742" s="31" t="s">
        <v>40</v>
      </c>
    </row>
    <row r="1743" spans="1:19" ht="16.5" customHeight="1" x14ac:dyDescent="0.25">
      <c r="A1743" s="26">
        <v>1729</v>
      </c>
      <c r="B1743" s="225"/>
      <c r="C1743" s="94" t="s">
        <v>2372</v>
      </c>
      <c r="D1743" s="94" t="s">
        <v>2204</v>
      </c>
      <c r="E1743" s="65" t="s">
        <v>25</v>
      </c>
      <c r="F1743" s="75">
        <v>861693037591559</v>
      </c>
      <c r="G1743" s="171"/>
      <c r="H1743" s="65" t="s">
        <v>95</v>
      </c>
      <c r="I1743" s="65" t="s">
        <v>1858</v>
      </c>
      <c r="J1743" s="96" t="s">
        <v>340</v>
      </c>
      <c r="K1743" s="31" t="s">
        <v>2373</v>
      </c>
      <c r="L1743" s="96" t="s">
        <v>349</v>
      </c>
      <c r="M1743" s="31"/>
      <c r="N1743" s="31" t="s">
        <v>260</v>
      </c>
      <c r="O1743" s="31"/>
      <c r="P1743" s="31" t="s">
        <v>80</v>
      </c>
      <c r="Q1743" s="31" t="s">
        <v>92</v>
      </c>
      <c r="R1743" s="26" t="s">
        <v>37</v>
      </c>
      <c r="S1743" s="65" t="s">
        <v>41</v>
      </c>
    </row>
    <row r="1744" spans="1:19" ht="16.5" customHeight="1" x14ac:dyDescent="0.25">
      <c r="A1744" s="26">
        <v>1730</v>
      </c>
      <c r="B1744" s="225"/>
      <c r="C1744" s="94" t="s">
        <v>2204</v>
      </c>
      <c r="D1744" s="94" t="s">
        <v>2192</v>
      </c>
      <c r="E1744" s="65" t="s">
        <v>25</v>
      </c>
      <c r="F1744" s="75">
        <v>867330065867452</v>
      </c>
      <c r="G1744" s="171"/>
      <c r="H1744" s="65" t="s">
        <v>95</v>
      </c>
      <c r="I1744" s="75"/>
      <c r="J1744" s="24" t="s">
        <v>340</v>
      </c>
      <c r="K1744" s="31" t="s">
        <v>1001</v>
      </c>
      <c r="L1744" s="31" t="s">
        <v>2374</v>
      </c>
      <c r="M1744" s="31" t="s">
        <v>349</v>
      </c>
      <c r="N1744" s="31" t="s">
        <v>1157</v>
      </c>
      <c r="O1744" s="72">
        <v>20000</v>
      </c>
      <c r="P1744" s="31" t="s">
        <v>80</v>
      </c>
      <c r="Q1744" s="31" t="s">
        <v>92</v>
      </c>
      <c r="R1744" s="31" t="s">
        <v>37</v>
      </c>
      <c r="S1744" s="23" t="s">
        <v>40</v>
      </c>
    </row>
    <row r="1745" spans="1:19" ht="16.5" customHeight="1" x14ac:dyDescent="0.25">
      <c r="A1745" s="26">
        <v>1731</v>
      </c>
      <c r="B1745" s="225"/>
      <c r="C1745" s="94" t="s">
        <v>2209</v>
      </c>
      <c r="D1745" s="94" t="s">
        <v>2149</v>
      </c>
      <c r="E1745" s="65" t="s">
        <v>25</v>
      </c>
      <c r="F1745" s="75">
        <v>866593020298334</v>
      </c>
      <c r="G1745" s="171"/>
      <c r="H1745" s="65" t="s">
        <v>95</v>
      </c>
      <c r="I1745" s="65" t="s">
        <v>2375</v>
      </c>
      <c r="J1745" s="24" t="s">
        <v>345</v>
      </c>
      <c r="K1745" s="31" t="s">
        <v>2376</v>
      </c>
      <c r="L1745" s="31" t="s">
        <v>349</v>
      </c>
      <c r="M1745" s="31"/>
      <c r="N1745" s="31" t="s">
        <v>220</v>
      </c>
      <c r="O1745" s="72">
        <v>360000</v>
      </c>
      <c r="P1745" s="31" t="s">
        <v>80</v>
      </c>
      <c r="Q1745" s="31" t="s">
        <v>92</v>
      </c>
      <c r="R1745" s="31" t="s">
        <v>37</v>
      </c>
      <c r="S1745" s="23" t="s">
        <v>59</v>
      </c>
    </row>
    <row r="1746" spans="1:19" ht="16.5" customHeight="1" x14ac:dyDescent="0.25">
      <c r="A1746" s="26">
        <v>1732</v>
      </c>
      <c r="B1746" s="225"/>
      <c r="C1746" s="94" t="s">
        <v>2209</v>
      </c>
      <c r="D1746" s="94" t="s">
        <v>2149</v>
      </c>
      <c r="E1746" s="65" t="s">
        <v>25</v>
      </c>
      <c r="F1746" s="75">
        <v>867330023794780</v>
      </c>
      <c r="G1746" s="171"/>
      <c r="H1746" s="65" t="s">
        <v>95</v>
      </c>
      <c r="I1746" s="65" t="s">
        <v>2377</v>
      </c>
      <c r="J1746" s="24" t="s">
        <v>340</v>
      </c>
      <c r="K1746" s="31" t="s">
        <v>2378</v>
      </c>
      <c r="L1746" s="31" t="s">
        <v>349</v>
      </c>
      <c r="M1746" s="31"/>
      <c r="N1746" s="31" t="s">
        <v>220</v>
      </c>
      <c r="O1746" s="72">
        <v>360000</v>
      </c>
      <c r="P1746" s="31" t="s">
        <v>80</v>
      </c>
      <c r="Q1746" s="31" t="s">
        <v>92</v>
      </c>
      <c r="R1746" s="31" t="s">
        <v>37</v>
      </c>
      <c r="S1746" s="23" t="s">
        <v>59</v>
      </c>
    </row>
    <row r="1747" spans="1:19" ht="16.5" customHeight="1" x14ac:dyDescent="0.25">
      <c r="A1747" s="26">
        <v>1733</v>
      </c>
      <c r="B1747" s="225"/>
      <c r="C1747" s="94" t="s">
        <v>2209</v>
      </c>
      <c r="D1747" s="94" t="s">
        <v>2149</v>
      </c>
      <c r="E1747" s="65" t="s">
        <v>25</v>
      </c>
      <c r="F1747" s="75">
        <v>867330023781860</v>
      </c>
      <c r="G1747" s="171"/>
      <c r="H1747" s="65" t="s">
        <v>95</v>
      </c>
      <c r="I1747" s="65" t="s">
        <v>1616</v>
      </c>
      <c r="J1747" s="96" t="s">
        <v>685</v>
      </c>
      <c r="K1747" s="31" t="s">
        <v>2379</v>
      </c>
      <c r="L1747" s="31" t="s">
        <v>2380</v>
      </c>
      <c r="M1747" s="31" t="s">
        <v>349</v>
      </c>
      <c r="N1747" s="31" t="s">
        <v>1307</v>
      </c>
      <c r="O1747" s="72">
        <v>10000</v>
      </c>
      <c r="P1747" s="31" t="s">
        <v>80</v>
      </c>
      <c r="Q1747" s="31" t="s">
        <v>92</v>
      </c>
      <c r="R1747" s="26" t="s">
        <v>37</v>
      </c>
      <c r="S1747" s="65" t="s">
        <v>41</v>
      </c>
    </row>
    <row r="1748" spans="1:19" ht="16.5" customHeight="1" x14ac:dyDescent="0.25">
      <c r="A1748" s="26">
        <v>1734</v>
      </c>
      <c r="B1748" s="225"/>
      <c r="C1748" s="94" t="s">
        <v>2209</v>
      </c>
      <c r="D1748" s="94" t="s">
        <v>2149</v>
      </c>
      <c r="E1748" s="65" t="s">
        <v>25</v>
      </c>
      <c r="F1748" s="75">
        <v>869668021839174</v>
      </c>
      <c r="G1748" s="171"/>
      <c r="H1748" s="65" t="s">
        <v>95</v>
      </c>
      <c r="I1748" s="65" t="s">
        <v>1616</v>
      </c>
      <c r="J1748" s="96" t="s">
        <v>340</v>
      </c>
      <c r="K1748" s="31" t="s">
        <v>2381</v>
      </c>
      <c r="L1748" s="31" t="s">
        <v>1029</v>
      </c>
      <c r="M1748" s="31" t="s">
        <v>349</v>
      </c>
      <c r="N1748" s="31" t="s">
        <v>2382</v>
      </c>
      <c r="O1748" s="72">
        <v>10000</v>
      </c>
      <c r="P1748" s="31" t="s">
        <v>80</v>
      </c>
      <c r="Q1748" s="31" t="s">
        <v>92</v>
      </c>
      <c r="R1748" s="26" t="s">
        <v>37</v>
      </c>
      <c r="S1748" s="23" t="s">
        <v>40</v>
      </c>
    </row>
    <row r="1749" spans="1:19" ht="16.5" customHeight="1" x14ac:dyDescent="0.25">
      <c r="A1749" s="26">
        <v>1735</v>
      </c>
      <c r="B1749" s="225"/>
      <c r="C1749" s="94" t="s">
        <v>2182</v>
      </c>
      <c r="D1749" s="94" t="s">
        <v>2368</v>
      </c>
      <c r="E1749" s="65" t="s">
        <v>25</v>
      </c>
      <c r="F1749" s="75">
        <v>867330029865006</v>
      </c>
      <c r="G1749" s="171"/>
      <c r="H1749" s="65" t="s">
        <v>95</v>
      </c>
      <c r="I1749" s="65" t="s">
        <v>1616</v>
      </c>
      <c r="J1749" s="96" t="s">
        <v>340</v>
      </c>
      <c r="K1749" s="96"/>
      <c r="L1749" s="31" t="s">
        <v>349</v>
      </c>
      <c r="M1749" s="31"/>
      <c r="N1749" s="31" t="s">
        <v>106</v>
      </c>
      <c r="O1749" s="96"/>
      <c r="P1749" s="31" t="s">
        <v>80</v>
      </c>
      <c r="Q1749" s="31" t="s">
        <v>92</v>
      </c>
      <c r="R1749" s="26" t="s">
        <v>42</v>
      </c>
      <c r="S1749" s="65" t="s">
        <v>44</v>
      </c>
    </row>
    <row r="1750" spans="1:19" ht="16.5" customHeight="1" x14ac:dyDescent="0.25">
      <c r="A1750" s="26">
        <v>1736</v>
      </c>
      <c r="B1750" s="225"/>
      <c r="C1750" s="94" t="s">
        <v>2182</v>
      </c>
      <c r="D1750" s="94" t="s">
        <v>2368</v>
      </c>
      <c r="E1750" s="65" t="s">
        <v>25</v>
      </c>
      <c r="F1750" s="75">
        <v>867330023783395</v>
      </c>
      <c r="G1750" s="171"/>
      <c r="H1750" s="65" t="s">
        <v>95</v>
      </c>
      <c r="I1750" s="65" t="s">
        <v>1616</v>
      </c>
      <c r="J1750" s="31" t="s">
        <v>685</v>
      </c>
      <c r="K1750" s="31" t="s">
        <v>119</v>
      </c>
      <c r="L1750" s="31" t="s">
        <v>363</v>
      </c>
      <c r="M1750" s="31" t="s">
        <v>349</v>
      </c>
      <c r="N1750" s="31" t="s">
        <v>246</v>
      </c>
      <c r="O1750" s="72">
        <v>10000</v>
      </c>
      <c r="P1750" s="31" t="s">
        <v>80</v>
      </c>
      <c r="Q1750" s="31" t="s">
        <v>92</v>
      </c>
      <c r="R1750" s="26" t="s">
        <v>37</v>
      </c>
      <c r="S1750" s="65" t="s">
        <v>40</v>
      </c>
    </row>
    <row r="1751" spans="1:19" ht="16.5" customHeight="1" x14ac:dyDescent="0.25">
      <c r="A1751" s="26">
        <v>1737</v>
      </c>
      <c r="B1751" s="225"/>
      <c r="C1751" s="94" t="s">
        <v>2182</v>
      </c>
      <c r="D1751" s="94" t="s">
        <v>2368</v>
      </c>
      <c r="E1751" s="65" t="s">
        <v>25</v>
      </c>
      <c r="F1751" s="75">
        <v>869668020080804</v>
      </c>
      <c r="G1751" s="171"/>
      <c r="H1751" s="65" t="s">
        <v>95</v>
      </c>
      <c r="I1751" s="65" t="s">
        <v>1616</v>
      </c>
      <c r="J1751" s="72" t="s">
        <v>685</v>
      </c>
      <c r="K1751" s="31" t="s">
        <v>2383</v>
      </c>
      <c r="L1751" s="31" t="s">
        <v>349</v>
      </c>
      <c r="M1751" s="31"/>
      <c r="N1751" s="31" t="s">
        <v>2384</v>
      </c>
      <c r="O1751" s="72">
        <v>10000</v>
      </c>
      <c r="P1751" s="31" t="s">
        <v>80</v>
      </c>
      <c r="Q1751" s="31" t="s">
        <v>92</v>
      </c>
      <c r="R1751" s="26" t="s">
        <v>37</v>
      </c>
      <c r="S1751" s="65" t="s">
        <v>40</v>
      </c>
    </row>
    <row r="1752" spans="1:19" ht="16.5" customHeight="1" x14ac:dyDescent="0.25">
      <c r="A1752" s="26">
        <v>1738</v>
      </c>
      <c r="B1752" s="225"/>
      <c r="C1752" s="94" t="s">
        <v>2372</v>
      </c>
      <c r="D1752" s="94" t="s">
        <v>2204</v>
      </c>
      <c r="E1752" s="65" t="s">
        <v>31</v>
      </c>
      <c r="F1752" s="75">
        <v>869627031845498</v>
      </c>
      <c r="G1752" s="65"/>
      <c r="H1752" s="65" t="s">
        <v>74</v>
      </c>
      <c r="I1752" s="171"/>
      <c r="J1752" s="24" t="s">
        <v>2385</v>
      </c>
      <c r="K1752" s="31" t="s">
        <v>2386</v>
      </c>
      <c r="L1752" s="31"/>
      <c r="M1752" s="31" t="s">
        <v>1267</v>
      </c>
      <c r="N1752" s="31" t="s">
        <v>2387</v>
      </c>
      <c r="O1752" s="72"/>
      <c r="P1752" s="31" t="s">
        <v>80</v>
      </c>
      <c r="Q1752" s="31" t="s">
        <v>92</v>
      </c>
      <c r="R1752" s="31" t="s">
        <v>37</v>
      </c>
      <c r="S1752" s="31" t="s">
        <v>40</v>
      </c>
    </row>
    <row r="1753" spans="1:19" ht="16.5" customHeight="1" x14ac:dyDescent="0.25">
      <c r="A1753" s="26">
        <v>1739</v>
      </c>
      <c r="B1753" s="225"/>
      <c r="C1753" s="94" t="s">
        <v>2204</v>
      </c>
      <c r="D1753" s="94" t="s">
        <v>2192</v>
      </c>
      <c r="E1753" s="65" t="s">
        <v>31</v>
      </c>
      <c r="F1753" s="208" t="s">
        <v>2388</v>
      </c>
      <c r="G1753" s="171"/>
      <c r="H1753" s="65" t="s">
        <v>95</v>
      </c>
      <c r="I1753" s="75" t="s">
        <v>2389</v>
      </c>
      <c r="J1753" s="24" t="s">
        <v>1591</v>
      </c>
      <c r="K1753" s="31" t="s">
        <v>225</v>
      </c>
      <c r="L1753" s="31" t="s">
        <v>316</v>
      </c>
      <c r="M1753" s="31" t="s">
        <v>1267</v>
      </c>
      <c r="N1753" s="31" t="s">
        <v>332</v>
      </c>
      <c r="O1753" s="72">
        <v>220000</v>
      </c>
      <c r="P1753" s="31" t="s">
        <v>80</v>
      </c>
      <c r="Q1753" s="31" t="s">
        <v>92</v>
      </c>
      <c r="R1753" s="23" t="s">
        <v>37</v>
      </c>
      <c r="S1753" s="65" t="s">
        <v>59</v>
      </c>
    </row>
    <row r="1754" spans="1:19" ht="16.5" customHeight="1" x14ac:dyDescent="0.25">
      <c r="A1754" s="26">
        <v>1740</v>
      </c>
      <c r="B1754" s="225"/>
      <c r="C1754" s="94" t="s">
        <v>2204</v>
      </c>
      <c r="D1754" s="94" t="s">
        <v>2192</v>
      </c>
      <c r="E1754" s="65" t="s">
        <v>31</v>
      </c>
      <c r="F1754" s="75">
        <v>865209034352121</v>
      </c>
      <c r="G1754" s="171"/>
      <c r="H1754" s="65" t="s">
        <v>95</v>
      </c>
      <c r="I1754" s="75"/>
      <c r="J1754" s="24" t="s">
        <v>320</v>
      </c>
      <c r="K1754" s="31"/>
      <c r="L1754" s="31" t="s">
        <v>316</v>
      </c>
      <c r="M1754" s="31" t="s">
        <v>1267</v>
      </c>
      <c r="N1754" s="31" t="s">
        <v>58</v>
      </c>
      <c r="O1754" s="31"/>
      <c r="P1754" s="31" t="s">
        <v>80</v>
      </c>
      <c r="Q1754" s="31" t="s">
        <v>92</v>
      </c>
      <c r="R1754" s="23" t="s">
        <v>42</v>
      </c>
      <c r="S1754" s="65" t="s">
        <v>44</v>
      </c>
    </row>
    <row r="1755" spans="1:19" ht="16.5" customHeight="1" x14ac:dyDescent="0.25">
      <c r="A1755" s="26">
        <v>1741</v>
      </c>
      <c r="B1755" s="225"/>
      <c r="C1755" s="94" t="s">
        <v>2204</v>
      </c>
      <c r="D1755" s="94" t="s">
        <v>2192</v>
      </c>
      <c r="E1755" s="65" t="s">
        <v>31</v>
      </c>
      <c r="F1755" s="75">
        <v>865209034301755</v>
      </c>
      <c r="G1755" s="65"/>
      <c r="H1755" s="65" t="s">
        <v>95</v>
      </c>
      <c r="I1755" s="24"/>
      <c r="J1755" s="24" t="s">
        <v>351</v>
      </c>
      <c r="K1755" s="31" t="s">
        <v>1432</v>
      </c>
      <c r="L1755" s="31" t="s">
        <v>321</v>
      </c>
      <c r="M1755" s="31" t="s">
        <v>1267</v>
      </c>
      <c r="N1755" s="31" t="s">
        <v>2044</v>
      </c>
      <c r="O1755" s="72">
        <v>50000</v>
      </c>
      <c r="P1755" s="31" t="s">
        <v>80</v>
      </c>
      <c r="Q1755" s="31" t="s">
        <v>92</v>
      </c>
      <c r="R1755" s="26" t="s">
        <v>37</v>
      </c>
      <c r="S1755" s="26" t="s">
        <v>40</v>
      </c>
    </row>
    <row r="1756" spans="1:19" ht="16.5" customHeight="1" x14ac:dyDescent="0.25">
      <c r="A1756" s="26">
        <v>1742</v>
      </c>
      <c r="B1756" s="225"/>
      <c r="C1756" s="94" t="s">
        <v>2182</v>
      </c>
      <c r="D1756" s="94" t="s">
        <v>2368</v>
      </c>
      <c r="E1756" s="65" t="s">
        <v>31</v>
      </c>
      <c r="F1756" s="75">
        <v>865209034392937</v>
      </c>
      <c r="G1756" s="171"/>
      <c r="H1756" s="65" t="s">
        <v>95</v>
      </c>
      <c r="I1756" s="24"/>
      <c r="J1756" s="24" t="s">
        <v>2385</v>
      </c>
      <c r="K1756" s="31" t="s">
        <v>245</v>
      </c>
      <c r="L1756" s="31" t="s">
        <v>321</v>
      </c>
      <c r="M1756" s="31" t="s">
        <v>1267</v>
      </c>
      <c r="N1756" s="31" t="s">
        <v>940</v>
      </c>
      <c r="O1756" s="72">
        <v>10000</v>
      </c>
      <c r="P1756" s="31" t="s">
        <v>80</v>
      </c>
      <c r="Q1756" s="31" t="s">
        <v>92</v>
      </c>
      <c r="R1756" s="26" t="s">
        <v>37</v>
      </c>
      <c r="S1756" s="65" t="s">
        <v>40</v>
      </c>
    </row>
    <row r="1757" spans="1:19" ht="16.5" customHeight="1" x14ac:dyDescent="0.25">
      <c r="A1757" s="26">
        <v>1743</v>
      </c>
      <c r="B1757" s="225"/>
      <c r="C1757" s="94" t="s">
        <v>2372</v>
      </c>
      <c r="D1757" s="94" t="s">
        <v>2204</v>
      </c>
      <c r="E1757" s="65" t="s">
        <v>64</v>
      </c>
      <c r="F1757" s="75">
        <v>868183034626627</v>
      </c>
      <c r="G1757" s="171"/>
      <c r="H1757" s="65" t="s">
        <v>74</v>
      </c>
      <c r="I1757" s="171"/>
      <c r="J1757" s="24" t="s">
        <v>373</v>
      </c>
      <c r="K1757" s="31" t="s">
        <v>298</v>
      </c>
      <c r="L1757" s="31" t="s">
        <v>78</v>
      </c>
      <c r="M1757" s="31" t="s">
        <v>1086</v>
      </c>
      <c r="N1757" s="31" t="s">
        <v>819</v>
      </c>
      <c r="O1757" s="72"/>
      <c r="P1757" s="31" t="s">
        <v>80</v>
      </c>
      <c r="Q1757" s="31" t="s">
        <v>92</v>
      </c>
      <c r="R1757" s="26" t="s">
        <v>37</v>
      </c>
      <c r="S1757" s="26" t="s">
        <v>40</v>
      </c>
    </row>
    <row r="1758" spans="1:19" ht="16.5" customHeight="1" x14ac:dyDescent="0.25">
      <c r="A1758" s="26">
        <v>1744</v>
      </c>
      <c r="B1758" s="225"/>
      <c r="C1758" s="94" t="s">
        <v>2182</v>
      </c>
      <c r="D1758" s="94" t="s">
        <v>2368</v>
      </c>
      <c r="E1758" s="65" t="s">
        <v>64</v>
      </c>
      <c r="F1758" s="75">
        <v>868183034793088</v>
      </c>
      <c r="G1758" s="171"/>
      <c r="H1758" s="65" t="s">
        <v>74</v>
      </c>
      <c r="I1758" s="75"/>
      <c r="J1758" s="24" t="s">
        <v>330</v>
      </c>
      <c r="K1758" s="31" t="s">
        <v>2390</v>
      </c>
      <c r="L1758" s="31" t="s">
        <v>1086</v>
      </c>
      <c r="M1758" s="31"/>
      <c r="N1758" s="31" t="s">
        <v>2391</v>
      </c>
      <c r="O1758" s="31"/>
      <c r="P1758" s="31" t="s">
        <v>80</v>
      </c>
      <c r="Q1758" s="31" t="s">
        <v>92</v>
      </c>
      <c r="R1758" s="23" t="s">
        <v>42</v>
      </c>
      <c r="S1758" s="65" t="s">
        <v>44</v>
      </c>
    </row>
    <row r="1759" spans="1:19" ht="16.5" customHeight="1" x14ac:dyDescent="0.25">
      <c r="A1759" s="26">
        <v>1745</v>
      </c>
      <c r="B1759" s="225"/>
      <c r="C1759" s="94" t="s">
        <v>2182</v>
      </c>
      <c r="D1759" s="94" t="s">
        <v>2368</v>
      </c>
      <c r="E1759" s="65" t="s">
        <v>30</v>
      </c>
      <c r="F1759" s="75">
        <v>868926034002615</v>
      </c>
      <c r="G1759" s="171"/>
      <c r="H1759" s="65" t="s">
        <v>74</v>
      </c>
      <c r="I1759" s="31"/>
      <c r="J1759" s="24" t="s">
        <v>2392</v>
      </c>
      <c r="K1759" s="31" t="s">
        <v>2393</v>
      </c>
      <c r="L1759" s="31" t="s">
        <v>155</v>
      </c>
      <c r="M1759" s="31"/>
      <c r="N1759" s="31" t="s">
        <v>213</v>
      </c>
      <c r="O1759" s="31"/>
      <c r="P1759" s="31" t="s">
        <v>80</v>
      </c>
      <c r="Q1759" s="31" t="s">
        <v>92</v>
      </c>
      <c r="R1759" s="23" t="s">
        <v>37</v>
      </c>
      <c r="S1759" s="65" t="s">
        <v>59</v>
      </c>
    </row>
    <row r="1760" spans="1:19" ht="16.5" customHeight="1" x14ac:dyDescent="0.25">
      <c r="A1760" s="26">
        <v>1746</v>
      </c>
      <c r="B1760" s="225"/>
      <c r="C1760" s="94" t="s">
        <v>2182</v>
      </c>
      <c r="D1760" s="94" t="s">
        <v>2368</v>
      </c>
      <c r="E1760" s="65" t="s">
        <v>30</v>
      </c>
      <c r="F1760" s="75">
        <v>864811036991714</v>
      </c>
      <c r="G1760" s="171"/>
      <c r="H1760" s="65" t="s">
        <v>95</v>
      </c>
      <c r="I1760" s="75"/>
      <c r="J1760" s="24" t="s">
        <v>2394</v>
      </c>
      <c r="K1760" s="31" t="s">
        <v>2393</v>
      </c>
      <c r="L1760" s="31" t="s">
        <v>155</v>
      </c>
      <c r="M1760" s="31"/>
      <c r="N1760" s="31" t="s">
        <v>213</v>
      </c>
      <c r="O1760" s="31"/>
      <c r="P1760" s="31" t="s">
        <v>80</v>
      </c>
      <c r="Q1760" s="31" t="s">
        <v>92</v>
      </c>
      <c r="R1760" s="23" t="s">
        <v>37</v>
      </c>
      <c r="S1760" s="65" t="s">
        <v>59</v>
      </c>
    </row>
    <row r="1761" spans="1:19" ht="16.5" customHeight="1" x14ac:dyDescent="0.25">
      <c r="A1761" s="26">
        <v>1747</v>
      </c>
      <c r="B1761" s="225"/>
      <c r="C1761" s="94" t="s">
        <v>2204</v>
      </c>
      <c r="D1761" s="94" t="s">
        <v>2192</v>
      </c>
      <c r="E1761" s="65" t="s">
        <v>23</v>
      </c>
      <c r="F1761" s="75">
        <v>861694037936323</v>
      </c>
      <c r="G1761" s="65" t="s">
        <v>88</v>
      </c>
      <c r="H1761" s="65" t="s">
        <v>95</v>
      </c>
      <c r="I1761" s="31"/>
      <c r="J1761" s="24" t="s">
        <v>426</v>
      </c>
      <c r="K1761" s="31" t="s">
        <v>2395</v>
      </c>
      <c r="L1761" s="31" t="s">
        <v>948</v>
      </c>
      <c r="M1761" s="31" t="s">
        <v>98</v>
      </c>
      <c r="N1761" s="31" t="s">
        <v>586</v>
      </c>
      <c r="O1761" s="72">
        <v>35000</v>
      </c>
      <c r="P1761" s="31" t="s">
        <v>80</v>
      </c>
      <c r="Q1761" s="31" t="s">
        <v>92</v>
      </c>
      <c r="R1761" s="26" t="s">
        <v>37</v>
      </c>
      <c r="S1761" s="26" t="s">
        <v>41</v>
      </c>
    </row>
    <row r="1762" spans="1:19" ht="16.5" customHeight="1" x14ac:dyDescent="0.25">
      <c r="A1762" s="26">
        <v>1748</v>
      </c>
      <c r="B1762" s="225"/>
      <c r="C1762" s="94" t="s">
        <v>2204</v>
      </c>
      <c r="D1762" s="94" t="s">
        <v>2192</v>
      </c>
      <c r="E1762" s="65" t="s">
        <v>23</v>
      </c>
      <c r="F1762" s="75">
        <v>863586034540066</v>
      </c>
      <c r="G1762" s="171"/>
      <c r="H1762" s="65" t="s">
        <v>95</v>
      </c>
      <c r="I1762" s="75"/>
      <c r="J1762" s="24" t="s">
        <v>2396</v>
      </c>
      <c r="K1762" s="31" t="s">
        <v>1635</v>
      </c>
      <c r="L1762" s="31" t="s">
        <v>98</v>
      </c>
      <c r="M1762" s="31"/>
      <c r="N1762" s="31" t="s">
        <v>106</v>
      </c>
      <c r="O1762" s="31"/>
      <c r="P1762" s="31" t="s">
        <v>80</v>
      </c>
      <c r="Q1762" s="31" t="s">
        <v>92</v>
      </c>
      <c r="R1762" s="23" t="s">
        <v>42</v>
      </c>
      <c r="S1762" s="65" t="s">
        <v>44</v>
      </c>
    </row>
    <row r="1763" spans="1:19" ht="16.5" customHeight="1" x14ac:dyDescent="0.25">
      <c r="A1763" s="26">
        <v>1749</v>
      </c>
      <c r="B1763" s="225"/>
      <c r="C1763" s="94" t="s">
        <v>2209</v>
      </c>
      <c r="D1763" s="94" t="s">
        <v>2149</v>
      </c>
      <c r="E1763" s="65" t="s">
        <v>23</v>
      </c>
      <c r="F1763" s="75">
        <v>862631039241491</v>
      </c>
      <c r="G1763" s="65"/>
      <c r="H1763" s="65" t="s">
        <v>95</v>
      </c>
      <c r="I1763" s="31"/>
      <c r="J1763" s="24" t="s">
        <v>471</v>
      </c>
      <c r="K1763" s="31"/>
      <c r="L1763" s="31" t="s">
        <v>97</v>
      </c>
      <c r="M1763" s="31" t="s">
        <v>98</v>
      </c>
      <c r="N1763" s="31" t="s">
        <v>58</v>
      </c>
      <c r="O1763" s="72"/>
      <c r="P1763" s="31" t="s">
        <v>80</v>
      </c>
      <c r="Q1763" s="31" t="s">
        <v>92</v>
      </c>
      <c r="R1763" s="26" t="s">
        <v>42</v>
      </c>
      <c r="S1763" s="26" t="s">
        <v>44</v>
      </c>
    </row>
    <row r="1764" spans="1:19" ht="16.5" customHeight="1" x14ac:dyDescent="0.25">
      <c r="A1764" s="26">
        <v>1750</v>
      </c>
      <c r="B1764" s="225"/>
      <c r="C1764" s="94" t="s">
        <v>2372</v>
      </c>
      <c r="D1764" s="94" t="s">
        <v>2204</v>
      </c>
      <c r="E1764" s="65" t="s">
        <v>56</v>
      </c>
      <c r="F1764" s="75">
        <v>868183033789640</v>
      </c>
      <c r="G1764" s="65" t="s">
        <v>88</v>
      </c>
      <c r="H1764" s="65" t="s">
        <v>74</v>
      </c>
      <c r="I1764" s="65" t="s">
        <v>657</v>
      </c>
      <c r="J1764" s="24" t="s">
        <v>2077</v>
      </c>
      <c r="K1764" s="31" t="s">
        <v>2397</v>
      </c>
      <c r="L1764" s="31"/>
      <c r="M1764" s="31" t="s">
        <v>1086</v>
      </c>
      <c r="N1764" s="31" t="s">
        <v>2398</v>
      </c>
      <c r="O1764" s="72"/>
      <c r="P1764" s="31" t="s">
        <v>80</v>
      </c>
      <c r="Q1764" s="31" t="s">
        <v>92</v>
      </c>
      <c r="R1764" s="23" t="s">
        <v>37</v>
      </c>
      <c r="S1764" s="65" t="s">
        <v>41</v>
      </c>
    </row>
    <row r="1765" spans="1:19" ht="16.5" customHeight="1" x14ac:dyDescent="0.25">
      <c r="A1765" s="26">
        <v>1751</v>
      </c>
      <c r="B1765" s="225"/>
      <c r="C1765" s="94" t="s">
        <v>2209</v>
      </c>
      <c r="D1765" s="94" t="s">
        <v>2149</v>
      </c>
      <c r="E1765" s="65" t="s">
        <v>56</v>
      </c>
      <c r="F1765" s="75">
        <v>867717306305512</v>
      </c>
      <c r="G1765" s="171"/>
      <c r="H1765" s="65" t="s">
        <v>74</v>
      </c>
      <c r="I1765" s="75"/>
      <c r="J1765" s="24" t="s">
        <v>1251</v>
      </c>
      <c r="K1765" s="31" t="s">
        <v>1052</v>
      </c>
      <c r="L1765" s="31" t="s">
        <v>226</v>
      </c>
      <c r="M1765" s="31" t="s">
        <v>1086</v>
      </c>
      <c r="N1765" s="31" t="s">
        <v>819</v>
      </c>
      <c r="O1765" s="31"/>
      <c r="P1765" s="31" t="s">
        <v>80</v>
      </c>
      <c r="Q1765" s="31" t="s">
        <v>92</v>
      </c>
      <c r="R1765" s="23" t="s">
        <v>37</v>
      </c>
      <c r="S1765" s="65" t="s">
        <v>40</v>
      </c>
    </row>
    <row r="1766" spans="1:19" ht="16.5" customHeight="1" x14ac:dyDescent="0.25">
      <c r="A1766" s="26">
        <v>1752</v>
      </c>
      <c r="B1766" s="226"/>
      <c r="C1766" s="94" t="s">
        <v>2182</v>
      </c>
      <c r="D1766" s="94" t="s">
        <v>2368</v>
      </c>
      <c r="E1766" s="65" t="s">
        <v>2399</v>
      </c>
      <c r="F1766" s="75"/>
      <c r="G1766" s="171"/>
      <c r="H1766" s="65" t="s">
        <v>74</v>
      </c>
      <c r="I1766" s="31"/>
      <c r="J1766" s="24"/>
      <c r="K1766" s="31" t="s">
        <v>2400</v>
      </c>
      <c r="L1766" s="31"/>
      <c r="M1766" s="31"/>
      <c r="N1766" s="31" t="s">
        <v>1430</v>
      </c>
      <c r="O1766" s="72"/>
      <c r="P1766" s="31" t="s">
        <v>144</v>
      </c>
      <c r="Q1766" s="31" t="s">
        <v>92</v>
      </c>
      <c r="R1766" s="26" t="s">
        <v>37</v>
      </c>
      <c r="S1766" s="26" t="s">
        <v>41</v>
      </c>
    </row>
    <row r="1767" spans="1:19" ht="16.5" customHeight="1" x14ac:dyDescent="0.25">
      <c r="A1767" s="26">
        <v>1753</v>
      </c>
      <c r="B1767" s="26" t="s">
        <v>2401</v>
      </c>
      <c r="C1767" s="94" t="s">
        <v>2402</v>
      </c>
      <c r="D1767" s="94" t="s">
        <v>2291</v>
      </c>
      <c r="E1767" s="65" t="s">
        <v>30</v>
      </c>
      <c r="F1767" s="75">
        <v>868926033940997</v>
      </c>
      <c r="G1767" s="65" t="s">
        <v>262</v>
      </c>
      <c r="H1767" s="65" t="s">
        <v>74</v>
      </c>
      <c r="I1767" s="188"/>
      <c r="J1767" s="24" t="s">
        <v>251</v>
      </c>
      <c r="K1767" s="31" t="s">
        <v>2403</v>
      </c>
      <c r="L1767" s="31" t="s">
        <v>276</v>
      </c>
      <c r="M1767" s="31"/>
      <c r="N1767" s="31" t="s">
        <v>730</v>
      </c>
      <c r="O1767" s="72"/>
      <c r="P1767" s="31" t="s">
        <v>80</v>
      </c>
      <c r="Q1767" s="31" t="s">
        <v>100</v>
      </c>
      <c r="R1767" s="31" t="s">
        <v>37</v>
      </c>
      <c r="S1767" s="31" t="s">
        <v>40</v>
      </c>
    </row>
    <row r="1768" spans="1:19" ht="16.5" customHeight="1" x14ac:dyDescent="0.25">
      <c r="A1768" s="26">
        <v>1754</v>
      </c>
      <c r="B1768" s="26" t="s">
        <v>2404</v>
      </c>
      <c r="C1768" s="94">
        <v>43685</v>
      </c>
      <c r="D1768" s="94">
        <v>43690</v>
      </c>
      <c r="E1768" s="65" t="s">
        <v>30</v>
      </c>
      <c r="F1768" s="75">
        <v>864811036982846</v>
      </c>
      <c r="G1768" s="65"/>
      <c r="H1768" s="65" t="s">
        <v>74</v>
      </c>
      <c r="I1768" s="31" t="s">
        <v>2298</v>
      </c>
      <c r="J1768" s="24" t="s">
        <v>203</v>
      </c>
      <c r="K1768" s="31" t="s">
        <v>2405</v>
      </c>
      <c r="L1768" s="31" t="s">
        <v>2406</v>
      </c>
      <c r="M1768" s="31" t="s">
        <v>155</v>
      </c>
      <c r="N1768" s="31" t="s">
        <v>2407</v>
      </c>
      <c r="O1768" s="82" t="s">
        <v>122</v>
      </c>
      <c r="P1768" s="31" t="s">
        <v>80</v>
      </c>
      <c r="Q1768" s="31" t="s">
        <v>100</v>
      </c>
      <c r="R1768" s="31" t="s">
        <v>37</v>
      </c>
      <c r="S1768" s="31" t="s">
        <v>59</v>
      </c>
    </row>
    <row r="1769" spans="1:19" ht="16.5" customHeight="1" x14ac:dyDescent="0.25">
      <c r="A1769" s="26">
        <v>1755</v>
      </c>
      <c r="B1769" s="26" t="s">
        <v>2408</v>
      </c>
      <c r="C1769" s="94">
        <v>43686</v>
      </c>
      <c r="D1769" s="94" t="s">
        <v>2201</v>
      </c>
      <c r="E1769" s="65" t="s">
        <v>18</v>
      </c>
      <c r="F1769" s="95" t="s">
        <v>2409</v>
      </c>
      <c r="G1769" s="65" t="s">
        <v>1341</v>
      </c>
      <c r="H1769" s="65" t="s">
        <v>95</v>
      </c>
      <c r="I1769" s="188"/>
      <c r="J1769" s="24" t="s">
        <v>1664</v>
      </c>
      <c r="K1769" s="31" t="s">
        <v>2410</v>
      </c>
      <c r="L1769" s="31" t="s">
        <v>142</v>
      </c>
      <c r="M1769" s="31" t="s">
        <v>110</v>
      </c>
      <c r="N1769" s="31" t="s">
        <v>2411</v>
      </c>
      <c r="O1769" s="72">
        <v>100000</v>
      </c>
      <c r="P1769" s="31" t="s">
        <v>80</v>
      </c>
      <c r="Q1769" s="31" t="s">
        <v>100</v>
      </c>
      <c r="R1769" s="31" t="s">
        <v>37</v>
      </c>
      <c r="S1769" s="31" t="s">
        <v>41</v>
      </c>
    </row>
    <row r="1770" spans="1:19" ht="16.5" customHeight="1" x14ac:dyDescent="0.25">
      <c r="A1770" s="26">
        <v>1756</v>
      </c>
      <c r="B1770" s="224" t="s">
        <v>157</v>
      </c>
      <c r="C1770" s="26" t="s">
        <v>2200</v>
      </c>
      <c r="D1770" s="26" t="s">
        <v>2182</v>
      </c>
      <c r="E1770" s="26" t="s">
        <v>23</v>
      </c>
      <c r="F1770" s="150">
        <v>863586034536114</v>
      </c>
      <c r="G1770" s="26"/>
      <c r="H1770" s="26" t="s">
        <v>95</v>
      </c>
      <c r="I1770" s="26"/>
      <c r="J1770" s="26"/>
      <c r="K1770" s="26" t="s">
        <v>2412</v>
      </c>
      <c r="L1770" s="26"/>
      <c r="M1770" s="26"/>
      <c r="N1770" s="26" t="s">
        <v>1326</v>
      </c>
      <c r="O1770" s="26"/>
      <c r="P1770" s="26"/>
      <c r="Q1770" s="26" t="s">
        <v>92</v>
      </c>
      <c r="R1770" s="26" t="s">
        <v>37</v>
      </c>
      <c r="S1770" s="26" t="s">
        <v>40</v>
      </c>
    </row>
    <row r="1771" spans="1:19" ht="16.5" customHeight="1" x14ac:dyDescent="0.25">
      <c r="A1771" s="26">
        <v>1757</v>
      </c>
      <c r="B1771" s="225"/>
      <c r="C1771" s="26" t="s">
        <v>2200</v>
      </c>
      <c r="D1771" s="26" t="s">
        <v>2182</v>
      </c>
      <c r="E1771" s="26" t="s">
        <v>23</v>
      </c>
      <c r="F1771" s="150">
        <v>861694031767385</v>
      </c>
      <c r="G1771" s="26"/>
      <c r="H1771" s="26" t="s">
        <v>95</v>
      </c>
      <c r="I1771" s="26"/>
      <c r="J1771" s="26" t="s">
        <v>290</v>
      </c>
      <c r="K1771" s="26" t="s">
        <v>61</v>
      </c>
      <c r="L1771" s="26" t="s">
        <v>205</v>
      </c>
      <c r="M1771" s="26" t="s">
        <v>98</v>
      </c>
      <c r="N1771" s="26" t="s">
        <v>1326</v>
      </c>
      <c r="O1771" s="26"/>
      <c r="P1771" s="26"/>
      <c r="Q1771" s="26" t="s">
        <v>92</v>
      </c>
      <c r="R1771" s="26" t="s">
        <v>37</v>
      </c>
      <c r="S1771" s="26" t="s">
        <v>59</v>
      </c>
    </row>
    <row r="1772" spans="1:19" ht="16.5" customHeight="1" x14ac:dyDescent="0.25">
      <c r="A1772" s="26">
        <v>1758</v>
      </c>
      <c r="B1772" s="225"/>
      <c r="C1772" s="168">
        <v>43473</v>
      </c>
      <c r="D1772" s="168">
        <v>43593</v>
      </c>
      <c r="E1772" s="26" t="s">
        <v>56</v>
      </c>
      <c r="F1772" s="150">
        <v>868183034590591</v>
      </c>
      <c r="G1772" s="26"/>
      <c r="H1772" s="26" t="s">
        <v>74</v>
      </c>
      <c r="I1772" s="26"/>
      <c r="J1772" s="26" t="s">
        <v>1300</v>
      </c>
      <c r="K1772" s="26"/>
      <c r="L1772" s="26" t="s">
        <v>206</v>
      </c>
      <c r="M1772" s="26" t="s">
        <v>1086</v>
      </c>
      <c r="N1772" s="26" t="s">
        <v>58</v>
      </c>
      <c r="O1772" s="26"/>
      <c r="P1772" s="26" t="s">
        <v>80</v>
      </c>
      <c r="Q1772" s="26" t="s">
        <v>92</v>
      </c>
      <c r="R1772" s="26" t="s">
        <v>42</v>
      </c>
      <c r="S1772" s="26" t="s">
        <v>44</v>
      </c>
    </row>
    <row r="1773" spans="1:19" ht="16.5" customHeight="1" x14ac:dyDescent="0.25">
      <c r="A1773" s="26">
        <v>1759</v>
      </c>
      <c r="B1773" s="225"/>
      <c r="C1773" s="168">
        <v>43473</v>
      </c>
      <c r="D1773" s="168">
        <v>43624</v>
      </c>
      <c r="E1773" s="26" t="s">
        <v>56</v>
      </c>
      <c r="F1773" s="150">
        <v>868183034695911</v>
      </c>
      <c r="G1773" s="26"/>
      <c r="H1773" s="26" t="s">
        <v>74</v>
      </c>
      <c r="I1773" s="26"/>
      <c r="J1773" s="26" t="s">
        <v>1041</v>
      </c>
      <c r="K1773" s="26" t="s">
        <v>481</v>
      </c>
      <c r="L1773" s="26" t="s">
        <v>206</v>
      </c>
      <c r="M1773" s="26" t="s">
        <v>1086</v>
      </c>
      <c r="N1773" s="26" t="s">
        <v>947</v>
      </c>
      <c r="O1773" s="26"/>
      <c r="P1773" s="26" t="s">
        <v>80</v>
      </c>
      <c r="Q1773" s="26" t="s">
        <v>92</v>
      </c>
      <c r="R1773" s="26" t="s">
        <v>37</v>
      </c>
      <c r="S1773" s="26" t="s">
        <v>39</v>
      </c>
    </row>
    <row r="1774" spans="1:19" ht="16.5" customHeight="1" x14ac:dyDescent="0.25">
      <c r="A1774" s="26">
        <v>1760</v>
      </c>
      <c r="B1774" s="225"/>
      <c r="C1774" s="26" t="s">
        <v>2200</v>
      </c>
      <c r="D1774" s="26" t="s">
        <v>2201</v>
      </c>
      <c r="E1774" s="26" t="s">
        <v>56</v>
      </c>
      <c r="F1774" s="150">
        <v>868183034794045</v>
      </c>
      <c r="G1774" s="26"/>
      <c r="H1774" s="26" t="s">
        <v>74</v>
      </c>
      <c r="I1774" s="26"/>
      <c r="J1774" s="26" t="s">
        <v>290</v>
      </c>
      <c r="K1774" s="26" t="s">
        <v>50</v>
      </c>
      <c r="L1774" s="26" t="s">
        <v>206</v>
      </c>
      <c r="M1774" s="26" t="s">
        <v>1086</v>
      </c>
      <c r="N1774" s="26" t="s">
        <v>125</v>
      </c>
      <c r="O1774" s="26"/>
      <c r="P1774" s="26" t="s">
        <v>80</v>
      </c>
      <c r="Q1774" s="26" t="s">
        <v>92</v>
      </c>
      <c r="R1774" s="26" t="s">
        <v>37</v>
      </c>
      <c r="S1774" s="26" t="s">
        <v>40</v>
      </c>
    </row>
    <row r="1775" spans="1:19" ht="16.5" customHeight="1" x14ac:dyDescent="0.25">
      <c r="A1775" s="26">
        <v>1761</v>
      </c>
      <c r="B1775" s="225"/>
      <c r="C1775" s="26" t="s">
        <v>2200</v>
      </c>
      <c r="D1775" s="26" t="s">
        <v>2201</v>
      </c>
      <c r="E1775" s="26" t="s">
        <v>56</v>
      </c>
      <c r="F1775" s="150">
        <v>867857039913814</v>
      </c>
      <c r="G1775" s="26"/>
      <c r="H1775" s="26" t="s">
        <v>74</v>
      </c>
      <c r="I1775" s="26"/>
      <c r="J1775" s="26" t="s">
        <v>290</v>
      </c>
      <c r="K1775" s="26" t="s">
        <v>198</v>
      </c>
      <c r="L1775" s="26" t="s">
        <v>206</v>
      </c>
      <c r="M1775" s="26" t="s">
        <v>1086</v>
      </c>
      <c r="N1775" s="26" t="s">
        <v>2413</v>
      </c>
      <c r="O1775" s="26"/>
      <c r="P1775" s="26" t="s">
        <v>80</v>
      </c>
      <c r="Q1775" s="26" t="s">
        <v>92</v>
      </c>
      <c r="R1775" s="26" t="s">
        <v>37</v>
      </c>
      <c r="S1775" s="26" t="s">
        <v>41</v>
      </c>
    </row>
    <row r="1776" spans="1:19" ht="16.5" customHeight="1" x14ac:dyDescent="0.25">
      <c r="A1776" s="26">
        <v>1762</v>
      </c>
      <c r="B1776" s="225"/>
      <c r="C1776" s="168">
        <v>43473</v>
      </c>
      <c r="D1776" s="168">
        <v>43593</v>
      </c>
      <c r="E1776" s="26" t="s">
        <v>30</v>
      </c>
      <c r="F1776" s="150">
        <v>868926033983880</v>
      </c>
      <c r="G1776" s="26"/>
      <c r="H1776" s="26" t="s">
        <v>74</v>
      </c>
      <c r="I1776" s="26"/>
      <c r="J1776" s="26" t="s">
        <v>209</v>
      </c>
      <c r="K1776" s="26"/>
      <c r="L1776" s="26" t="s">
        <v>276</v>
      </c>
      <c r="M1776" s="26"/>
      <c r="N1776" s="26" t="s">
        <v>58</v>
      </c>
      <c r="O1776" s="26" t="s">
        <v>122</v>
      </c>
      <c r="P1776" s="26" t="s">
        <v>80</v>
      </c>
      <c r="Q1776" s="26" t="s">
        <v>92</v>
      </c>
      <c r="R1776" s="26" t="s">
        <v>42</v>
      </c>
      <c r="S1776" s="26" t="s">
        <v>44</v>
      </c>
    </row>
    <row r="1777" spans="1:19" ht="16.5" customHeight="1" x14ac:dyDescent="0.25">
      <c r="A1777" s="26">
        <v>1763</v>
      </c>
      <c r="B1777" s="226"/>
      <c r="C1777" s="168">
        <v>43473</v>
      </c>
      <c r="D1777" s="168">
        <v>43593</v>
      </c>
      <c r="E1777" s="26" t="s">
        <v>18</v>
      </c>
      <c r="F1777" s="150">
        <v>864161026901236</v>
      </c>
      <c r="G1777" s="26" t="s">
        <v>107</v>
      </c>
      <c r="H1777" s="26" t="s">
        <v>95</v>
      </c>
      <c r="I1777" s="26"/>
      <c r="J1777" s="26" t="s">
        <v>2098</v>
      </c>
      <c r="K1777" s="26"/>
      <c r="L1777" s="26" t="s">
        <v>602</v>
      </c>
      <c r="M1777" s="26" t="s">
        <v>110</v>
      </c>
      <c r="N1777" s="26" t="s">
        <v>58</v>
      </c>
      <c r="O1777" s="26"/>
      <c r="P1777" s="26" t="s">
        <v>80</v>
      </c>
      <c r="Q1777" s="26" t="s">
        <v>92</v>
      </c>
      <c r="R1777" s="26" t="s">
        <v>42</v>
      </c>
      <c r="S1777" s="26" t="s">
        <v>44</v>
      </c>
    </row>
    <row r="1778" spans="1:19" ht="16.5" customHeight="1" x14ac:dyDescent="0.25">
      <c r="A1778" s="26">
        <v>1764</v>
      </c>
      <c r="B1778" s="224" t="s">
        <v>1626</v>
      </c>
      <c r="C1778" s="26" t="s">
        <v>2201</v>
      </c>
      <c r="D1778" s="168">
        <v>43533</v>
      </c>
      <c r="E1778" s="26" t="s">
        <v>26</v>
      </c>
      <c r="F1778" s="150" t="s">
        <v>2414</v>
      </c>
      <c r="G1778" s="26"/>
      <c r="H1778" s="26" t="s">
        <v>95</v>
      </c>
      <c r="I1778" s="26"/>
      <c r="J1778" s="26"/>
      <c r="K1778" s="26" t="s">
        <v>134</v>
      </c>
      <c r="L1778" s="26"/>
      <c r="M1778" s="26"/>
      <c r="N1778" s="26" t="s">
        <v>2415</v>
      </c>
      <c r="O1778" s="26"/>
      <c r="P1778" s="26" t="s">
        <v>80</v>
      </c>
      <c r="Q1778" s="26" t="s">
        <v>100</v>
      </c>
      <c r="R1778" s="26" t="s">
        <v>42</v>
      </c>
      <c r="S1778" s="26" t="s">
        <v>45</v>
      </c>
    </row>
    <row r="1779" spans="1:19" ht="16.5" customHeight="1" x14ac:dyDescent="0.25">
      <c r="A1779" s="26">
        <v>1765</v>
      </c>
      <c r="B1779" s="225"/>
      <c r="C1779" s="26" t="s">
        <v>2201</v>
      </c>
      <c r="D1779" s="168">
        <v>43533</v>
      </c>
      <c r="E1779" s="26" t="s">
        <v>23</v>
      </c>
      <c r="F1779" s="150">
        <v>861694031110446</v>
      </c>
      <c r="G1779" s="26"/>
      <c r="H1779" s="26" t="s">
        <v>95</v>
      </c>
      <c r="I1779" s="26" t="s">
        <v>2416</v>
      </c>
      <c r="J1779" s="26" t="s">
        <v>2417</v>
      </c>
      <c r="K1779" s="26" t="s">
        <v>2418</v>
      </c>
      <c r="L1779" s="26" t="s">
        <v>538</v>
      </c>
      <c r="M1779" s="26" t="s">
        <v>98</v>
      </c>
      <c r="N1779" s="26" t="s">
        <v>58</v>
      </c>
      <c r="O1779" s="26"/>
      <c r="P1779" s="26" t="s">
        <v>80</v>
      </c>
      <c r="Q1779" s="26" t="s">
        <v>100</v>
      </c>
      <c r="R1779" s="26" t="s">
        <v>42</v>
      </c>
      <c r="S1779" s="26" t="s">
        <v>44</v>
      </c>
    </row>
    <row r="1780" spans="1:19" ht="16.5" customHeight="1" x14ac:dyDescent="0.25">
      <c r="A1780" s="26">
        <v>1766</v>
      </c>
      <c r="B1780" s="225"/>
      <c r="C1780" s="26" t="s">
        <v>2201</v>
      </c>
      <c r="D1780" s="168">
        <v>43533</v>
      </c>
      <c r="E1780" s="26" t="s">
        <v>23</v>
      </c>
      <c r="F1780" s="150">
        <v>862631034708817</v>
      </c>
      <c r="G1780" s="26"/>
      <c r="H1780" s="26" t="s">
        <v>95</v>
      </c>
      <c r="I1780" s="26" t="s">
        <v>2419</v>
      </c>
      <c r="J1780" s="26" t="s">
        <v>1048</v>
      </c>
      <c r="K1780" s="26" t="s">
        <v>134</v>
      </c>
      <c r="L1780" s="26" t="s">
        <v>98</v>
      </c>
      <c r="M1780" s="26"/>
      <c r="N1780" s="26" t="s">
        <v>2420</v>
      </c>
      <c r="O1780" s="26"/>
      <c r="P1780" s="26" t="s">
        <v>80</v>
      </c>
      <c r="Q1780" s="26" t="s">
        <v>100</v>
      </c>
      <c r="R1780" s="26" t="s">
        <v>42</v>
      </c>
      <c r="S1780" s="26" t="s">
        <v>45</v>
      </c>
    </row>
    <row r="1781" spans="1:19" ht="16.5" customHeight="1" x14ac:dyDescent="0.25">
      <c r="A1781" s="209">
        <v>1767</v>
      </c>
      <c r="B1781" s="225"/>
      <c r="C1781" s="210">
        <v>43686</v>
      </c>
      <c r="D1781" s="210">
        <v>43690</v>
      </c>
      <c r="E1781" s="209" t="s">
        <v>56</v>
      </c>
      <c r="F1781" s="211">
        <v>868183034659990</v>
      </c>
      <c r="G1781" s="209" t="s">
        <v>2421</v>
      </c>
      <c r="H1781" s="209" t="s">
        <v>74</v>
      </c>
      <c r="I1781" s="209" t="s">
        <v>2422</v>
      </c>
      <c r="J1781" s="209" t="s">
        <v>2423</v>
      </c>
      <c r="K1781" s="209" t="s">
        <v>50</v>
      </c>
      <c r="L1781" s="209" t="s">
        <v>77</v>
      </c>
      <c r="M1781" s="209" t="s">
        <v>1086</v>
      </c>
      <c r="N1781" s="209" t="s">
        <v>2019</v>
      </c>
      <c r="O1781" s="209"/>
      <c r="P1781" s="209" t="s">
        <v>80</v>
      </c>
      <c r="Q1781" s="209" t="s">
        <v>100</v>
      </c>
      <c r="R1781" s="209" t="s">
        <v>37</v>
      </c>
      <c r="S1781" s="209" t="s">
        <v>40</v>
      </c>
    </row>
    <row r="1782" spans="1:19" s="113" customFormat="1" ht="26.25" customHeight="1" x14ac:dyDescent="0.25">
      <c r="A1782" s="221" t="s">
        <v>2424</v>
      </c>
      <c r="B1782" s="222"/>
      <c r="C1782" s="222"/>
      <c r="D1782" s="222"/>
      <c r="E1782" s="222"/>
      <c r="F1782" s="222"/>
      <c r="G1782" s="222"/>
      <c r="H1782" s="222"/>
      <c r="I1782" s="222"/>
      <c r="J1782" s="222"/>
      <c r="K1782" s="222"/>
      <c r="L1782" s="222"/>
      <c r="M1782" s="222"/>
      <c r="N1782" s="222"/>
      <c r="O1782" s="222"/>
      <c r="P1782" s="222"/>
      <c r="Q1782" s="222"/>
      <c r="R1782" s="222"/>
      <c r="S1782" s="223"/>
    </row>
    <row r="1783" spans="1:19" ht="16.5" customHeight="1" x14ac:dyDescent="0.25">
      <c r="A1783" s="212">
        <v>1768</v>
      </c>
      <c r="B1783" s="213"/>
      <c r="C1783" s="213"/>
      <c r="D1783" s="213"/>
      <c r="E1783" s="213"/>
      <c r="F1783" s="213"/>
      <c r="G1783" s="213"/>
      <c r="H1783" s="213"/>
      <c r="I1783" s="213"/>
      <c r="J1783" s="213"/>
      <c r="K1783" s="213"/>
      <c r="L1783" s="213"/>
      <c r="M1783" s="213"/>
      <c r="N1783" s="213"/>
      <c r="O1783" s="213"/>
      <c r="P1783" s="213"/>
      <c r="Q1783" s="213"/>
      <c r="R1783" s="213"/>
      <c r="S1783" s="213"/>
    </row>
    <row r="1784" spans="1:19" ht="16.5" customHeight="1" x14ac:dyDescent="0.25">
      <c r="A1784" s="26">
        <v>1769</v>
      </c>
      <c r="B1784" s="26"/>
      <c r="C1784" s="26"/>
      <c r="D1784" s="26"/>
      <c r="E1784" s="26"/>
      <c r="F1784" s="150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</row>
    <row r="1785" spans="1:19" ht="16.5" customHeight="1" x14ac:dyDescent="0.25">
      <c r="A1785" s="26">
        <v>1770</v>
      </c>
      <c r="B1785" s="26"/>
      <c r="C1785" s="26"/>
      <c r="D1785" s="26"/>
      <c r="E1785" s="26"/>
      <c r="F1785" s="150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</row>
    <row r="1786" spans="1:19" ht="16.5" customHeight="1" x14ac:dyDescent="0.25">
      <c r="A1786" s="26">
        <v>1771</v>
      </c>
      <c r="B1786" s="26"/>
      <c r="C1786" s="26"/>
      <c r="D1786" s="26"/>
      <c r="E1786" s="26"/>
      <c r="F1786" s="150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</row>
    <row r="1787" spans="1:19" ht="16.5" customHeight="1" x14ac:dyDescent="0.25">
      <c r="A1787" s="26">
        <v>1772</v>
      </c>
      <c r="B1787" s="26"/>
      <c r="C1787" s="26"/>
      <c r="D1787" s="26"/>
      <c r="E1787" s="26"/>
      <c r="F1787" s="150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</row>
    <row r="1788" spans="1:19" ht="16.5" customHeight="1" x14ac:dyDescent="0.25">
      <c r="A1788" s="26">
        <v>1773</v>
      </c>
      <c r="B1788" s="26"/>
      <c r="C1788" s="26"/>
      <c r="D1788" s="26"/>
      <c r="E1788" s="26"/>
      <c r="F1788" s="150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</row>
    <row r="1789" spans="1:19" ht="16.5" customHeight="1" x14ac:dyDescent="0.25">
      <c r="A1789" s="26">
        <v>1774</v>
      </c>
      <c r="B1789" s="26"/>
      <c r="C1789" s="26"/>
      <c r="D1789" s="26"/>
      <c r="E1789" s="26"/>
      <c r="F1789" s="150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</row>
    <row r="1790" spans="1:19" ht="16.5" customHeight="1" x14ac:dyDescent="0.25">
      <c r="A1790" s="26">
        <v>1775</v>
      </c>
      <c r="B1790" s="26"/>
      <c r="C1790" s="26"/>
      <c r="D1790" s="26"/>
      <c r="E1790" s="26"/>
      <c r="F1790" s="150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</row>
    <row r="1791" spans="1:19" ht="16.5" customHeight="1" x14ac:dyDescent="0.25">
      <c r="A1791" s="26">
        <v>1776</v>
      </c>
      <c r="B1791" s="26"/>
      <c r="C1791" s="26"/>
      <c r="D1791" s="26"/>
      <c r="E1791" s="26"/>
      <c r="F1791" s="150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</row>
    <row r="1792" spans="1:19" ht="16.5" customHeight="1" x14ac:dyDescent="0.25">
      <c r="A1792" s="26">
        <v>1777</v>
      </c>
      <c r="B1792" s="26"/>
      <c r="C1792" s="26"/>
      <c r="D1792" s="26"/>
      <c r="E1792" s="26"/>
      <c r="F1792" s="150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</row>
    <row r="1793" spans="1:19" ht="16.5" customHeight="1" x14ac:dyDescent="0.25">
      <c r="A1793" s="26">
        <v>1778</v>
      </c>
      <c r="B1793" s="26"/>
      <c r="C1793" s="26"/>
      <c r="D1793" s="26"/>
      <c r="E1793" s="26"/>
      <c r="F1793" s="150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</row>
    <row r="1794" spans="1:19" ht="16.5" customHeight="1" x14ac:dyDescent="0.25">
      <c r="A1794" s="26">
        <v>1779</v>
      </c>
      <c r="B1794" s="26"/>
      <c r="C1794" s="26"/>
      <c r="D1794" s="26"/>
      <c r="E1794" s="26"/>
      <c r="F1794" s="150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</row>
    <row r="1795" spans="1:19" ht="16.5" customHeight="1" x14ac:dyDescent="0.25">
      <c r="A1795" s="26">
        <v>1780</v>
      </c>
      <c r="B1795" s="26"/>
      <c r="C1795" s="26"/>
      <c r="D1795" s="26"/>
      <c r="E1795" s="26"/>
      <c r="F1795" s="150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</row>
    <row r="1796" spans="1:19" ht="16.5" customHeight="1" x14ac:dyDescent="0.25">
      <c r="A1796" s="26">
        <v>1781</v>
      </c>
      <c r="B1796" s="26"/>
      <c r="C1796" s="26"/>
      <c r="D1796" s="26"/>
      <c r="E1796" s="26"/>
      <c r="F1796" s="150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</row>
    <row r="1797" spans="1:19" ht="16.5" customHeight="1" x14ac:dyDescent="0.25">
      <c r="A1797" s="26">
        <v>1782</v>
      </c>
      <c r="B1797" s="26"/>
      <c r="C1797" s="26"/>
      <c r="D1797" s="26"/>
      <c r="E1797" s="26"/>
      <c r="F1797" s="150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</row>
    <row r="1798" spans="1:19" ht="16.5" customHeight="1" x14ac:dyDescent="0.25">
      <c r="A1798" s="26">
        <v>1783</v>
      </c>
      <c r="B1798" s="26"/>
      <c r="C1798" s="26"/>
      <c r="D1798" s="26"/>
      <c r="E1798" s="26"/>
      <c r="F1798" s="150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</row>
    <row r="1799" spans="1:19" ht="16.5" customHeight="1" x14ac:dyDescent="0.25">
      <c r="A1799" s="26">
        <v>1784</v>
      </c>
      <c r="B1799" s="26"/>
      <c r="C1799" s="26"/>
      <c r="D1799" s="26"/>
      <c r="E1799" s="26"/>
      <c r="F1799" s="150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</row>
    <row r="1800" spans="1:19" ht="16.5" customHeight="1" x14ac:dyDescent="0.25">
      <c r="A1800" s="26">
        <v>1785</v>
      </c>
      <c r="B1800" s="26"/>
      <c r="C1800" s="26"/>
      <c r="D1800" s="26"/>
      <c r="E1800" s="26"/>
      <c r="F1800" s="150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</row>
    <row r="1801" spans="1:19" ht="16.5" customHeight="1" x14ac:dyDescent="0.25">
      <c r="A1801" s="26">
        <v>1786</v>
      </c>
      <c r="B1801" s="26"/>
      <c r="C1801" s="26"/>
      <c r="D1801" s="26"/>
      <c r="E1801" s="26"/>
      <c r="F1801" s="150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</row>
    <row r="1802" spans="1:19" ht="16.5" customHeight="1" x14ac:dyDescent="0.25">
      <c r="A1802" s="26">
        <v>1787</v>
      </c>
      <c r="B1802" s="26"/>
      <c r="C1802" s="26"/>
      <c r="D1802" s="26"/>
      <c r="E1802" s="26"/>
      <c r="F1802" s="150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</row>
    <row r="1803" spans="1:19" ht="16.5" customHeight="1" x14ac:dyDescent="0.25">
      <c r="A1803" s="26">
        <v>1788</v>
      </c>
      <c r="B1803" s="26"/>
      <c r="C1803" s="26"/>
      <c r="D1803" s="26"/>
      <c r="E1803" s="26"/>
      <c r="F1803" s="150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</row>
    <row r="1804" spans="1:19" ht="16.5" customHeight="1" x14ac:dyDescent="0.25">
      <c r="A1804" s="26">
        <v>1789</v>
      </c>
      <c r="B1804" s="26"/>
      <c r="C1804" s="26"/>
      <c r="D1804" s="26"/>
      <c r="E1804" s="26"/>
      <c r="F1804" s="150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</row>
    <row r="1805" spans="1:19" ht="16.5" customHeight="1" x14ac:dyDescent="0.25">
      <c r="A1805" s="26">
        <v>1790</v>
      </c>
      <c r="B1805" s="26"/>
      <c r="C1805" s="26"/>
      <c r="D1805" s="26"/>
      <c r="E1805" s="26"/>
      <c r="F1805" s="150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</row>
    <row r="1806" spans="1:19" ht="16.5" customHeight="1" x14ac:dyDescent="0.25">
      <c r="A1806" s="26">
        <v>1791</v>
      </c>
      <c r="B1806" s="26"/>
      <c r="C1806" s="26"/>
      <c r="D1806" s="26"/>
      <c r="E1806" s="26"/>
      <c r="F1806" s="150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</row>
    <row r="1807" spans="1:19" ht="16.5" customHeight="1" x14ac:dyDescent="0.25">
      <c r="A1807" s="26">
        <v>1792</v>
      </c>
      <c r="B1807" s="26"/>
      <c r="C1807" s="26"/>
      <c r="D1807" s="26"/>
      <c r="E1807" s="26"/>
      <c r="F1807" s="150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</row>
    <row r="1808" spans="1:19" ht="16.5" customHeight="1" x14ac:dyDescent="0.25">
      <c r="A1808" s="26">
        <v>1793</v>
      </c>
      <c r="B1808" s="26"/>
      <c r="C1808" s="26"/>
      <c r="D1808" s="26"/>
      <c r="E1808" s="26"/>
      <c r="F1808" s="150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</row>
    <row r="1809" spans="1:19" ht="16.5" customHeight="1" x14ac:dyDescent="0.25">
      <c r="A1809" s="26">
        <v>1794</v>
      </c>
      <c r="B1809" s="26"/>
      <c r="C1809" s="26"/>
      <c r="D1809" s="26"/>
      <c r="E1809" s="26"/>
      <c r="F1809" s="150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</row>
    <row r="1810" spans="1:19" ht="16.5" customHeight="1" x14ac:dyDescent="0.25">
      <c r="A1810" s="26">
        <v>1795</v>
      </c>
      <c r="B1810" s="26"/>
      <c r="C1810" s="26"/>
      <c r="D1810" s="26"/>
      <c r="E1810" s="26"/>
      <c r="F1810" s="150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</row>
    <row r="1811" spans="1:19" ht="16.5" customHeight="1" x14ac:dyDescent="0.25">
      <c r="A1811" s="26">
        <v>1796</v>
      </c>
      <c r="B1811" s="26"/>
      <c r="C1811" s="26"/>
      <c r="D1811" s="26"/>
      <c r="E1811" s="26"/>
      <c r="F1811" s="150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</row>
    <row r="1812" spans="1:19" ht="16.5" customHeight="1" x14ac:dyDescent="0.25">
      <c r="A1812" s="26">
        <v>1797</v>
      </c>
      <c r="B1812" s="26"/>
      <c r="C1812" s="26"/>
      <c r="D1812" s="26"/>
      <c r="E1812" s="26"/>
      <c r="F1812" s="150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</row>
    <row r="1813" spans="1:19" ht="16.5" customHeight="1" x14ac:dyDescent="0.25">
      <c r="A1813" s="26">
        <v>1798</v>
      </c>
      <c r="B1813" s="26"/>
      <c r="C1813" s="26"/>
      <c r="D1813" s="26"/>
      <c r="E1813" s="26"/>
      <c r="F1813" s="150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</row>
    <row r="1814" spans="1:19" ht="16.5" customHeight="1" x14ac:dyDescent="0.25">
      <c r="A1814" s="26">
        <v>1799</v>
      </c>
      <c r="B1814" s="26"/>
      <c r="C1814" s="26"/>
      <c r="D1814" s="26"/>
      <c r="E1814" s="26"/>
      <c r="F1814" s="150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</row>
    <row r="1815" spans="1:19" ht="16.5" customHeight="1" x14ac:dyDescent="0.25">
      <c r="A1815" s="26">
        <v>1800</v>
      </c>
      <c r="B1815" s="26"/>
      <c r="C1815" s="26"/>
      <c r="D1815" s="26"/>
      <c r="E1815" s="26"/>
      <c r="F1815" s="150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</row>
    <row r="1816" spans="1:19" ht="16.5" customHeight="1" x14ac:dyDescent="0.25">
      <c r="A1816" s="26">
        <v>1801</v>
      </c>
      <c r="B1816" s="26"/>
      <c r="C1816" s="26"/>
      <c r="D1816" s="26"/>
      <c r="E1816" s="26"/>
      <c r="F1816" s="150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</row>
    <row r="1817" spans="1:19" ht="16.5" customHeight="1" x14ac:dyDescent="0.25">
      <c r="A1817" s="26">
        <v>1802</v>
      </c>
      <c r="B1817" s="26"/>
      <c r="C1817" s="26"/>
      <c r="D1817" s="26"/>
      <c r="E1817" s="26"/>
      <c r="F1817" s="150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</row>
    <row r="1818" spans="1:19" ht="16.5" customHeight="1" x14ac:dyDescent="0.25">
      <c r="A1818" s="26">
        <v>1803</v>
      </c>
      <c r="B1818" s="26"/>
      <c r="C1818" s="26"/>
      <c r="D1818" s="26"/>
      <c r="E1818" s="26"/>
      <c r="F1818" s="150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</row>
    <row r="1819" spans="1:19" ht="16.5" customHeight="1" x14ac:dyDescent="0.25">
      <c r="A1819" s="26">
        <v>1804</v>
      </c>
      <c r="B1819" s="26"/>
      <c r="C1819" s="26"/>
      <c r="D1819" s="26"/>
      <c r="E1819" s="26"/>
      <c r="F1819" s="150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</row>
    <row r="1820" spans="1:19" ht="16.5" customHeight="1" x14ac:dyDescent="0.25">
      <c r="A1820" s="26">
        <v>1805</v>
      </c>
      <c r="B1820" s="26"/>
      <c r="C1820" s="26"/>
      <c r="D1820" s="26"/>
      <c r="E1820" s="26"/>
      <c r="F1820" s="150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</row>
    <row r="1821" spans="1:19" ht="16.5" customHeight="1" x14ac:dyDescent="0.25">
      <c r="A1821" s="26">
        <v>1806</v>
      </c>
      <c r="B1821" s="26"/>
      <c r="C1821" s="26"/>
      <c r="D1821" s="26"/>
      <c r="E1821" s="26"/>
      <c r="F1821" s="150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</row>
    <row r="1822" spans="1:19" ht="16.5" customHeight="1" x14ac:dyDescent="0.25">
      <c r="A1822" s="26">
        <v>1807</v>
      </c>
      <c r="B1822" s="26"/>
      <c r="C1822" s="26"/>
      <c r="D1822" s="26"/>
      <c r="E1822" s="26"/>
      <c r="F1822" s="150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</row>
    <row r="1823" spans="1:19" ht="16.5" customHeight="1" x14ac:dyDescent="0.25">
      <c r="A1823" s="26">
        <v>1808</v>
      </c>
      <c r="B1823" s="26"/>
      <c r="C1823" s="26"/>
      <c r="D1823" s="26"/>
      <c r="E1823" s="26"/>
      <c r="F1823" s="150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</row>
    <row r="1824" spans="1:19" ht="16.5" customHeight="1" x14ac:dyDescent="0.25">
      <c r="A1824" s="26">
        <v>1809</v>
      </c>
      <c r="B1824" s="26"/>
      <c r="C1824" s="26"/>
      <c r="D1824" s="26"/>
      <c r="E1824" s="26"/>
      <c r="F1824" s="150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</row>
    <row r="1825" spans="1:19" ht="16.5" customHeight="1" x14ac:dyDescent="0.25">
      <c r="A1825" s="26">
        <v>1810</v>
      </c>
      <c r="B1825" s="26"/>
      <c r="C1825" s="26"/>
      <c r="D1825" s="26"/>
      <c r="E1825" s="26"/>
      <c r="F1825" s="150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</row>
    <row r="1826" spans="1:19" ht="16.5" customHeight="1" x14ac:dyDescent="0.25">
      <c r="A1826" s="26">
        <v>1811</v>
      </c>
      <c r="B1826" s="26"/>
      <c r="C1826" s="26"/>
      <c r="D1826" s="26"/>
      <c r="E1826" s="26"/>
      <c r="F1826" s="150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</row>
    <row r="1827" spans="1:19" ht="16.5" customHeight="1" x14ac:dyDescent="0.25">
      <c r="A1827" s="26">
        <v>1812</v>
      </c>
      <c r="B1827" s="26"/>
      <c r="C1827" s="26"/>
      <c r="D1827" s="26"/>
      <c r="E1827" s="26"/>
      <c r="F1827" s="150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</row>
    <row r="1828" spans="1:19" ht="16.5" customHeight="1" x14ac:dyDescent="0.25">
      <c r="A1828" s="26">
        <v>1813</v>
      </c>
      <c r="B1828" s="26"/>
      <c r="C1828" s="26"/>
      <c r="D1828" s="26"/>
      <c r="E1828" s="26"/>
      <c r="F1828" s="150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</row>
    <row r="1829" spans="1:19" ht="16.5" customHeight="1" x14ac:dyDescent="0.25">
      <c r="A1829" s="26">
        <v>1814</v>
      </c>
      <c r="B1829" s="26"/>
      <c r="C1829" s="26"/>
      <c r="D1829" s="26"/>
      <c r="E1829" s="26"/>
      <c r="F1829" s="150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</row>
    <row r="1830" spans="1:19" ht="16.5" customHeight="1" x14ac:dyDescent="0.25">
      <c r="A1830" s="26">
        <v>1815</v>
      </c>
      <c r="B1830" s="26"/>
      <c r="C1830" s="26"/>
      <c r="D1830" s="26"/>
      <c r="E1830" s="26"/>
      <c r="F1830" s="150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</row>
    <row r="1831" spans="1:19" ht="16.5" customHeight="1" x14ac:dyDescent="0.25">
      <c r="A1831" s="26">
        <v>1816</v>
      </c>
      <c r="B1831" s="26"/>
      <c r="C1831" s="26"/>
      <c r="D1831" s="26"/>
      <c r="E1831" s="26"/>
      <c r="F1831" s="150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</row>
    <row r="1832" spans="1:19" ht="16.5" customHeight="1" x14ac:dyDescent="0.25">
      <c r="A1832" s="26">
        <v>1817</v>
      </c>
      <c r="B1832" s="26"/>
      <c r="C1832" s="26"/>
      <c r="D1832" s="26"/>
      <c r="E1832" s="26"/>
      <c r="F1832" s="150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</row>
    <row r="1833" spans="1:19" ht="16.5" customHeight="1" x14ac:dyDescent="0.25">
      <c r="A1833" s="26">
        <v>1818</v>
      </c>
      <c r="B1833" s="26"/>
      <c r="C1833" s="26"/>
      <c r="D1833" s="26"/>
      <c r="E1833" s="26"/>
      <c r="F1833" s="150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</row>
    <row r="1834" spans="1:19" ht="16.5" customHeight="1" x14ac:dyDescent="0.25">
      <c r="A1834" s="26">
        <v>1819</v>
      </c>
      <c r="B1834" s="26"/>
      <c r="C1834" s="26"/>
      <c r="D1834" s="26"/>
      <c r="E1834" s="26"/>
      <c r="F1834" s="150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</row>
    <row r="1835" spans="1:19" ht="16.5" customHeight="1" x14ac:dyDescent="0.25">
      <c r="A1835" s="26">
        <v>1820</v>
      </c>
      <c r="B1835" s="26"/>
      <c r="C1835" s="26"/>
      <c r="D1835" s="26"/>
      <c r="E1835" s="26"/>
      <c r="F1835" s="150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</row>
    <row r="1836" spans="1:19" ht="16.5" customHeight="1" x14ac:dyDescent="0.25">
      <c r="A1836" s="26">
        <v>1821</v>
      </c>
      <c r="B1836" s="26"/>
      <c r="C1836" s="26"/>
      <c r="D1836" s="26"/>
      <c r="E1836" s="26"/>
      <c r="F1836" s="150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</row>
    <row r="1837" spans="1:19" ht="16.5" customHeight="1" x14ac:dyDescent="0.25">
      <c r="A1837" s="26">
        <v>1822</v>
      </c>
      <c r="B1837" s="26"/>
      <c r="C1837" s="26"/>
      <c r="D1837" s="26"/>
      <c r="E1837" s="26"/>
      <c r="F1837" s="150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</row>
    <row r="1838" spans="1:19" ht="16.5" customHeight="1" x14ac:dyDescent="0.25">
      <c r="A1838" s="26">
        <v>1823</v>
      </c>
      <c r="B1838" s="26"/>
      <c r="C1838" s="26"/>
      <c r="D1838" s="26"/>
      <c r="E1838" s="26"/>
      <c r="F1838" s="150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</row>
    <row r="1839" spans="1:19" ht="16.5" customHeight="1" x14ac:dyDescent="0.25">
      <c r="A1839" s="26">
        <v>1824</v>
      </c>
      <c r="B1839" s="26"/>
      <c r="C1839" s="26"/>
      <c r="D1839" s="26"/>
      <c r="E1839" s="26"/>
      <c r="F1839" s="150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</row>
    <row r="1840" spans="1:19" ht="16.5" customHeight="1" x14ac:dyDescent="0.25">
      <c r="A1840" s="26">
        <v>1825</v>
      </c>
      <c r="B1840" s="26"/>
      <c r="C1840" s="26"/>
      <c r="D1840" s="26"/>
      <c r="E1840" s="26"/>
      <c r="F1840" s="150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</row>
    <row r="1841" spans="1:19" ht="16.5" customHeight="1" x14ac:dyDescent="0.25">
      <c r="A1841" s="26">
        <v>1826</v>
      </c>
      <c r="B1841" s="26"/>
      <c r="C1841" s="26"/>
      <c r="D1841" s="26"/>
      <c r="E1841" s="26"/>
      <c r="F1841" s="150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</row>
    <row r="1842" spans="1:19" ht="16.5" customHeight="1" x14ac:dyDescent="0.25">
      <c r="A1842" s="26">
        <v>1827</v>
      </c>
      <c r="B1842" s="26"/>
      <c r="C1842" s="26"/>
      <c r="D1842" s="26"/>
      <c r="E1842" s="26"/>
      <c r="F1842" s="150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</row>
    <row r="1843" spans="1:19" ht="16.5" customHeight="1" x14ac:dyDescent="0.25">
      <c r="A1843" s="26">
        <v>1828</v>
      </c>
      <c r="B1843" s="26"/>
      <c r="C1843" s="26"/>
      <c r="D1843" s="26"/>
      <c r="E1843" s="26"/>
      <c r="F1843" s="150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</row>
    <row r="1844" spans="1:19" ht="16.5" customHeight="1" x14ac:dyDescent="0.25">
      <c r="A1844" s="26">
        <v>1829</v>
      </c>
      <c r="B1844" s="26"/>
      <c r="C1844" s="26"/>
      <c r="D1844" s="26"/>
      <c r="E1844" s="26"/>
      <c r="F1844" s="150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</row>
    <row r="1845" spans="1:19" ht="16.5" customHeight="1" x14ac:dyDescent="0.25">
      <c r="A1845" s="26">
        <v>1830</v>
      </c>
      <c r="B1845" s="26"/>
      <c r="C1845" s="26"/>
      <c r="D1845" s="26"/>
      <c r="E1845" s="26"/>
      <c r="F1845" s="150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</row>
    <row r="1846" spans="1:19" ht="16.5" customHeight="1" x14ac:dyDescent="0.25">
      <c r="A1846" s="26">
        <v>1831</v>
      </c>
      <c r="B1846" s="26"/>
      <c r="C1846" s="26"/>
      <c r="D1846" s="26"/>
      <c r="E1846" s="26"/>
      <c r="F1846" s="150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</row>
    <row r="1847" spans="1:19" ht="16.5" customHeight="1" x14ac:dyDescent="0.25">
      <c r="A1847" s="26">
        <v>1832</v>
      </c>
      <c r="B1847" s="26"/>
      <c r="C1847" s="26"/>
      <c r="D1847" s="26"/>
      <c r="E1847" s="26"/>
      <c r="F1847" s="150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</row>
    <row r="1848" spans="1:19" ht="16.5" customHeight="1" x14ac:dyDescent="0.25">
      <c r="A1848" s="26">
        <v>1833</v>
      </c>
      <c r="B1848" s="26"/>
      <c r="C1848" s="26"/>
      <c r="D1848" s="26"/>
      <c r="E1848" s="26"/>
      <c r="F1848" s="150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</row>
    <row r="1849" spans="1:19" ht="16.5" customHeight="1" x14ac:dyDescent="0.25">
      <c r="A1849" s="26">
        <v>1834</v>
      </c>
      <c r="B1849" s="26"/>
      <c r="C1849" s="26"/>
      <c r="D1849" s="26"/>
      <c r="E1849" s="26"/>
      <c r="F1849" s="150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</row>
    <row r="1850" spans="1:19" ht="16.5" customHeight="1" x14ac:dyDescent="0.25">
      <c r="A1850" s="26">
        <v>1835</v>
      </c>
      <c r="B1850" s="26"/>
      <c r="C1850" s="26"/>
      <c r="D1850" s="26"/>
      <c r="E1850" s="26"/>
      <c r="F1850" s="150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</row>
    <row r="1851" spans="1:19" ht="16.5" customHeight="1" x14ac:dyDescent="0.25">
      <c r="A1851" s="26">
        <v>1836</v>
      </c>
      <c r="B1851" s="26"/>
      <c r="C1851" s="26"/>
      <c r="D1851" s="26"/>
      <c r="E1851" s="26"/>
      <c r="F1851" s="150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</row>
    <row r="1852" spans="1:19" ht="16.5" customHeight="1" x14ac:dyDescent="0.25">
      <c r="A1852" s="26">
        <v>1837</v>
      </c>
      <c r="B1852" s="26"/>
      <c r="C1852" s="26"/>
      <c r="D1852" s="26"/>
      <c r="E1852" s="26"/>
      <c r="F1852" s="150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</row>
    <row r="1853" spans="1:19" ht="16.5" customHeight="1" x14ac:dyDescent="0.25">
      <c r="A1853" s="26">
        <v>1838</v>
      </c>
      <c r="B1853" s="26"/>
      <c r="C1853" s="26"/>
      <c r="D1853" s="26"/>
      <c r="E1853" s="26"/>
      <c r="F1853" s="150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</row>
    <row r="1854" spans="1:19" ht="16.5" customHeight="1" x14ac:dyDescent="0.25">
      <c r="A1854" s="26">
        <v>1839</v>
      </c>
      <c r="B1854" s="26"/>
      <c r="C1854" s="26"/>
      <c r="D1854" s="26"/>
      <c r="E1854" s="26"/>
      <c r="F1854" s="150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</row>
    <row r="1855" spans="1:19" ht="16.5" customHeight="1" x14ac:dyDescent="0.25">
      <c r="A1855" s="26">
        <v>1840</v>
      </c>
      <c r="B1855" s="26"/>
      <c r="C1855" s="26"/>
      <c r="D1855" s="26"/>
      <c r="E1855" s="26"/>
      <c r="F1855" s="150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</row>
    <row r="1856" spans="1:19" ht="16.5" customHeight="1" x14ac:dyDescent="0.25">
      <c r="A1856" s="26">
        <v>1841</v>
      </c>
      <c r="B1856" s="26"/>
      <c r="C1856" s="26"/>
      <c r="D1856" s="26"/>
      <c r="E1856" s="26"/>
      <c r="F1856" s="150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</row>
    <row r="1857" spans="1:19" ht="16.5" customHeight="1" x14ac:dyDescent="0.25">
      <c r="A1857" s="26">
        <v>1842</v>
      </c>
      <c r="B1857" s="26"/>
      <c r="C1857" s="26"/>
      <c r="D1857" s="26"/>
      <c r="E1857" s="26"/>
      <c r="F1857" s="150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</row>
    <row r="1858" spans="1:19" ht="16.5" customHeight="1" x14ac:dyDescent="0.25">
      <c r="A1858" s="26">
        <v>1843</v>
      </c>
      <c r="B1858" s="26"/>
      <c r="C1858" s="26"/>
      <c r="D1858" s="26"/>
      <c r="E1858" s="26"/>
      <c r="F1858" s="150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</row>
    <row r="1859" spans="1:19" ht="16.5" customHeight="1" x14ac:dyDescent="0.25">
      <c r="A1859" s="26">
        <v>1844</v>
      </c>
      <c r="B1859" s="26"/>
      <c r="C1859" s="26"/>
      <c r="D1859" s="26"/>
      <c r="E1859" s="26"/>
      <c r="F1859" s="150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</row>
    <row r="1860" spans="1:19" ht="16.5" customHeight="1" x14ac:dyDescent="0.25">
      <c r="A1860" s="26">
        <v>1845</v>
      </c>
      <c r="B1860" s="26"/>
      <c r="C1860" s="26"/>
      <c r="D1860" s="26"/>
      <c r="E1860" s="26"/>
      <c r="F1860" s="150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</row>
    <row r="1861" spans="1:19" ht="16.5" customHeight="1" x14ac:dyDescent="0.25">
      <c r="A1861" s="26">
        <v>1846</v>
      </c>
      <c r="B1861" s="26"/>
      <c r="C1861" s="26"/>
      <c r="D1861" s="26"/>
      <c r="E1861" s="26"/>
      <c r="F1861" s="150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</row>
    <row r="1862" spans="1:19" ht="16.5" customHeight="1" x14ac:dyDescent="0.25">
      <c r="A1862" s="26">
        <v>1847</v>
      </c>
      <c r="B1862" s="26"/>
      <c r="C1862" s="26"/>
      <c r="D1862" s="26"/>
      <c r="E1862" s="26"/>
      <c r="F1862" s="150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</row>
    <row r="1863" spans="1:19" ht="16.5" customHeight="1" x14ac:dyDescent="0.25">
      <c r="A1863" s="26">
        <v>1848</v>
      </c>
      <c r="B1863" s="26"/>
      <c r="C1863" s="26"/>
      <c r="D1863" s="26"/>
      <c r="E1863" s="26"/>
      <c r="F1863" s="150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</row>
    <row r="1864" spans="1:19" ht="16.5" customHeight="1" x14ac:dyDescent="0.25">
      <c r="A1864" s="26">
        <v>1849</v>
      </c>
      <c r="B1864" s="26"/>
      <c r="C1864" s="26"/>
      <c r="D1864" s="26"/>
      <c r="E1864" s="26"/>
      <c r="F1864" s="150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</row>
    <row r="1865" spans="1:19" ht="16.5" customHeight="1" x14ac:dyDescent="0.25">
      <c r="A1865" s="26">
        <v>1850</v>
      </c>
      <c r="B1865" s="26"/>
      <c r="C1865" s="26"/>
      <c r="D1865" s="26"/>
      <c r="E1865" s="26"/>
      <c r="F1865" s="150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</row>
    <row r="1866" spans="1:19" ht="16.5" customHeight="1" x14ac:dyDescent="0.25">
      <c r="A1866" s="26">
        <v>1851</v>
      </c>
      <c r="B1866" s="26"/>
      <c r="C1866" s="26"/>
      <c r="D1866" s="26"/>
      <c r="E1866" s="26"/>
      <c r="F1866" s="150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</row>
    <row r="1867" spans="1:19" ht="16.5" customHeight="1" x14ac:dyDescent="0.25">
      <c r="A1867" s="26">
        <v>1852</v>
      </c>
      <c r="B1867" s="26"/>
      <c r="C1867" s="26"/>
      <c r="D1867" s="26"/>
      <c r="E1867" s="26"/>
      <c r="F1867" s="150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</row>
    <row r="1868" spans="1:19" ht="16.5" customHeight="1" x14ac:dyDescent="0.25">
      <c r="A1868" s="26">
        <v>1853</v>
      </c>
      <c r="B1868" s="26"/>
      <c r="C1868" s="26"/>
      <c r="D1868" s="26"/>
      <c r="E1868" s="26"/>
      <c r="F1868" s="150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</row>
    <row r="1869" spans="1:19" ht="16.5" customHeight="1" x14ac:dyDescent="0.25">
      <c r="A1869" s="26">
        <v>1854</v>
      </c>
      <c r="B1869" s="26"/>
      <c r="C1869" s="26"/>
      <c r="D1869" s="26"/>
      <c r="E1869" s="26"/>
      <c r="F1869" s="150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</row>
    <row r="1870" spans="1:19" ht="16.5" customHeight="1" x14ac:dyDescent="0.25">
      <c r="A1870" s="26">
        <v>1855</v>
      </c>
      <c r="B1870" s="26"/>
      <c r="C1870" s="26"/>
      <c r="D1870" s="26"/>
      <c r="E1870" s="26"/>
      <c r="F1870" s="150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</row>
    <row r="1871" spans="1:19" ht="16.5" customHeight="1" x14ac:dyDescent="0.25">
      <c r="A1871" s="26">
        <v>1856</v>
      </c>
      <c r="B1871" s="26"/>
      <c r="C1871" s="26"/>
      <c r="D1871" s="26"/>
      <c r="E1871" s="26"/>
      <c r="F1871" s="150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</row>
    <row r="1872" spans="1:19" ht="16.5" customHeight="1" x14ac:dyDescent="0.25">
      <c r="A1872" s="26">
        <v>1857</v>
      </c>
      <c r="B1872" s="26"/>
      <c r="C1872" s="26"/>
      <c r="D1872" s="26"/>
      <c r="E1872" s="26"/>
      <c r="F1872" s="150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</row>
    <row r="1873" spans="1:19" ht="16.5" customHeight="1" x14ac:dyDescent="0.25">
      <c r="A1873" s="26">
        <v>1858</v>
      </c>
      <c r="B1873" s="26"/>
      <c r="C1873" s="26"/>
      <c r="D1873" s="26"/>
      <c r="E1873" s="26"/>
      <c r="F1873" s="150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</row>
    <row r="1874" spans="1:19" ht="16.5" customHeight="1" x14ac:dyDescent="0.25">
      <c r="A1874" s="26">
        <v>1859</v>
      </c>
      <c r="B1874" s="26"/>
      <c r="C1874" s="26"/>
      <c r="D1874" s="26"/>
      <c r="E1874" s="26"/>
      <c r="F1874" s="150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</row>
    <row r="1875" spans="1:19" ht="16.5" customHeight="1" x14ac:dyDescent="0.25">
      <c r="A1875" s="26">
        <v>1860</v>
      </c>
      <c r="B1875" s="26"/>
      <c r="C1875" s="26"/>
      <c r="D1875" s="26"/>
      <c r="E1875" s="26"/>
      <c r="F1875" s="150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</row>
    <row r="1876" spans="1:19" ht="16.5" customHeight="1" x14ac:dyDescent="0.25">
      <c r="A1876" s="26">
        <v>1861</v>
      </c>
      <c r="B1876" s="26"/>
      <c r="C1876" s="26"/>
      <c r="D1876" s="26"/>
      <c r="E1876" s="26"/>
      <c r="F1876" s="150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</row>
    <row r="1877" spans="1:19" ht="16.5" customHeight="1" x14ac:dyDescent="0.25">
      <c r="A1877" s="26">
        <v>1862</v>
      </c>
      <c r="B1877" s="26"/>
      <c r="C1877" s="26"/>
      <c r="D1877" s="26"/>
      <c r="E1877" s="26"/>
      <c r="F1877" s="150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</row>
    <row r="1878" spans="1:19" ht="16.5" customHeight="1" x14ac:dyDescent="0.25">
      <c r="A1878" s="26">
        <v>1863</v>
      </c>
      <c r="B1878" s="26"/>
      <c r="C1878" s="26"/>
      <c r="D1878" s="26"/>
      <c r="E1878" s="26"/>
      <c r="F1878" s="150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</row>
    <row r="1879" spans="1:19" ht="16.5" customHeight="1" x14ac:dyDescent="0.25">
      <c r="A1879" s="26">
        <v>1864</v>
      </c>
      <c r="B1879" s="26"/>
      <c r="C1879" s="26"/>
      <c r="D1879" s="26"/>
      <c r="E1879" s="26"/>
      <c r="F1879" s="150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</row>
    <row r="1880" spans="1:19" ht="16.5" customHeight="1" x14ac:dyDescent="0.25">
      <c r="A1880" s="26">
        <v>1865</v>
      </c>
      <c r="B1880" s="26"/>
      <c r="C1880" s="26"/>
      <c r="D1880" s="26"/>
      <c r="E1880" s="26"/>
      <c r="F1880" s="150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</row>
    <row r="1881" spans="1:19" ht="16.5" customHeight="1" x14ac:dyDescent="0.25">
      <c r="A1881" s="26">
        <v>1866</v>
      </c>
      <c r="B1881" s="26"/>
      <c r="C1881" s="26"/>
      <c r="D1881" s="26"/>
      <c r="E1881" s="26"/>
      <c r="F1881" s="150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</row>
    <row r="1882" spans="1:19" ht="16.5" customHeight="1" x14ac:dyDescent="0.25">
      <c r="A1882" s="26">
        <v>1867</v>
      </c>
      <c r="B1882" s="26"/>
      <c r="C1882" s="26"/>
      <c r="D1882" s="26"/>
      <c r="E1882" s="26"/>
      <c r="F1882" s="150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</row>
    <row r="1883" spans="1:19" ht="16.5" customHeight="1" x14ac:dyDescent="0.25">
      <c r="A1883" s="26">
        <v>1868</v>
      </c>
      <c r="B1883" s="26"/>
      <c r="C1883" s="26"/>
      <c r="D1883" s="26"/>
      <c r="E1883" s="26"/>
      <c r="F1883" s="150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</row>
    <row r="1884" spans="1:19" ht="16.5" customHeight="1" x14ac:dyDescent="0.25">
      <c r="A1884" s="26">
        <v>1869</v>
      </c>
      <c r="B1884" s="26"/>
      <c r="C1884" s="26"/>
      <c r="D1884" s="26"/>
      <c r="E1884" s="26"/>
      <c r="F1884" s="150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</row>
    <row r="1885" spans="1:19" ht="16.5" customHeight="1" x14ac:dyDescent="0.25">
      <c r="A1885" s="26">
        <v>1870</v>
      </c>
      <c r="B1885" s="26"/>
      <c r="C1885" s="26"/>
      <c r="D1885" s="26"/>
      <c r="E1885" s="26"/>
      <c r="F1885" s="150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</row>
    <row r="1886" spans="1:19" ht="16.5" customHeight="1" x14ac:dyDescent="0.25">
      <c r="A1886" s="26">
        <v>1871</v>
      </c>
      <c r="B1886" s="26"/>
      <c r="C1886" s="26"/>
      <c r="D1886" s="26"/>
      <c r="E1886" s="26"/>
      <c r="F1886" s="150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</row>
    <row r="1887" spans="1:19" ht="16.5" customHeight="1" x14ac:dyDescent="0.25">
      <c r="A1887" s="26">
        <v>1872</v>
      </c>
      <c r="B1887" s="26"/>
      <c r="C1887" s="26"/>
      <c r="D1887" s="26"/>
      <c r="E1887" s="26"/>
      <c r="F1887" s="150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</row>
    <row r="1888" spans="1:19" ht="16.5" customHeight="1" x14ac:dyDescent="0.25">
      <c r="A1888" s="26">
        <v>1873</v>
      </c>
      <c r="B1888" s="26"/>
      <c r="C1888" s="26"/>
      <c r="D1888" s="26"/>
      <c r="E1888" s="26"/>
      <c r="F1888" s="150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</row>
    <row r="1889" spans="1:19" ht="16.5" customHeight="1" x14ac:dyDescent="0.25">
      <c r="A1889" s="26">
        <v>1874</v>
      </c>
      <c r="B1889" s="26"/>
      <c r="C1889" s="26"/>
      <c r="D1889" s="26"/>
      <c r="E1889" s="26"/>
      <c r="F1889" s="150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</row>
    <row r="1890" spans="1:19" ht="16.5" customHeight="1" x14ac:dyDescent="0.25">
      <c r="A1890" s="26">
        <v>1875</v>
      </c>
      <c r="B1890" s="26"/>
      <c r="C1890" s="26"/>
      <c r="D1890" s="26"/>
      <c r="E1890" s="26"/>
      <c r="F1890" s="150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</row>
    <row r="1891" spans="1:19" ht="16.5" customHeight="1" x14ac:dyDescent="0.25">
      <c r="A1891" s="26">
        <v>1876</v>
      </c>
      <c r="B1891" s="26"/>
      <c r="C1891" s="26"/>
      <c r="D1891" s="26"/>
      <c r="E1891" s="26"/>
      <c r="F1891" s="150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</row>
    <row r="1892" spans="1:19" ht="16.5" customHeight="1" x14ac:dyDescent="0.25">
      <c r="A1892" s="26">
        <v>1877</v>
      </c>
      <c r="B1892" s="26"/>
      <c r="C1892" s="26"/>
      <c r="D1892" s="26"/>
      <c r="E1892" s="26"/>
      <c r="F1892" s="150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</row>
    <row r="1893" spans="1:19" ht="16.5" customHeight="1" x14ac:dyDescent="0.25">
      <c r="A1893" s="26">
        <v>1878</v>
      </c>
      <c r="B1893" s="26"/>
      <c r="C1893" s="26"/>
      <c r="D1893" s="26"/>
      <c r="E1893" s="26"/>
      <c r="F1893" s="150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</row>
    <row r="1894" spans="1:19" ht="16.5" customHeight="1" x14ac:dyDescent="0.25">
      <c r="A1894" s="26">
        <v>1879</v>
      </c>
      <c r="B1894" s="26"/>
      <c r="C1894" s="26"/>
      <c r="D1894" s="26"/>
      <c r="E1894" s="26"/>
      <c r="F1894" s="150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</row>
    <row r="1895" spans="1:19" ht="16.5" customHeight="1" x14ac:dyDescent="0.25">
      <c r="A1895" s="26">
        <v>1880</v>
      </c>
      <c r="B1895" s="26"/>
      <c r="C1895" s="26"/>
      <c r="D1895" s="26"/>
      <c r="E1895" s="26"/>
      <c r="F1895" s="150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</row>
    <row r="1896" spans="1:19" ht="16.5" customHeight="1" x14ac:dyDescent="0.25">
      <c r="A1896" s="26">
        <v>1881</v>
      </c>
      <c r="B1896" s="26"/>
      <c r="C1896" s="26"/>
      <c r="D1896" s="26"/>
      <c r="E1896" s="26"/>
      <c r="F1896" s="150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</row>
    <row r="1897" spans="1:19" ht="16.5" customHeight="1" x14ac:dyDescent="0.25">
      <c r="A1897" s="26">
        <v>1882</v>
      </c>
      <c r="B1897" s="26"/>
      <c r="C1897" s="26"/>
      <c r="D1897" s="26"/>
      <c r="E1897" s="26"/>
      <c r="F1897" s="150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</row>
    <row r="1898" spans="1:19" ht="16.5" customHeight="1" x14ac:dyDescent="0.25">
      <c r="A1898" s="26">
        <v>1883</v>
      </c>
      <c r="B1898" s="26"/>
      <c r="C1898" s="26"/>
      <c r="D1898" s="26"/>
      <c r="E1898" s="26"/>
      <c r="F1898" s="150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</row>
    <row r="1899" spans="1:19" ht="16.5" customHeight="1" x14ac:dyDescent="0.25">
      <c r="A1899" s="26">
        <v>1884</v>
      </c>
      <c r="B1899" s="26"/>
      <c r="C1899" s="26"/>
      <c r="D1899" s="26"/>
      <c r="E1899" s="26"/>
      <c r="F1899" s="150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</row>
    <row r="1900" spans="1:19" ht="16.5" customHeight="1" x14ac:dyDescent="0.25">
      <c r="A1900" s="26">
        <v>1885</v>
      </c>
      <c r="B1900" s="26"/>
      <c r="C1900" s="26"/>
      <c r="D1900" s="26"/>
      <c r="E1900" s="26"/>
      <c r="F1900" s="150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</row>
    <row r="1901" spans="1:19" ht="16.5" customHeight="1" x14ac:dyDescent="0.25">
      <c r="A1901" s="26">
        <v>1886</v>
      </c>
      <c r="B1901" s="26"/>
      <c r="C1901" s="26"/>
      <c r="D1901" s="26"/>
      <c r="E1901" s="26"/>
      <c r="F1901" s="150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</row>
    <row r="1902" spans="1:19" ht="16.5" customHeight="1" x14ac:dyDescent="0.25">
      <c r="A1902" s="26">
        <v>1887</v>
      </c>
      <c r="B1902" s="26"/>
      <c r="C1902" s="26"/>
      <c r="D1902" s="26"/>
      <c r="E1902" s="26"/>
      <c r="F1902" s="150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</row>
    <row r="1903" spans="1:19" ht="16.5" customHeight="1" x14ac:dyDescent="0.25">
      <c r="A1903" s="26">
        <v>1888</v>
      </c>
      <c r="B1903" s="26"/>
      <c r="C1903" s="26"/>
      <c r="D1903" s="26"/>
      <c r="E1903" s="26"/>
      <c r="F1903" s="150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</row>
    <row r="1904" spans="1:19" ht="16.5" customHeight="1" x14ac:dyDescent="0.25">
      <c r="A1904" s="26">
        <v>1889</v>
      </c>
      <c r="B1904" s="26"/>
      <c r="C1904" s="26"/>
      <c r="D1904" s="26"/>
      <c r="E1904" s="26"/>
      <c r="F1904" s="150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</row>
    <row r="1905" spans="1:19" ht="16.5" customHeight="1" x14ac:dyDescent="0.25">
      <c r="A1905" s="26">
        <v>1890</v>
      </c>
      <c r="B1905" s="26"/>
      <c r="C1905" s="26"/>
      <c r="D1905" s="26"/>
      <c r="E1905" s="26"/>
      <c r="F1905" s="150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</row>
    <row r="1906" spans="1:19" ht="16.5" customHeight="1" x14ac:dyDescent="0.25">
      <c r="A1906" s="26">
        <v>1891</v>
      </c>
      <c r="B1906" s="26"/>
      <c r="C1906" s="26"/>
      <c r="D1906" s="26"/>
      <c r="E1906" s="26"/>
      <c r="F1906" s="150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</row>
    <row r="1907" spans="1:19" ht="16.5" customHeight="1" x14ac:dyDescent="0.25">
      <c r="A1907" s="26">
        <v>1892</v>
      </c>
      <c r="B1907" s="26"/>
      <c r="C1907" s="26"/>
      <c r="D1907" s="26"/>
      <c r="E1907" s="26"/>
      <c r="F1907" s="150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</row>
    <row r="1908" spans="1:19" ht="16.5" customHeight="1" x14ac:dyDescent="0.25">
      <c r="A1908" s="26">
        <v>1893</v>
      </c>
      <c r="B1908" s="26"/>
      <c r="C1908" s="26"/>
      <c r="D1908" s="26"/>
      <c r="E1908" s="26"/>
      <c r="F1908" s="150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</row>
    <row r="1909" spans="1:19" ht="16.5" customHeight="1" x14ac:dyDescent="0.25">
      <c r="A1909" s="26">
        <v>1894</v>
      </c>
      <c r="B1909" s="26"/>
      <c r="C1909" s="26"/>
      <c r="D1909" s="26"/>
      <c r="E1909" s="26"/>
      <c r="F1909" s="150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</row>
    <row r="1910" spans="1:19" ht="16.5" customHeight="1" x14ac:dyDescent="0.25">
      <c r="A1910" s="26">
        <v>1895</v>
      </c>
      <c r="B1910" s="26"/>
      <c r="C1910" s="26"/>
      <c r="D1910" s="26"/>
      <c r="E1910" s="26"/>
      <c r="F1910" s="150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</row>
    <row r="1911" spans="1:19" ht="16.5" customHeight="1" x14ac:dyDescent="0.25">
      <c r="A1911" s="26">
        <v>1896</v>
      </c>
      <c r="B1911" s="26"/>
      <c r="C1911" s="26"/>
      <c r="D1911" s="26"/>
      <c r="E1911" s="26"/>
      <c r="F1911" s="150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</row>
    <row r="1912" spans="1:19" ht="16.5" customHeight="1" x14ac:dyDescent="0.25">
      <c r="A1912" s="26">
        <v>1897</v>
      </c>
      <c r="B1912" s="26"/>
      <c r="C1912" s="26"/>
      <c r="D1912" s="26"/>
      <c r="E1912" s="26"/>
      <c r="F1912" s="150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</row>
    <row r="1913" spans="1:19" ht="16.5" customHeight="1" x14ac:dyDescent="0.25">
      <c r="A1913" s="26">
        <v>1898</v>
      </c>
      <c r="B1913" s="26"/>
      <c r="C1913" s="26"/>
      <c r="D1913" s="26"/>
      <c r="E1913" s="26"/>
      <c r="F1913" s="150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</row>
    <row r="1914" spans="1:19" ht="16.5" customHeight="1" x14ac:dyDescent="0.25">
      <c r="A1914" s="26">
        <v>1899</v>
      </c>
      <c r="B1914" s="26"/>
      <c r="C1914" s="26"/>
      <c r="D1914" s="26"/>
      <c r="E1914" s="26"/>
      <c r="F1914" s="150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</row>
    <row r="1915" spans="1:19" ht="16.5" customHeight="1" x14ac:dyDescent="0.25">
      <c r="A1915" s="26">
        <v>1900</v>
      </c>
      <c r="B1915" s="26"/>
      <c r="C1915" s="26"/>
      <c r="D1915" s="26"/>
      <c r="E1915" s="26"/>
      <c r="F1915" s="150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</row>
    <row r="1916" spans="1:19" ht="16.5" customHeight="1" x14ac:dyDescent="0.25">
      <c r="A1916" s="26">
        <v>1901</v>
      </c>
      <c r="B1916" s="26"/>
      <c r="C1916" s="26"/>
      <c r="D1916" s="26"/>
      <c r="E1916" s="26"/>
      <c r="F1916" s="150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</row>
    <row r="1917" spans="1:19" ht="16.5" customHeight="1" x14ac:dyDescent="0.25">
      <c r="A1917" s="26">
        <v>1902</v>
      </c>
      <c r="B1917" s="26"/>
      <c r="C1917" s="26"/>
      <c r="D1917" s="26"/>
      <c r="E1917" s="26"/>
      <c r="F1917" s="150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</row>
    <row r="1918" spans="1:19" ht="16.5" customHeight="1" x14ac:dyDescent="0.25">
      <c r="A1918" s="26">
        <v>1903</v>
      </c>
      <c r="B1918" s="26"/>
      <c r="C1918" s="26"/>
      <c r="D1918" s="26"/>
      <c r="E1918" s="26"/>
      <c r="F1918" s="150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</row>
    <row r="1919" spans="1:19" ht="16.5" customHeight="1" x14ac:dyDescent="0.25">
      <c r="A1919" s="26">
        <v>1904</v>
      </c>
      <c r="B1919" s="26"/>
      <c r="C1919" s="26"/>
      <c r="D1919" s="26"/>
      <c r="E1919" s="26"/>
      <c r="F1919" s="150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</row>
    <row r="1920" spans="1:19" ht="16.5" customHeight="1" x14ac:dyDescent="0.25">
      <c r="A1920" s="26">
        <v>1905</v>
      </c>
      <c r="B1920" s="26"/>
      <c r="C1920" s="26"/>
      <c r="D1920" s="26"/>
      <c r="E1920" s="26"/>
      <c r="F1920" s="150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</row>
    <row r="1921" spans="1:19" ht="16.5" customHeight="1" x14ac:dyDescent="0.25">
      <c r="A1921" s="26">
        <v>1906</v>
      </c>
      <c r="B1921" s="26"/>
      <c r="C1921" s="26"/>
      <c r="D1921" s="26"/>
      <c r="E1921" s="26"/>
      <c r="F1921" s="150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</row>
    <row r="1922" spans="1:19" ht="16.5" customHeight="1" x14ac:dyDescent="0.25">
      <c r="A1922" s="26">
        <v>1907</v>
      </c>
      <c r="B1922" s="26"/>
      <c r="C1922" s="26"/>
      <c r="D1922" s="26"/>
      <c r="E1922" s="26"/>
      <c r="F1922" s="150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</row>
    <row r="1923" spans="1:19" ht="16.5" customHeight="1" x14ac:dyDescent="0.25">
      <c r="A1923" s="26">
        <v>1908</v>
      </c>
      <c r="B1923" s="26"/>
      <c r="C1923" s="26"/>
      <c r="D1923" s="26"/>
      <c r="E1923" s="26"/>
      <c r="F1923" s="150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</row>
    <row r="1924" spans="1:19" ht="16.5" customHeight="1" x14ac:dyDescent="0.25">
      <c r="A1924" s="26">
        <v>1909</v>
      </c>
      <c r="B1924" s="26"/>
      <c r="C1924" s="26"/>
      <c r="D1924" s="26"/>
      <c r="E1924" s="26"/>
      <c r="F1924" s="150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</row>
    <row r="1925" spans="1:19" ht="16.5" customHeight="1" x14ac:dyDescent="0.25">
      <c r="A1925" s="26">
        <v>1910</v>
      </c>
      <c r="B1925" s="26"/>
      <c r="C1925" s="26"/>
      <c r="D1925" s="26"/>
      <c r="E1925" s="26"/>
      <c r="F1925" s="150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</row>
    <row r="1926" spans="1:19" ht="16.5" customHeight="1" x14ac:dyDescent="0.25">
      <c r="A1926" s="26">
        <v>1911</v>
      </c>
      <c r="B1926" s="26"/>
      <c r="C1926" s="26"/>
      <c r="D1926" s="26"/>
      <c r="E1926" s="26"/>
      <c r="F1926" s="150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</row>
    <row r="1927" spans="1:19" ht="16.5" customHeight="1" x14ac:dyDescent="0.25">
      <c r="A1927" s="26">
        <v>1912</v>
      </c>
      <c r="B1927" s="26"/>
      <c r="C1927" s="26"/>
      <c r="D1927" s="26"/>
      <c r="E1927" s="26"/>
      <c r="F1927" s="150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</row>
    <row r="1928" spans="1:19" ht="16.5" customHeight="1" x14ac:dyDescent="0.25">
      <c r="A1928" s="26">
        <v>1913</v>
      </c>
      <c r="B1928" s="26"/>
      <c r="C1928" s="26"/>
      <c r="D1928" s="26"/>
      <c r="E1928" s="26"/>
      <c r="F1928" s="150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</row>
    <row r="1929" spans="1:19" ht="16.5" customHeight="1" x14ac:dyDescent="0.25">
      <c r="A1929" s="26">
        <v>1914</v>
      </c>
      <c r="B1929" s="26"/>
      <c r="C1929" s="26"/>
      <c r="D1929" s="26"/>
      <c r="E1929" s="26"/>
      <c r="F1929" s="150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</row>
    <row r="1930" spans="1:19" ht="16.5" customHeight="1" x14ac:dyDescent="0.25">
      <c r="A1930" s="26">
        <v>1915</v>
      </c>
      <c r="B1930" s="26"/>
      <c r="C1930" s="26"/>
      <c r="D1930" s="26"/>
      <c r="E1930" s="26"/>
      <c r="F1930" s="150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</row>
    <row r="1931" spans="1:19" ht="16.5" customHeight="1" x14ac:dyDescent="0.25">
      <c r="A1931" s="26">
        <v>1916</v>
      </c>
      <c r="B1931" s="26"/>
      <c r="C1931" s="26"/>
      <c r="D1931" s="26"/>
      <c r="E1931" s="26"/>
      <c r="F1931" s="150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</row>
    <row r="1932" spans="1:19" ht="16.5" customHeight="1" x14ac:dyDescent="0.25">
      <c r="A1932" s="26">
        <v>1917</v>
      </c>
      <c r="B1932" s="26"/>
      <c r="C1932" s="26"/>
      <c r="D1932" s="26"/>
      <c r="E1932" s="26"/>
      <c r="F1932" s="150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</row>
    <row r="1933" spans="1:19" ht="16.5" customHeight="1" x14ac:dyDescent="0.25">
      <c r="A1933" s="26">
        <v>1918</v>
      </c>
      <c r="B1933" s="26"/>
      <c r="C1933" s="26"/>
      <c r="D1933" s="26"/>
      <c r="E1933" s="26"/>
      <c r="F1933" s="150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</row>
    <row r="1934" spans="1:19" ht="16.5" customHeight="1" x14ac:dyDescent="0.25">
      <c r="A1934" s="26">
        <v>1919</v>
      </c>
      <c r="B1934" s="26"/>
      <c r="C1934" s="26"/>
      <c r="D1934" s="26"/>
      <c r="E1934" s="26"/>
      <c r="F1934" s="150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</row>
    <row r="1935" spans="1:19" ht="16.5" customHeight="1" x14ac:dyDescent="0.25">
      <c r="A1935" s="26">
        <v>1920</v>
      </c>
      <c r="B1935" s="26"/>
      <c r="C1935" s="26"/>
      <c r="D1935" s="26"/>
      <c r="E1935" s="26"/>
      <c r="F1935" s="150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</row>
    <row r="1936" spans="1:19" ht="16.5" customHeight="1" x14ac:dyDescent="0.25">
      <c r="A1936" s="26">
        <v>1921</v>
      </c>
      <c r="B1936" s="26"/>
      <c r="C1936" s="26"/>
      <c r="D1936" s="26"/>
      <c r="E1936" s="26"/>
      <c r="F1936" s="150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</row>
    <row r="1937" spans="1:19" ht="17.25" customHeight="1" x14ac:dyDescent="0.25">
      <c r="A1937" s="26">
        <v>1922</v>
      </c>
      <c r="B1937" s="26"/>
      <c r="C1937" s="26"/>
      <c r="D1937" s="26"/>
      <c r="E1937" s="26"/>
      <c r="F1937" s="150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</row>
    <row r="1938" spans="1:19" ht="16.5" customHeight="1" x14ac:dyDescent="0.25">
      <c r="A1938" s="26">
        <v>1923</v>
      </c>
      <c r="B1938" s="26"/>
      <c r="C1938" s="26"/>
      <c r="D1938" s="26"/>
      <c r="E1938" s="26"/>
      <c r="F1938" s="150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</row>
    <row r="1939" spans="1:19" ht="16.5" customHeight="1" x14ac:dyDescent="0.25">
      <c r="A1939" s="26">
        <v>1924</v>
      </c>
      <c r="B1939" s="26"/>
      <c r="C1939" s="26"/>
      <c r="D1939" s="26"/>
      <c r="E1939" s="26"/>
      <c r="F1939" s="150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</row>
    <row r="1940" spans="1:19" ht="16.5" customHeight="1" x14ac:dyDescent="0.25">
      <c r="A1940" s="26">
        <v>1925</v>
      </c>
      <c r="B1940" s="26"/>
      <c r="C1940" s="26"/>
      <c r="D1940" s="26"/>
      <c r="E1940" s="26"/>
      <c r="F1940" s="150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</row>
    <row r="1941" spans="1:19" ht="16.5" customHeight="1" x14ac:dyDescent="0.25">
      <c r="A1941" s="26">
        <v>1926</v>
      </c>
      <c r="B1941" s="26"/>
      <c r="C1941" s="26"/>
      <c r="D1941" s="26"/>
      <c r="E1941" s="26"/>
      <c r="F1941" s="150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</row>
    <row r="1942" spans="1:19" ht="16.5" customHeight="1" x14ac:dyDescent="0.25">
      <c r="A1942" s="26">
        <v>1927</v>
      </c>
      <c r="B1942" s="26"/>
      <c r="C1942" s="26"/>
      <c r="D1942" s="26"/>
      <c r="E1942" s="26"/>
      <c r="F1942" s="150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</row>
    <row r="1943" spans="1:19" ht="16.5" customHeight="1" x14ac:dyDescent="0.25">
      <c r="A1943" s="26">
        <v>1928</v>
      </c>
      <c r="B1943" s="26"/>
      <c r="C1943" s="26"/>
      <c r="D1943" s="26"/>
      <c r="E1943" s="26"/>
      <c r="F1943" s="150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</row>
    <row r="1944" spans="1:19" ht="16.5" customHeight="1" x14ac:dyDescent="0.25">
      <c r="A1944" s="26">
        <v>1929</v>
      </c>
      <c r="B1944" s="26"/>
      <c r="C1944" s="26"/>
      <c r="D1944" s="26"/>
      <c r="E1944" s="26"/>
      <c r="F1944" s="150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</row>
    <row r="1945" spans="1:19" ht="16.5" customHeight="1" x14ac:dyDescent="0.25">
      <c r="A1945" s="26">
        <v>1930</v>
      </c>
      <c r="B1945" s="26"/>
      <c r="C1945" s="26"/>
      <c r="D1945" s="26"/>
      <c r="E1945" s="26"/>
      <c r="F1945" s="150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</row>
    <row r="1946" spans="1:19" ht="16.5" customHeight="1" x14ac:dyDescent="0.25">
      <c r="A1946" s="26">
        <v>1931</v>
      </c>
      <c r="B1946" s="26"/>
      <c r="C1946" s="26"/>
      <c r="D1946" s="26"/>
      <c r="E1946" s="26"/>
      <c r="F1946" s="150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</row>
    <row r="1947" spans="1:19" ht="16.5" customHeight="1" x14ac:dyDescent="0.25">
      <c r="A1947" s="26">
        <v>1932</v>
      </c>
      <c r="B1947" s="26"/>
      <c r="C1947" s="26"/>
      <c r="D1947" s="26"/>
      <c r="E1947" s="26"/>
      <c r="F1947" s="150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</row>
    <row r="1948" spans="1:19" ht="16.5" customHeight="1" x14ac:dyDescent="0.25">
      <c r="A1948" s="26">
        <v>1933</v>
      </c>
      <c r="B1948" s="26"/>
      <c r="C1948" s="26"/>
      <c r="D1948" s="26"/>
      <c r="E1948" s="26"/>
      <c r="F1948" s="150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</row>
    <row r="1949" spans="1:19" ht="16.5" customHeight="1" x14ac:dyDescent="0.25">
      <c r="A1949" s="26">
        <v>1934</v>
      </c>
      <c r="B1949" s="26"/>
      <c r="C1949" s="26"/>
      <c r="D1949" s="26"/>
      <c r="E1949" s="26"/>
      <c r="F1949" s="150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</row>
    <row r="1950" spans="1:19" ht="16.5" customHeight="1" x14ac:dyDescent="0.25">
      <c r="A1950" s="26">
        <v>1935</v>
      </c>
      <c r="B1950" s="26"/>
      <c r="C1950" s="26"/>
      <c r="D1950" s="26"/>
      <c r="E1950" s="26"/>
      <c r="F1950" s="150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</row>
    <row r="1951" spans="1:19" ht="16.5" customHeight="1" x14ac:dyDescent="0.25">
      <c r="A1951" s="26">
        <v>1936</v>
      </c>
      <c r="B1951" s="26"/>
      <c r="C1951" s="26"/>
      <c r="D1951" s="26"/>
      <c r="E1951" s="26"/>
      <c r="F1951" s="150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</row>
    <row r="1952" spans="1:19" ht="16.5" customHeight="1" x14ac:dyDescent="0.25">
      <c r="A1952" s="26">
        <v>1937</v>
      </c>
      <c r="B1952" s="26"/>
      <c r="C1952" s="26"/>
      <c r="D1952" s="26"/>
      <c r="E1952" s="26"/>
      <c r="F1952" s="150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</row>
    <row r="1953" spans="1:19" ht="15.75" customHeight="1" x14ac:dyDescent="0.25">
      <c r="A1953" s="26">
        <v>1938</v>
      </c>
      <c r="B1953" s="26"/>
      <c r="C1953" s="26"/>
      <c r="D1953" s="26"/>
      <c r="E1953" s="26"/>
      <c r="F1953" s="150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</row>
    <row r="1954" spans="1:19" ht="16.5" customHeight="1" x14ac:dyDescent="0.25">
      <c r="A1954" s="26">
        <v>1939</v>
      </c>
      <c r="B1954" s="26"/>
      <c r="C1954" s="26"/>
      <c r="D1954" s="26"/>
      <c r="E1954" s="26"/>
      <c r="F1954" s="150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</row>
    <row r="1955" spans="1:19" ht="16.5" customHeight="1" x14ac:dyDescent="0.25">
      <c r="A1955" s="26">
        <v>1940</v>
      </c>
      <c r="B1955" s="26"/>
      <c r="C1955" s="26"/>
      <c r="D1955" s="26"/>
      <c r="E1955" s="26"/>
      <c r="F1955" s="150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</row>
    <row r="1956" spans="1:19" ht="16.5" customHeight="1" x14ac:dyDescent="0.25">
      <c r="A1956" s="26">
        <v>1941</v>
      </c>
      <c r="B1956" s="26"/>
      <c r="C1956" s="26"/>
      <c r="D1956" s="26"/>
      <c r="E1956" s="26"/>
      <c r="F1956" s="150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</row>
    <row r="1957" spans="1:19" ht="16.5" customHeight="1" x14ac:dyDescent="0.25">
      <c r="A1957" s="26">
        <v>1942</v>
      </c>
      <c r="B1957" s="26"/>
      <c r="C1957" s="26"/>
      <c r="D1957" s="26"/>
      <c r="E1957" s="26"/>
      <c r="F1957" s="150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</row>
    <row r="1958" spans="1:19" ht="16.5" customHeight="1" x14ac:dyDescent="0.25">
      <c r="A1958" s="26">
        <v>1943</v>
      </c>
      <c r="B1958" s="26"/>
      <c r="C1958" s="26"/>
      <c r="D1958" s="26"/>
      <c r="E1958" s="26"/>
      <c r="F1958" s="150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</row>
    <row r="1959" spans="1:19" ht="16.5" customHeight="1" x14ac:dyDescent="0.25">
      <c r="A1959" s="26">
        <v>1944</v>
      </c>
      <c r="B1959" s="26"/>
      <c r="C1959" s="26"/>
      <c r="D1959" s="26"/>
      <c r="E1959" s="26"/>
      <c r="F1959" s="150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</row>
    <row r="1960" spans="1:19" ht="16.5" customHeight="1" x14ac:dyDescent="0.25">
      <c r="A1960" s="26">
        <v>1945</v>
      </c>
      <c r="B1960" s="26"/>
      <c r="C1960" s="26"/>
      <c r="D1960" s="26"/>
      <c r="E1960" s="26"/>
      <c r="F1960" s="150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</row>
    <row r="1961" spans="1:19" ht="16.5" customHeight="1" x14ac:dyDescent="0.25">
      <c r="A1961" s="26">
        <v>1946</v>
      </c>
      <c r="B1961" s="26"/>
      <c r="C1961" s="26"/>
      <c r="D1961" s="26"/>
      <c r="E1961" s="26"/>
      <c r="F1961" s="150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</row>
    <row r="1962" spans="1:19" ht="16.5" customHeight="1" x14ac:dyDescent="0.25">
      <c r="A1962" s="26">
        <v>1947</v>
      </c>
      <c r="B1962" s="26"/>
      <c r="C1962" s="26"/>
      <c r="D1962" s="26"/>
      <c r="E1962" s="26"/>
      <c r="F1962" s="150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</row>
    <row r="1963" spans="1:19" ht="16.5" customHeight="1" x14ac:dyDescent="0.25">
      <c r="A1963" s="26">
        <v>1948</v>
      </c>
      <c r="B1963" s="26"/>
      <c r="C1963" s="26"/>
      <c r="D1963" s="26"/>
      <c r="E1963" s="26"/>
      <c r="F1963" s="150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</row>
    <row r="1964" spans="1:19" ht="16.5" customHeight="1" x14ac:dyDescent="0.25">
      <c r="A1964" s="26">
        <v>1949</v>
      </c>
      <c r="B1964" s="26"/>
      <c r="C1964" s="26"/>
      <c r="D1964" s="26"/>
      <c r="E1964" s="26"/>
      <c r="F1964" s="150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</row>
    <row r="1965" spans="1:19" ht="16.5" customHeight="1" x14ac:dyDescent="0.25">
      <c r="A1965" s="26">
        <v>1950</v>
      </c>
      <c r="B1965" s="26"/>
      <c r="C1965" s="26"/>
      <c r="D1965" s="26"/>
      <c r="E1965" s="26"/>
      <c r="F1965" s="150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</row>
    <row r="1966" spans="1:19" ht="16.5" customHeight="1" x14ac:dyDescent="0.25">
      <c r="A1966" s="26">
        <v>1951</v>
      </c>
      <c r="B1966" s="26"/>
      <c r="C1966" s="26"/>
      <c r="D1966" s="26"/>
      <c r="E1966" s="26"/>
      <c r="F1966" s="150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</row>
    <row r="1967" spans="1:19" ht="16.5" customHeight="1" x14ac:dyDescent="0.25">
      <c r="A1967" s="26">
        <v>1952</v>
      </c>
      <c r="B1967" s="26"/>
      <c r="C1967" s="26"/>
      <c r="D1967" s="26"/>
      <c r="E1967" s="26"/>
      <c r="F1967" s="150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</row>
    <row r="1968" spans="1:19" ht="16.5" customHeight="1" x14ac:dyDescent="0.25">
      <c r="A1968" s="26">
        <v>1953</v>
      </c>
      <c r="B1968" s="26"/>
      <c r="C1968" s="26"/>
      <c r="D1968" s="26"/>
      <c r="E1968" s="26"/>
      <c r="F1968" s="150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</row>
    <row r="1969" spans="1:19" ht="16.5" customHeight="1" x14ac:dyDescent="0.25">
      <c r="A1969" s="26">
        <v>1954</v>
      </c>
      <c r="B1969" s="26"/>
      <c r="C1969" s="26"/>
      <c r="D1969" s="26"/>
      <c r="E1969" s="26"/>
      <c r="F1969" s="150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</row>
    <row r="1970" spans="1:19" ht="16.5" customHeight="1" x14ac:dyDescent="0.25">
      <c r="A1970" s="26">
        <v>1955</v>
      </c>
      <c r="B1970" s="26"/>
      <c r="C1970" s="26"/>
      <c r="D1970" s="26"/>
      <c r="E1970" s="26"/>
      <c r="F1970" s="150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</row>
    <row r="1971" spans="1:19" ht="16.5" customHeight="1" x14ac:dyDescent="0.25">
      <c r="A1971" s="26">
        <v>1956</v>
      </c>
      <c r="B1971" s="26"/>
      <c r="C1971" s="26"/>
      <c r="D1971" s="26"/>
      <c r="E1971" s="26"/>
      <c r="F1971" s="150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</row>
    <row r="1972" spans="1:19" ht="16.5" customHeight="1" x14ac:dyDescent="0.25">
      <c r="A1972" s="26">
        <v>1957</v>
      </c>
      <c r="B1972" s="26"/>
      <c r="C1972" s="26"/>
      <c r="D1972" s="26"/>
      <c r="E1972" s="26"/>
      <c r="F1972" s="150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</row>
    <row r="1973" spans="1:19" ht="16.5" customHeight="1" x14ac:dyDescent="0.25">
      <c r="A1973" s="26">
        <v>1958</v>
      </c>
      <c r="B1973" s="26"/>
      <c r="C1973" s="26"/>
      <c r="D1973" s="26"/>
      <c r="E1973" s="26"/>
      <c r="F1973" s="150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</row>
    <row r="1974" spans="1:19" ht="16.5" customHeight="1" x14ac:dyDescent="0.25">
      <c r="A1974" s="26">
        <v>1959</v>
      </c>
      <c r="B1974" s="26"/>
      <c r="C1974" s="26"/>
      <c r="D1974" s="26"/>
      <c r="E1974" s="26"/>
      <c r="F1974" s="150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</row>
    <row r="1975" spans="1:19" ht="16.5" customHeight="1" x14ac:dyDescent="0.25">
      <c r="A1975" s="26">
        <v>1960</v>
      </c>
      <c r="B1975" s="26"/>
      <c r="C1975" s="26"/>
      <c r="D1975" s="26"/>
      <c r="E1975" s="26"/>
      <c r="F1975" s="150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</row>
    <row r="1976" spans="1:19" ht="16.5" customHeight="1" x14ac:dyDescent="0.25">
      <c r="A1976" s="26">
        <v>1961</v>
      </c>
      <c r="B1976" s="26"/>
      <c r="C1976" s="26"/>
      <c r="D1976" s="26"/>
      <c r="E1976" s="26"/>
      <c r="F1976" s="150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</row>
    <row r="1977" spans="1:19" ht="16.5" customHeight="1" x14ac:dyDescent="0.25">
      <c r="A1977" s="26">
        <v>1962</v>
      </c>
      <c r="B1977" s="26"/>
      <c r="C1977" s="26"/>
      <c r="D1977" s="26"/>
      <c r="E1977" s="26"/>
      <c r="F1977" s="150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</row>
    <row r="1978" spans="1:19" ht="16.5" customHeight="1" x14ac:dyDescent="0.25">
      <c r="A1978" s="26">
        <v>1963</v>
      </c>
      <c r="B1978" s="26"/>
      <c r="C1978" s="26"/>
      <c r="D1978" s="26"/>
      <c r="E1978" s="26"/>
      <c r="F1978" s="150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</row>
    <row r="1979" spans="1:19" ht="16.5" customHeight="1" x14ac:dyDescent="0.25">
      <c r="A1979" s="26">
        <v>1964</v>
      </c>
      <c r="B1979" s="26"/>
      <c r="C1979" s="26"/>
      <c r="D1979" s="26"/>
      <c r="E1979" s="26"/>
      <c r="F1979" s="150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</row>
    <row r="1980" spans="1:19" ht="16.5" customHeight="1" x14ac:dyDescent="0.25">
      <c r="A1980" s="26">
        <v>1965</v>
      </c>
      <c r="B1980" s="26"/>
      <c r="C1980" s="26"/>
      <c r="D1980" s="26"/>
      <c r="E1980" s="26"/>
      <c r="F1980" s="150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</row>
    <row r="1981" spans="1:19" ht="16.5" customHeight="1" x14ac:dyDescent="0.25">
      <c r="A1981" s="26">
        <v>1966</v>
      </c>
      <c r="B1981" s="26"/>
      <c r="C1981" s="26"/>
      <c r="D1981" s="26"/>
      <c r="E1981" s="26"/>
      <c r="F1981" s="150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</row>
    <row r="1982" spans="1:19" ht="16.5" customHeight="1" x14ac:dyDescent="0.25">
      <c r="A1982" s="26">
        <v>1967</v>
      </c>
      <c r="B1982" s="26"/>
      <c r="C1982" s="26"/>
      <c r="D1982" s="26"/>
      <c r="E1982" s="26"/>
      <c r="F1982" s="150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</row>
    <row r="1983" spans="1:19" ht="16.5" customHeight="1" x14ac:dyDescent="0.25">
      <c r="A1983" s="26">
        <v>1968</v>
      </c>
      <c r="B1983" s="26"/>
      <c r="C1983" s="26"/>
      <c r="D1983" s="26"/>
      <c r="E1983" s="26"/>
      <c r="F1983" s="150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</row>
    <row r="1984" spans="1:19" ht="16.5" customHeight="1" x14ac:dyDescent="0.25">
      <c r="A1984" s="26">
        <v>1969</v>
      </c>
      <c r="B1984" s="26"/>
      <c r="C1984" s="26"/>
      <c r="D1984" s="26"/>
      <c r="E1984" s="26"/>
      <c r="F1984" s="150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</row>
    <row r="1985" spans="1:19" ht="16.5" customHeight="1" x14ac:dyDescent="0.25">
      <c r="A1985" s="26">
        <v>1970</v>
      </c>
      <c r="B1985" s="26"/>
      <c r="C1985" s="26"/>
      <c r="D1985" s="26"/>
      <c r="E1985" s="26"/>
      <c r="F1985" s="150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</row>
    <row r="1986" spans="1:19" ht="16.5" customHeight="1" x14ac:dyDescent="0.25">
      <c r="A1986" s="26">
        <v>1971</v>
      </c>
      <c r="B1986" s="26"/>
      <c r="C1986" s="26"/>
      <c r="D1986" s="26"/>
      <c r="E1986" s="26"/>
      <c r="F1986" s="150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</row>
    <row r="1987" spans="1:19" ht="16.5" customHeight="1" x14ac:dyDescent="0.25">
      <c r="A1987" s="26">
        <v>1972</v>
      </c>
      <c r="B1987" s="26"/>
      <c r="C1987" s="26"/>
      <c r="D1987" s="26"/>
      <c r="E1987" s="26"/>
      <c r="F1987" s="150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</row>
    <row r="1988" spans="1:19" ht="16.5" customHeight="1" x14ac:dyDescent="0.25">
      <c r="A1988" s="26">
        <v>1973</v>
      </c>
      <c r="B1988" s="26"/>
      <c r="C1988" s="26"/>
      <c r="D1988" s="26"/>
      <c r="E1988" s="26"/>
      <c r="F1988" s="150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</row>
    <row r="1989" spans="1:19" ht="16.5" customHeight="1" x14ac:dyDescent="0.25">
      <c r="A1989" s="26">
        <v>1974</v>
      </c>
      <c r="B1989" s="26"/>
      <c r="C1989" s="26"/>
      <c r="D1989" s="26"/>
      <c r="E1989" s="26"/>
      <c r="F1989" s="150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</row>
    <row r="1990" spans="1:19" ht="16.5" customHeight="1" x14ac:dyDescent="0.25">
      <c r="A1990" s="26">
        <v>1975</v>
      </c>
      <c r="B1990" s="26"/>
      <c r="C1990" s="26"/>
      <c r="D1990" s="26"/>
      <c r="E1990" s="26"/>
      <c r="F1990" s="150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</row>
    <row r="1991" spans="1:19" ht="16.5" customHeight="1" x14ac:dyDescent="0.25">
      <c r="A1991" s="26">
        <v>1976</v>
      </c>
      <c r="B1991" s="26"/>
      <c r="C1991" s="26"/>
      <c r="D1991" s="26"/>
      <c r="E1991" s="26"/>
      <c r="F1991" s="150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</row>
    <row r="1992" spans="1:19" ht="16.5" customHeight="1" x14ac:dyDescent="0.25">
      <c r="A1992" s="26">
        <v>1977</v>
      </c>
      <c r="B1992" s="26"/>
      <c r="C1992" s="26"/>
      <c r="D1992" s="26"/>
      <c r="E1992" s="26"/>
      <c r="F1992" s="150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</row>
    <row r="1993" spans="1:19" ht="16.5" customHeight="1" x14ac:dyDescent="0.25">
      <c r="A1993" s="26">
        <v>1978</v>
      </c>
      <c r="B1993" s="26"/>
      <c r="C1993" s="26"/>
      <c r="D1993" s="26"/>
      <c r="E1993" s="26"/>
      <c r="F1993" s="150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</row>
    <row r="1994" spans="1:19" ht="16.5" customHeight="1" x14ac:dyDescent="0.25">
      <c r="A1994" s="26">
        <v>1979</v>
      </c>
      <c r="B1994" s="26"/>
      <c r="C1994" s="26"/>
      <c r="D1994" s="26"/>
      <c r="E1994" s="26"/>
      <c r="F1994" s="150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</row>
    <row r="1995" spans="1:19" ht="16.5" customHeight="1" x14ac:dyDescent="0.25">
      <c r="A1995" s="26">
        <v>1980</v>
      </c>
      <c r="B1995" s="26"/>
      <c r="C1995" s="26"/>
      <c r="D1995" s="26"/>
      <c r="E1995" s="26"/>
      <c r="F1995" s="150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</row>
    <row r="1996" spans="1:19" ht="16.5" customHeight="1" x14ac:dyDescent="0.25">
      <c r="A1996" s="26">
        <v>1981</v>
      </c>
      <c r="B1996" s="26"/>
      <c r="C1996" s="26"/>
      <c r="D1996" s="26"/>
      <c r="E1996" s="26"/>
      <c r="F1996" s="150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</row>
    <row r="1997" spans="1:19" ht="16.5" customHeight="1" x14ac:dyDescent="0.25">
      <c r="A1997" s="26">
        <v>1982</v>
      </c>
      <c r="B1997" s="26"/>
      <c r="C1997" s="26"/>
      <c r="D1997" s="26"/>
      <c r="E1997" s="26"/>
      <c r="F1997" s="150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</row>
    <row r="1998" spans="1:19" ht="16.5" customHeight="1" x14ac:dyDescent="0.25">
      <c r="A1998" s="26">
        <v>1983</v>
      </c>
      <c r="B1998" s="26"/>
      <c r="C1998" s="26"/>
      <c r="D1998" s="26"/>
      <c r="E1998" s="26"/>
      <c r="F1998" s="150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</row>
    <row r="1999" spans="1:19" ht="16.5" customHeight="1" x14ac:dyDescent="0.25">
      <c r="A1999" s="26">
        <v>1984</v>
      </c>
      <c r="B1999" s="26"/>
      <c r="C1999" s="26"/>
      <c r="D1999" s="26"/>
      <c r="E1999" s="26"/>
      <c r="F1999" s="150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</row>
    <row r="2000" spans="1:19" ht="16.5" customHeight="1" x14ac:dyDescent="0.25">
      <c r="A2000" s="26">
        <v>1985</v>
      </c>
      <c r="B2000" s="26"/>
      <c r="C2000" s="26"/>
      <c r="D2000" s="26"/>
      <c r="E2000" s="26"/>
      <c r="F2000" s="150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</row>
    <row r="2001" spans="1:19" ht="16.5" customHeight="1" x14ac:dyDescent="0.25">
      <c r="A2001" s="26">
        <v>1986</v>
      </c>
      <c r="B2001" s="26"/>
      <c r="C2001" s="26"/>
      <c r="D2001" s="26"/>
      <c r="E2001" s="26"/>
      <c r="F2001" s="150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</row>
    <row r="2002" spans="1:19" ht="16.5" customHeight="1" x14ac:dyDescent="0.25">
      <c r="A2002" s="26">
        <v>1987</v>
      </c>
      <c r="B2002" s="26"/>
      <c r="C2002" s="26"/>
      <c r="D2002" s="26"/>
      <c r="E2002" s="26"/>
      <c r="F2002" s="150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</row>
    <row r="2003" spans="1:19" ht="16.5" customHeight="1" x14ac:dyDescent="0.25">
      <c r="A2003" s="26">
        <v>1988</v>
      </c>
      <c r="B2003" s="26"/>
      <c r="C2003" s="26"/>
      <c r="D2003" s="26"/>
      <c r="E2003" s="26"/>
      <c r="F2003" s="150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</row>
    <row r="2004" spans="1:19" ht="16.5" customHeight="1" x14ac:dyDescent="0.25">
      <c r="A2004" s="26">
        <v>1989</v>
      </c>
      <c r="B2004" s="26"/>
      <c r="C2004" s="26"/>
      <c r="D2004" s="26"/>
      <c r="E2004" s="26"/>
      <c r="F2004" s="150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</row>
    <row r="2005" spans="1:19" ht="16.5" customHeight="1" x14ac:dyDescent="0.25">
      <c r="A2005" s="26">
        <v>1990</v>
      </c>
      <c r="B2005" s="26"/>
      <c r="C2005" s="26"/>
      <c r="D2005" s="26"/>
      <c r="E2005" s="26"/>
      <c r="F2005" s="150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</row>
    <row r="2006" spans="1:19" ht="16.5" customHeight="1" x14ac:dyDescent="0.25">
      <c r="A2006" s="26">
        <v>1991</v>
      </c>
      <c r="B2006" s="26"/>
      <c r="C2006" s="26"/>
      <c r="D2006" s="26"/>
      <c r="E2006" s="26"/>
      <c r="F2006" s="150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</row>
    <row r="2007" spans="1:19" ht="16.5" customHeight="1" x14ac:dyDescent="0.25">
      <c r="A2007" s="26">
        <v>1992</v>
      </c>
      <c r="B2007" s="26"/>
      <c r="C2007" s="26"/>
      <c r="D2007" s="26"/>
      <c r="E2007" s="26"/>
      <c r="F2007" s="150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</row>
    <row r="2008" spans="1:19" ht="16.5" customHeight="1" x14ac:dyDescent="0.25">
      <c r="A2008" s="26">
        <v>1993</v>
      </c>
      <c r="B2008" s="26"/>
      <c r="C2008" s="26"/>
      <c r="D2008" s="26"/>
      <c r="E2008" s="26"/>
      <c r="F2008" s="150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</row>
    <row r="2009" spans="1:19" ht="16.5" customHeight="1" x14ac:dyDescent="0.25">
      <c r="A2009" s="26">
        <v>1994</v>
      </c>
      <c r="B2009" s="26"/>
      <c r="C2009" s="26"/>
      <c r="D2009" s="26"/>
      <c r="E2009" s="26"/>
      <c r="F2009" s="150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</row>
    <row r="2010" spans="1:19" ht="16.5" customHeight="1" x14ac:dyDescent="0.25">
      <c r="A2010" s="26">
        <v>1995</v>
      </c>
      <c r="B2010" s="26"/>
      <c r="C2010" s="26"/>
      <c r="D2010" s="26"/>
      <c r="E2010" s="26"/>
      <c r="F2010" s="150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</row>
    <row r="2011" spans="1:19" ht="16.5" customHeight="1" x14ac:dyDescent="0.25">
      <c r="A2011" s="26">
        <v>1996</v>
      </c>
      <c r="B2011" s="26"/>
      <c r="C2011" s="26"/>
      <c r="D2011" s="26"/>
      <c r="E2011" s="26"/>
      <c r="F2011" s="150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</row>
    <row r="2012" spans="1:19" ht="16.5" customHeight="1" x14ac:dyDescent="0.25">
      <c r="A2012" s="26">
        <v>1997</v>
      </c>
      <c r="B2012" s="26"/>
      <c r="C2012" s="26"/>
      <c r="D2012" s="26"/>
      <c r="E2012" s="26"/>
      <c r="F2012" s="150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</row>
    <row r="2013" spans="1:19" ht="16.5" customHeight="1" x14ac:dyDescent="0.25">
      <c r="A2013" s="26">
        <v>1998</v>
      </c>
      <c r="B2013" s="26"/>
      <c r="C2013" s="26"/>
      <c r="D2013" s="26"/>
      <c r="E2013" s="26"/>
      <c r="F2013" s="150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</row>
    <row r="2014" spans="1:19" ht="16.5" customHeight="1" x14ac:dyDescent="0.25">
      <c r="A2014" s="26">
        <v>1999</v>
      </c>
      <c r="B2014" s="26"/>
      <c r="C2014" s="26"/>
      <c r="D2014" s="26"/>
      <c r="E2014" s="26"/>
      <c r="F2014" s="150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</row>
    <row r="2015" spans="1:19" ht="16.5" customHeight="1" x14ac:dyDescent="0.25">
      <c r="A2015" s="26">
        <v>2000</v>
      </c>
      <c r="B2015" s="26"/>
      <c r="C2015" s="26"/>
      <c r="D2015" s="26"/>
      <c r="E2015" s="26"/>
      <c r="F2015" s="150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</row>
    <row r="2016" spans="1:19" ht="16.5" customHeight="1" x14ac:dyDescent="0.25">
      <c r="A2016" s="26">
        <v>2001</v>
      </c>
      <c r="B2016" s="26"/>
      <c r="C2016" s="26"/>
      <c r="D2016" s="26"/>
      <c r="E2016" s="26"/>
      <c r="F2016" s="150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</row>
    <row r="2017" spans="1:19" ht="16.5" customHeight="1" x14ac:dyDescent="0.25">
      <c r="A2017" s="26">
        <v>2002</v>
      </c>
      <c r="B2017" s="26"/>
      <c r="C2017" s="26"/>
      <c r="D2017" s="26"/>
      <c r="E2017" s="26"/>
      <c r="F2017" s="150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</row>
    <row r="2018" spans="1:19" ht="16.5" customHeight="1" x14ac:dyDescent="0.25">
      <c r="A2018" s="26">
        <v>2003</v>
      </c>
      <c r="B2018" s="26"/>
      <c r="C2018" s="26"/>
      <c r="D2018" s="26"/>
      <c r="E2018" s="26"/>
      <c r="F2018" s="150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</row>
    <row r="2019" spans="1:19" ht="16.5" customHeight="1" x14ac:dyDescent="0.25">
      <c r="A2019" s="26">
        <v>2004</v>
      </c>
      <c r="B2019" s="26"/>
      <c r="C2019" s="26"/>
      <c r="D2019" s="26"/>
      <c r="E2019" s="26"/>
      <c r="F2019" s="150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</row>
    <row r="2020" spans="1:19" ht="16.5" customHeight="1" x14ac:dyDescent="0.25">
      <c r="A2020" s="26">
        <v>2005</v>
      </c>
      <c r="B2020" s="26"/>
      <c r="C2020" s="26"/>
      <c r="D2020" s="26"/>
      <c r="E2020" s="26"/>
      <c r="F2020" s="150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</row>
    <row r="2021" spans="1:19" ht="16.5" customHeight="1" x14ac:dyDescent="0.25">
      <c r="A2021" s="26">
        <v>2006</v>
      </c>
      <c r="B2021" s="26"/>
      <c r="C2021" s="26"/>
      <c r="D2021" s="26"/>
      <c r="E2021" s="26"/>
      <c r="F2021" s="150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</row>
    <row r="2022" spans="1:19" ht="16.5" customHeight="1" x14ac:dyDescent="0.25">
      <c r="A2022" s="26">
        <v>2007</v>
      </c>
      <c r="B2022" s="26"/>
      <c r="C2022" s="26"/>
      <c r="D2022" s="26"/>
      <c r="E2022" s="26"/>
      <c r="F2022" s="150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</row>
    <row r="2023" spans="1:19" ht="16.5" customHeight="1" x14ac:dyDescent="0.25">
      <c r="A2023" s="26">
        <v>2008</v>
      </c>
      <c r="B2023" s="26"/>
      <c r="C2023" s="26"/>
      <c r="D2023" s="26"/>
      <c r="E2023" s="26"/>
      <c r="F2023" s="150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</row>
    <row r="2024" spans="1:19" ht="16.5" customHeight="1" x14ac:dyDescent="0.25">
      <c r="A2024" s="26">
        <v>2009</v>
      </c>
      <c r="B2024" s="26"/>
      <c r="C2024" s="26"/>
      <c r="D2024" s="26"/>
      <c r="E2024" s="26"/>
      <c r="F2024" s="150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</row>
    <row r="2025" spans="1:19" ht="16.5" customHeight="1" x14ac:dyDescent="0.25">
      <c r="A2025" s="26">
        <v>2010</v>
      </c>
      <c r="B2025" s="26"/>
      <c r="C2025" s="26"/>
      <c r="D2025" s="26"/>
      <c r="E2025" s="26"/>
      <c r="F2025" s="150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</row>
    <row r="2026" spans="1:19" ht="16.5" customHeight="1" x14ac:dyDescent="0.25">
      <c r="A2026" s="26">
        <v>2011</v>
      </c>
      <c r="B2026" s="26"/>
      <c r="C2026" s="26"/>
      <c r="D2026" s="26"/>
      <c r="E2026" s="26"/>
      <c r="F2026" s="150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</row>
    <row r="2027" spans="1:19" ht="16.5" customHeight="1" x14ac:dyDescent="0.25">
      <c r="A2027" s="26">
        <v>2012</v>
      </c>
      <c r="B2027" s="26"/>
      <c r="C2027" s="26"/>
      <c r="D2027" s="26"/>
      <c r="E2027" s="26"/>
      <c r="F2027" s="150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</row>
    <row r="2028" spans="1:19" ht="16.5" customHeight="1" x14ac:dyDescent="0.25">
      <c r="A2028" s="26">
        <v>2013</v>
      </c>
      <c r="B2028" s="26"/>
      <c r="C2028" s="26"/>
      <c r="D2028" s="26"/>
      <c r="E2028" s="26"/>
      <c r="F2028" s="150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</row>
    <row r="2029" spans="1:19" ht="16.5" customHeight="1" x14ac:dyDescent="0.25">
      <c r="A2029" s="26">
        <v>2014</v>
      </c>
      <c r="B2029" s="26"/>
      <c r="C2029" s="26"/>
      <c r="D2029" s="26"/>
      <c r="E2029" s="26"/>
      <c r="F2029" s="150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</row>
    <row r="2030" spans="1:19" ht="16.5" customHeight="1" x14ac:dyDescent="0.25">
      <c r="A2030" s="26">
        <v>2015</v>
      </c>
      <c r="B2030" s="26"/>
      <c r="C2030" s="26"/>
      <c r="D2030" s="26"/>
      <c r="E2030" s="26"/>
      <c r="F2030" s="150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</row>
    <row r="2031" spans="1:19" ht="16.5" customHeight="1" x14ac:dyDescent="0.25">
      <c r="A2031" s="26">
        <v>2016</v>
      </c>
      <c r="B2031" s="26"/>
      <c r="C2031" s="26"/>
      <c r="D2031" s="26"/>
      <c r="E2031" s="26"/>
      <c r="F2031" s="150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</row>
    <row r="2032" spans="1:19" ht="16.5" customHeight="1" x14ac:dyDescent="0.25">
      <c r="A2032" s="26">
        <v>2017</v>
      </c>
      <c r="B2032" s="26"/>
      <c r="C2032" s="26"/>
      <c r="D2032" s="26"/>
      <c r="E2032" s="26"/>
      <c r="F2032" s="150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</row>
    <row r="2033" spans="1:19" ht="16.5" customHeight="1" x14ac:dyDescent="0.25">
      <c r="A2033" s="26">
        <v>2018</v>
      </c>
      <c r="B2033" s="26"/>
      <c r="C2033" s="26"/>
      <c r="D2033" s="26"/>
      <c r="E2033" s="26"/>
      <c r="F2033" s="150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</row>
    <row r="2034" spans="1:19" ht="16.5" customHeight="1" x14ac:dyDescent="0.25">
      <c r="A2034" s="26">
        <v>2019</v>
      </c>
      <c r="B2034" s="26"/>
      <c r="C2034" s="26"/>
      <c r="D2034" s="26"/>
      <c r="E2034" s="26"/>
      <c r="F2034" s="150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</row>
    <row r="2035" spans="1:19" ht="16.5" customHeight="1" x14ac:dyDescent="0.25">
      <c r="A2035" s="26">
        <v>2020</v>
      </c>
      <c r="B2035" s="26"/>
      <c r="C2035" s="26"/>
      <c r="D2035" s="26"/>
      <c r="E2035" s="26"/>
      <c r="F2035" s="150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</row>
    <row r="2036" spans="1:19" ht="16.5" customHeight="1" x14ac:dyDescent="0.25">
      <c r="A2036" s="26">
        <v>2021</v>
      </c>
      <c r="B2036" s="26"/>
      <c r="C2036" s="26"/>
      <c r="D2036" s="26"/>
      <c r="E2036" s="26"/>
      <c r="F2036" s="150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</row>
    <row r="2037" spans="1:19" ht="16.5" customHeight="1" x14ac:dyDescent="0.25">
      <c r="A2037" s="26">
        <v>2022</v>
      </c>
      <c r="B2037" s="26"/>
      <c r="C2037" s="26"/>
      <c r="D2037" s="26"/>
      <c r="E2037" s="26"/>
      <c r="F2037" s="150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</row>
    <row r="2038" spans="1:19" ht="16.5" customHeight="1" x14ac:dyDescent="0.25">
      <c r="A2038" s="26">
        <v>2023</v>
      </c>
      <c r="B2038" s="26"/>
      <c r="C2038" s="26"/>
      <c r="D2038" s="26"/>
      <c r="E2038" s="26"/>
      <c r="F2038" s="150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</row>
    <row r="2039" spans="1:19" ht="16.5" customHeight="1" x14ac:dyDescent="0.25">
      <c r="A2039" s="26">
        <v>2024</v>
      </c>
      <c r="B2039" s="26"/>
      <c r="C2039" s="26"/>
      <c r="D2039" s="26"/>
      <c r="E2039" s="26"/>
      <c r="F2039" s="150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</row>
    <row r="2040" spans="1:19" ht="16.5" customHeight="1" x14ac:dyDescent="0.25">
      <c r="A2040" s="26">
        <v>2025</v>
      </c>
      <c r="B2040" s="26"/>
      <c r="C2040" s="26"/>
      <c r="D2040" s="26"/>
      <c r="E2040" s="26"/>
      <c r="F2040" s="150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</row>
    <row r="2041" spans="1:19" ht="16.5" customHeight="1" x14ac:dyDescent="0.25">
      <c r="A2041" s="26">
        <v>2026</v>
      </c>
      <c r="B2041" s="26"/>
      <c r="C2041" s="26"/>
      <c r="D2041" s="26"/>
      <c r="E2041" s="26"/>
      <c r="F2041" s="150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</row>
    <row r="2042" spans="1:19" ht="16.5" customHeight="1" x14ac:dyDescent="0.25">
      <c r="A2042" s="26">
        <v>2027</v>
      </c>
      <c r="B2042" s="26"/>
      <c r="C2042" s="26"/>
      <c r="D2042" s="26"/>
      <c r="E2042" s="26"/>
      <c r="F2042" s="150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</row>
    <row r="2043" spans="1:19" ht="16.5" customHeight="1" x14ac:dyDescent="0.25">
      <c r="A2043" s="26">
        <v>2028</v>
      </c>
      <c r="B2043" s="26"/>
      <c r="C2043" s="26"/>
      <c r="D2043" s="26"/>
      <c r="E2043" s="26"/>
      <c r="F2043" s="150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</row>
    <row r="2044" spans="1:19" ht="16.5" customHeight="1" x14ac:dyDescent="0.25">
      <c r="A2044" s="26">
        <v>2029</v>
      </c>
      <c r="B2044" s="26"/>
      <c r="C2044" s="26"/>
      <c r="D2044" s="26"/>
      <c r="E2044" s="26"/>
      <c r="F2044" s="150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</row>
    <row r="2045" spans="1:19" ht="16.5" customHeight="1" x14ac:dyDescent="0.25">
      <c r="A2045" s="26">
        <v>2030</v>
      </c>
      <c r="B2045" s="26"/>
      <c r="C2045" s="26"/>
      <c r="D2045" s="26"/>
      <c r="E2045" s="26"/>
      <c r="F2045" s="150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</row>
    <row r="2046" spans="1:19" ht="16.5" customHeight="1" x14ac:dyDescent="0.25">
      <c r="A2046" s="26">
        <v>2031</v>
      </c>
      <c r="B2046" s="26"/>
      <c r="C2046" s="26"/>
      <c r="D2046" s="26"/>
      <c r="E2046" s="26"/>
      <c r="F2046" s="150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</row>
    <row r="2047" spans="1:19" ht="16.5" customHeight="1" x14ac:dyDescent="0.25">
      <c r="A2047" s="26">
        <v>2032</v>
      </c>
      <c r="B2047" s="26"/>
      <c r="C2047" s="26"/>
      <c r="D2047" s="26"/>
      <c r="E2047" s="26"/>
      <c r="F2047" s="150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</row>
    <row r="2048" spans="1:19" ht="16.5" customHeight="1" x14ac:dyDescent="0.25">
      <c r="A2048" s="26">
        <v>2033</v>
      </c>
      <c r="B2048" s="26"/>
      <c r="C2048" s="26"/>
      <c r="D2048" s="26"/>
      <c r="E2048" s="26"/>
      <c r="F2048" s="150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</row>
    <row r="2049" spans="1:19" ht="16.5" customHeight="1" x14ac:dyDescent="0.25">
      <c r="A2049" s="26">
        <v>2034</v>
      </c>
      <c r="B2049" s="26"/>
      <c r="C2049" s="26"/>
      <c r="D2049" s="26"/>
      <c r="E2049" s="26"/>
      <c r="F2049" s="150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</row>
    <row r="2050" spans="1:19" ht="16.5" customHeight="1" x14ac:dyDescent="0.25">
      <c r="A2050" s="26">
        <v>2035</v>
      </c>
      <c r="B2050" s="26"/>
      <c r="C2050" s="26"/>
      <c r="D2050" s="26"/>
      <c r="E2050" s="26"/>
      <c r="F2050" s="150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</row>
    <row r="2051" spans="1:19" ht="16.5" customHeight="1" x14ac:dyDescent="0.25">
      <c r="A2051" s="26">
        <v>2036</v>
      </c>
      <c r="B2051" s="26"/>
      <c r="C2051" s="26"/>
      <c r="D2051" s="26"/>
      <c r="E2051" s="26"/>
      <c r="F2051" s="150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</row>
    <row r="2052" spans="1:19" ht="16.5" customHeight="1" x14ac:dyDescent="0.25">
      <c r="A2052" s="26">
        <v>2037</v>
      </c>
      <c r="B2052" s="26"/>
      <c r="C2052" s="26"/>
      <c r="D2052" s="26"/>
      <c r="E2052" s="26"/>
      <c r="F2052" s="150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</row>
    <row r="2053" spans="1:19" ht="16.5" customHeight="1" x14ac:dyDescent="0.25">
      <c r="A2053" s="26">
        <v>2038</v>
      </c>
      <c r="B2053" s="26"/>
      <c r="C2053" s="26"/>
      <c r="D2053" s="26"/>
      <c r="E2053" s="26"/>
      <c r="F2053" s="150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</row>
    <row r="2054" spans="1:19" ht="16.5" customHeight="1" x14ac:dyDescent="0.25">
      <c r="A2054" s="26">
        <v>2039</v>
      </c>
      <c r="B2054" s="26"/>
      <c r="C2054" s="26"/>
      <c r="D2054" s="26"/>
      <c r="E2054" s="26"/>
      <c r="F2054" s="150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</row>
    <row r="2055" spans="1:19" ht="16.5" customHeight="1" x14ac:dyDescent="0.25">
      <c r="A2055" s="26">
        <v>2040</v>
      </c>
      <c r="B2055" s="26"/>
      <c r="C2055" s="26"/>
      <c r="D2055" s="26"/>
      <c r="E2055" s="26"/>
      <c r="F2055" s="150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</row>
    <row r="2056" spans="1:19" ht="16.5" customHeight="1" x14ac:dyDescent="0.25">
      <c r="A2056" s="26">
        <v>2041</v>
      </c>
      <c r="B2056" s="26"/>
      <c r="C2056" s="26"/>
      <c r="D2056" s="26"/>
      <c r="E2056" s="26"/>
      <c r="F2056" s="150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</row>
    <row r="2057" spans="1:19" ht="16.5" customHeight="1" x14ac:dyDescent="0.25">
      <c r="A2057" s="26">
        <v>2042</v>
      </c>
      <c r="B2057" s="26"/>
      <c r="C2057" s="26"/>
      <c r="D2057" s="26"/>
      <c r="E2057" s="26"/>
      <c r="F2057" s="150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</row>
    <row r="2058" spans="1:19" ht="16.5" customHeight="1" x14ac:dyDescent="0.25">
      <c r="A2058" s="26">
        <v>2043</v>
      </c>
      <c r="B2058" s="26"/>
      <c r="C2058" s="26"/>
      <c r="D2058" s="26"/>
      <c r="E2058" s="26"/>
      <c r="F2058" s="150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</row>
    <row r="2059" spans="1:19" ht="16.5" customHeight="1" x14ac:dyDescent="0.25">
      <c r="A2059" s="26">
        <v>2044</v>
      </c>
      <c r="B2059" s="26"/>
      <c r="C2059" s="26"/>
      <c r="D2059" s="26"/>
      <c r="E2059" s="26"/>
      <c r="F2059" s="150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</row>
    <row r="2060" spans="1:19" ht="16.5" customHeight="1" x14ac:dyDescent="0.25">
      <c r="A2060" s="26">
        <v>2045</v>
      </c>
      <c r="B2060" s="26"/>
      <c r="C2060" s="26"/>
      <c r="D2060" s="26"/>
      <c r="E2060" s="26"/>
      <c r="F2060" s="150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</row>
    <row r="2061" spans="1:19" ht="16.5" customHeight="1" x14ac:dyDescent="0.25">
      <c r="A2061" s="26">
        <v>2046</v>
      </c>
      <c r="B2061" s="26"/>
      <c r="C2061" s="26"/>
      <c r="D2061" s="26"/>
      <c r="E2061" s="26"/>
      <c r="F2061" s="150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</row>
    <row r="2062" spans="1:19" ht="16.5" customHeight="1" x14ac:dyDescent="0.25">
      <c r="A2062" s="26">
        <v>2047</v>
      </c>
      <c r="B2062" s="26"/>
      <c r="C2062" s="26"/>
      <c r="D2062" s="26"/>
      <c r="E2062" s="26"/>
      <c r="F2062" s="150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</row>
    <row r="2063" spans="1:19" ht="16.5" customHeight="1" x14ac:dyDescent="0.25">
      <c r="A2063" s="26">
        <v>2048</v>
      </c>
      <c r="B2063" s="26"/>
      <c r="C2063" s="26"/>
      <c r="D2063" s="26"/>
      <c r="E2063" s="26"/>
      <c r="F2063" s="150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</row>
    <row r="2064" spans="1:19" ht="16.5" customHeight="1" x14ac:dyDescent="0.25">
      <c r="A2064" s="1"/>
      <c r="B2064" s="1"/>
      <c r="C2064" s="1"/>
      <c r="D2064" s="1"/>
      <c r="E2064" s="1"/>
      <c r="F2064" s="47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 spans="1:19" ht="16.5" customHeight="1" x14ac:dyDescent="0.25">
      <c r="A2065" s="1"/>
      <c r="B2065" s="1"/>
      <c r="C2065" s="1"/>
      <c r="D2065" s="1"/>
      <c r="E2065" s="1"/>
      <c r="F2065" s="47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</row>
    <row r="2066" spans="1:19" ht="16.5" customHeight="1" x14ac:dyDescent="0.25">
      <c r="A2066" s="1"/>
      <c r="B2066" s="1"/>
      <c r="C2066" s="1"/>
      <c r="D2066" s="1"/>
      <c r="E2066" s="1"/>
      <c r="F2066" s="47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ht="16.5" customHeight="1" x14ac:dyDescent="0.25">
      <c r="A2067" s="1"/>
      <c r="B2067" s="1"/>
      <c r="C2067" s="1"/>
      <c r="D2067" s="1"/>
      <c r="E2067" s="1"/>
      <c r="F2067" s="47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spans="1:19" ht="16.5" customHeight="1" x14ac:dyDescent="0.25">
      <c r="A2068" s="1"/>
      <c r="B2068" s="1"/>
      <c r="C2068" s="1"/>
      <c r="D2068" s="1"/>
      <c r="E2068" s="1"/>
      <c r="F2068" s="47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ht="16.5" customHeight="1" x14ac:dyDescent="0.25">
      <c r="A2069" s="1"/>
      <c r="B2069" s="1"/>
      <c r="C2069" s="1"/>
      <c r="D2069" s="1"/>
      <c r="E2069" s="1"/>
      <c r="F2069" s="47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 spans="1:19" ht="16.5" customHeight="1" x14ac:dyDescent="0.25">
      <c r="A2070" s="1"/>
      <c r="B2070" s="1"/>
      <c r="C2070" s="1"/>
      <c r="D2070" s="1"/>
      <c r="E2070" s="1"/>
      <c r="F2070" s="47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 spans="1:19" ht="16.5" customHeight="1" x14ac:dyDescent="0.25">
      <c r="A2071" s="1"/>
      <c r="B2071" s="1"/>
      <c r="C2071" s="1"/>
      <c r="D2071" s="1"/>
      <c r="E2071" s="1"/>
      <c r="F2071" s="47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</row>
    <row r="2072" spans="1:19" ht="16.5" customHeight="1" x14ac:dyDescent="0.25">
      <c r="A2072" s="1"/>
      <c r="B2072" s="1"/>
      <c r="C2072" s="1"/>
      <c r="D2072" s="1"/>
      <c r="E2072" s="1"/>
      <c r="F2072" s="47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</row>
    <row r="2073" spans="1:19" ht="16.5" customHeight="1" x14ac:dyDescent="0.25">
      <c r="A2073" s="1"/>
      <c r="B2073" s="1"/>
      <c r="C2073" s="1"/>
      <c r="D2073" s="1"/>
      <c r="E2073" s="1"/>
      <c r="F2073" s="47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</row>
    <row r="2074" spans="1:19" ht="16.5" customHeight="1" x14ac:dyDescent="0.25">
      <c r="A2074" s="1"/>
      <c r="B2074" s="1"/>
      <c r="C2074" s="1"/>
      <c r="D2074" s="1"/>
      <c r="E2074" s="1"/>
      <c r="F2074" s="47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ht="16.5" customHeight="1" x14ac:dyDescent="0.25">
      <c r="A2075" s="1"/>
      <c r="B2075" s="1"/>
      <c r="C2075" s="1"/>
      <c r="D2075" s="1"/>
      <c r="E2075" s="1"/>
      <c r="F2075" s="47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ht="16.5" customHeight="1" x14ac:dyDescent="0.25">
      <c r="A2076" s="1"/>
      <c r="B2076" s="1"/>
      <c r="C2076" s="1"/>
      <c r="D2076" s="1"/>
      <c r="E2076" s="1"/>
      <c r="F2076" s="47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ht="16.5" customHeight="1" x14ac:dyDescent="0.25">
      <c r="A2077" s="1"/>
      <c r="B2077" s="1"/>
      <c r="C2077" s="1"/>
      <c r="D2077" s="1"/>
      <c r="E2077" s="1"/>
      <c r="F2077" s="47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</row>
    <row r="2078" spans="1:19" ht="16.5" customHeight="1" x14ac:dyDescent="0.25">
      <c r="A2078" s="1"/>
      <c r="B2078" s="1"/>
      <c r="C2078" s="1"/>
      <c r="D2078" s="1"/>
      <c r="E2078" s="1"/>
      <c r="F2078" s="47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</row>
    <row r="2079" spans="1:19" ht="16.5" customHeight="1" x14ac:dyDescent="0.25">
      <c r="A2079" s="1"/>
      <c r="B2079" s="1"/>
      <c r="C2079" s="1"/>
      <c r="D2079" s="1"/>
      <c r="E2079" s="1"/>
      <c r="F2079" s="47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</row>
    <row r="2080" spans="1:19" ht="16.5" customHeight="1" x14ac:dyDescent="0.25">
      <c r="A2080" s="1"/>
      <c r="B2080" s="1"/>
      <c r="C2080" s="1"/>
      <c r="D2080" s="1"/>
      <c r="E2080" s="1"/>
      <c r="F2080" s="47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 spans="1:19" ht="16.5" customHeight="1" x14ac:dyDescent="0.25">
      <c r="A2081" s="1"/>
      <c r="B2081" s="1"/>
      <c r="C2081" s="1"/>
      <c r="D2081" s="1"/>
      <c r="E2081" s="1"/>
      <c r="F2081" s="47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</row>
    <row r="2082" spans="1:19" ht="16.5" customHeight="1" x14ac:dyDescent="0.25">
      <c r="A2082" s="1"/>
      <c r="B2082" s="1"/>
      <c r="C2082" s="1"/>
      <c r="D2082" s="1"/>
      <c r="E2082" s="1"/>
      <c r="F2082" s="47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spans="1:19" ht="16.5" customHeight="1" x14ac:dyDescent="0.25">
      <c r="A2083" s="1"/>
      <c r="B2083" s="1"/>
      <c r="C2083" s="1"/>
      <c r="D2083" s="1"/>
      <c r="E2083" s="1"/>
      <c r="F2083" s="47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spans="1:19" ht="16.5" customHeight="1" x14ac:dyDescent="0.25">
      <c r="A2084" s="1"/>
      <c r="B2084" s="1"/>
      <c r="C2084" s="1"/>
      <c r="D2084" s="1"/>
      <c r="E2084" s="1"/>
      <c r="F2084" s="47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spans="1:19" ht="16.5" customHeight="1" x14ac:dyDescent="0.25">
      <c r="A2085" s="1"/>
      <c r="B2085" s="1"/>
      <c r="C2085" s="1"/>
      <c r="D2085" s="1"/>
      <c r="E2085" s="1"/>
      <c r="F2085" s="47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</row>
    <row r="2086" spans="1:19" ht="16.5" customHeight="1" x14ac:dyDescent="0.25">
      <c r="A2086" s="1"/>
      <c r="B2086" s="1"/>
      <c r="C2086" s="1"/>
      <c r="D2086" s="1"/>
      <c r="E2086" s="1"/>
      <c r="F2086" s="47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</row>
    <row r="2087" spans="1:19" ht="16.5" customHeight="1" x14ac:dyDescent="0.25">
      <c r="A2087" s="1"/>
      <c r="B2087" s="1"/>
      <c r="C2087" s="1"/>
      <c r="D2087" s="1"/>
      <c r="E2087" s="1"/>
      <c r="F2087" s="47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</row>
    <row r="2088" spans="1:19" ht="16.5" customHeight="1" x14ac:dyDescent="0.25">
      <c r="A2088" s="1"/>
      <c r="B2088" s="1"/>
      <c r="C2088" s="1"/>
      <c r="D2088" s="1"/>
      <c r="E2088" s="1"/>
      <c r="F2088" s="47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 spans="1:19" ht="16.5" customHeight="1" x14ac:dyDescent="0.25">
      <c r="A2089" s="1"/>
      <c r="B2089" s="1"/>
      <c r="C2089" s="1"/>
      <c r="D2089" s="1"/>
      <c r="E2089" s="1"/>
      <c r="F2089" s="47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 spans="1:19" ht="16.5" customHeight="1" x14ac:dyDescent="0.25">
      <c r="A2090" s="1"/>
      <c r="B2090" s="1"/>
      <c r="C2090" s="1"/>
      <c r="D2090" s="1"/>
      <c r="E2090" s="1"/>
      <c r="F2090" s="47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ht="16.5" customHeight="1" x14ac:dyDescent="0.25">
      <c r="A2091" s="1"/>
      <c r="B2091" s="1"/>
      <c r="C2091" s="1"/>
      <c r="D2091" s="1"/>
      <c r="E2091" s="1"/>
      <c r="F2091" s="47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ht="16.5" customHeight="1" x14ac:dyDescent="0.25">
      <c r="A2092" s="1"/>
      <c r="B2092" s="1"/>
      <c r="C2092" s="1"/>
      <c r="D2092" s="1"/>
      <c r="E2092" s="1"/>
      <c r="F2092" s="47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 spans="1:19" ht="16.5" customHeight="1" x14ac:dyDescent="0.25">
      <c r="A2093" s="1"/>
      <c r="B2093" s="1"/>
      <c r="C2093" s="1"/>
      <c r="D2093" s="1"/>
      <c r="E2093" s="1"/>
      <c r="F2093" s="47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</row>
    <row r="2094" spans="1:19" ht="16.5" customHeight="1" x14ac:dyDescent="0.25">
      <c r="A2094" s="1"/>
      <c r="B2094" s="1"/>
      <c r="C2094" s="1"/>
      <c r="D2094" s="1"/>
      <c r="E2094" s="1"/>
      <c r="F2094" s="47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 spans="1:19" ht="16.5" customHeight="1" x14ac:dyDescent="0.25">
      <c r="A2095" s="1"/>
      <c r="B2095" s="1"/>
      <c r="C2095" s="1"/>
      <c r="D2095" s="1"/>
      <c r="E2095" s="1"/>
      <c r="F2095" s="47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ht="16.5" customHeight="1" x14ac:dyDescent="0.25">
      <c r="A2096" s="1"/>
      <c r="B2096" s="1"/>
      <c r="C2096" s="1"/>
      <c r="D2096" s="1"/>
      <c r="E2096" s="1"/>
      <c r="F2096" s="47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 spans="1:19" ht="16.5" customHeight="1" x14ac:dyDescent="0.25">
      <c r="A2097" s="1"/>
      <c r="B2097" s="1"/>
      <c r="C2097" s="1"/>
      <c r="D2097" s="1"/>
      <c r="E2097" s="1"/>
      <c r="F2097" s="47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</row>
    <row r="2098" spans="1:19" ht="16.5" customHeight="1" x14ac:dyDescent="0.25">
      <c r="A2098" s="1"/>
      <c r="B2098" s="1"/>
      <c r="C2098" s="1"/>
      <c r="D2098" s="1"/>
      <c r="E2098" s="1"/>
      <c r="F2098" s="47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 spans="1:19" ht="16.5" customHeight="1" x14ac:dyDescent="0.25">
      <c r="A2099" s="1"/>
      <c r="B2099" s="1"/>
      <c r="C2099" s="1"/>
      <c r="D2099" s="1"/>
      <c r="E2099" s="1"/>
      <c r="F2099" s="47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ht="16.5" customHeight="1" x14ac:dyDescent="0.25">
      <c r="A2100" s="1"/>
      <c r="B2100" s="1"/>
      <c r="C2100" s="1"/>
      <c r="D2100" s="1"/>
      <c r="E2100" s="1"/>
      <c r="F2100" s="47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ht="16.5" customHeight="1" x14ac:dyDescent="0.25">
      <c r="A2101" s="1"/>
      <c r="B2101" s="1"/>
      <c r="C2101" s="1"/>
      <c r="D2101" s="1"/>
      <c r="E2101" s="1"/>
      <c r="F2101" s="47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</row>
    <row r="2102" spans="1:19" ht="16.5" customHeight="1" x14ac:dyDescent="0.25">
      <c r="A2102" s="1"/>
      <c r="B2102" s="1"/>
      <c r="C2102" s="1"/>
      <c r="D2102" s="1"/>
      <c r="E2102" s="1"/>
      <c r="F2102" s="47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 spans="1:19" ht="16.5" customHeight="1" x14ac:dyDescent="0.25">
      <c r="A2103" s="1"/>
      <c r="B2103" s="1"/>
      <c r="C2103" s="1"/>
      <c r="D2103" s="1"/>
      <c r="E2103" s="1"/>
      <c r="F2103" s="47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 spans="1:19" ht="16.5" customHeight="1" x14ac:dyDescent="0.25">
      <c r="A2104" s="1"/>
      <c r="B2104" s="1"/>
      <c r="C2104" s="1"/>
      <c r="D2104" s="1"/>
      <c r="E2104" s="1"/>
      <c r="F2104" s="47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 spans="1:19" ht="16.5" customHeight="1" x14ac:dyDescent="0.25">
      <c r="A2105" s="1"/>
      <c r="B2105" s="1"/>
      <c r="C2105" s="1"/>
      <c r="D2105" s="1"/>
      <c r="E2105" s="1"/>
      <c r="F2105" s="47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</row>
    <row r="2106" spans="1:19" ht="16.5" customHeight="1" x14ac:dyDescent="0.25">
      <c r="A2106" s="1"/>
      <c r="B2106" s="1"/>
      <c r="C2106" s="1"/>
      <c r="D2106" s="1"/>
      <c r="E2106" s="1"/>
      <c r="F2106" s="47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spans="1:19" ht="16.5" customHeight="1" x14ac:dyDescent="0.25">
      <c r="A2107" s="1"/>
      <c r="B2107" s="1"/>
      <c r="C2107" s="1"/>
      <c r="D2107" s="1"/>
      <c r="E2107" s="1"/>
      <c r="F2107" s="47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spans="1:19" ht="16.5" customHeight="1" x14ac:dyDescent="0.25">
      <c r="A2108" s="1"/>
      <c r="B2108" s="1"/>
      <c r="C2108" s="1"/>
      <c r="D2108" s="1"/>
      <c r="E2108" s="1"/>
      <c r="F2108" s="47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ht="16.5" customHeight="1" x14ac:dyDescent="0.25">
      <c r="A2109" s="1"/>
      <c r="B2109" s="1"/>
      <c r="C2109" s="1"/>
      <c r="D2109" s="1"/>
      <c r="E2109" s="1"/>
      <c r="F2109" s="47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</row>
    <row r="2110" spans="1:19" ht="16.5" customHeight="1" x14ac:dyDescent="0.25">
      <c r="A2110" s="1"/>
      <c r="B2110" s="1"/>
      <c r="C2110" s="1"/>
      <c r="D2110" s="1"/>
      <c r="E2110" s="1"/>
      <c r="F2110" s="47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</row>
    <row r="2111" spans="1:19" ht="16.5" customHeight="1" x14ac:dyDescent="0.25">
      <c r="A2111" s="1"/>
      <c r="B2111" s="1"/>
      <c r="C2111" s="1"/>
      <c r="D2111" s="1"/>
      <c r="E2111" s="1"/>
      <c r="F2111" s="47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</row>
    <row r="2112" spans="1:19" ht="16.5" customHeight="1" x14ac:dyDescent="0.25">
      <c r="A2112" s="1"/>
      <c r="B2112" s="1"/>
      <c r="C2112" s="1"/>
      <c r="D2112" s="1"/>
      <c r="E2112" s="1"/>
      <c r="F2112" s="47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</row>
    <row r="2113" spans="1:19" ht="16.5" customHeight="1" x14ac:dyDescent="0.25">
      <c r="A2113" s="1"/>
      <c r="B2113" s="1"/>
      <c r="C2113" s="1"/>
      <c r="D2113" s="1"/>
      <c r="E2113" s="1"/>
      <c r="F2113" s="47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</row>
    <row r="2114" spans="1:19" ht="16.5" customHeight="1" x14ac:dyDescent="0.25">
      <c r="A2114" s="1"/>
      <c r="B2114" s="1"/>
      <c r="C2114" s="1"/>
      <c r="D2114" s="1"/>
      <c r="E2114" s="1"/>
      <c r="F2114" s="47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ht="16.5" customHeight="1" x14ac:dyDescent="0.25">
      <c r="A2115" s="1"/>
      <c r="B2115" s="1"/>
      <c r="C2115" s="1"/>
      <c r="D2115" s="1"/>
      <c r="E2115" s="1"/>
      <c r="F2115" s="47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ht="16.5" customHeight="1" x14ac:dyDescent="0.25">
      <c r="A2116" s="1"/>
      <c r="B2116" s="1"/>
      <c r="C2116" s="1"/>
      <c r="D2116" s="1"/>
      <c r="E2116" s="1"/>
      <c r="F2116" s="47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ht="16.5" customHeight="1" x14ac:dyDescent="0.25">
      <c r="A2117" s="1"/>
      <c r="B2117" s="1"/>
      <c r="C2117" s="1"/>
      <c r="D2117" s="1"/>
      <c r="E2117" s="1"/>
      <c r="F2117" s="47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</row>
    <row r="2118" spans="1:19" ht="16.5" customHeight="1" x14ac:dyDescent="0.25">
      <c r="A2118" s="1"/>
      <c r="B2118" s="1"/>
      <c r="C2118" s="1"/>
      <c r="D2118" s="1"/>
      <c r="E2118" s="1"/>
      <c r="F2118" s="47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</row>
    <row r="2119" spans="1:19" ht="16.5" customHeight="1" x14ac:dyDescent="0.25">
      <c r="A2119" s="1"/>
      <c r="B2119" s="1"/>
      <c r="C2119" s="1"/>
      <c r="D2119" s="1"/>
      <c r="E2119" s="1"/>
      <c r="F2119" s="47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</row>
    <row r="2120" spans="1:19" ht="16.5" customHeight="1" x14ac:dyDescent="0.25">
      <c r="A2120" s="1"/>
      <c r="B2120" s="1"/>
      <c r="C2120" s="1"/>
      <c r="D2120" s="1"/>
      <c r="E2120" s="1"/>
      <c r="F2120" s="47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</row>
    <row r="2121" spans="1:19" ht="16.5" customHeight="1" x14ac:dyDescent="0.25">
      <c r="A2121" s="1"/>
      <c r="B2121" s="1"/>
      <c r="C2121" s="1"/>
      <c r="D2121" s="1"/>
      <c r="E2121" s="1"/>
      <c r="F2121" s="47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</row>
    <row r="2122" spans="1:19" ht="16.5" customHeight="1" x14ac:dyDescent="0.25">
      <c r="A2122" s="1"/>
      <c r="B2122" s="1"/>
      <c r="C2122" s="1"/>
      <c r="D2122" s="1"/>
      <c r="E2122" s="1"/>
      <c r="F2122" s="47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 spans="1:19" ht="16.5" customHeight="1" x14ac:dyDescent="0.25">
      <c r="A2123" s="1"/>
      <c r="B2123" s="1"/>
      <c r="C2123" s="1"/>
      <c r="D2123" s="1"/>
      <c r="E2123" s="1"/>
      <c r="F2123" s="47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ht="16.5" customHeight="1" x14ac:dyDescent="0.25">
      <c r="A2124" s="1"/>
      <c r="B2124" s="1"/>
      <c r="C2124" s="1"/>
      <c r="D2124" s="1"/>
      <c r="E2124" s="1"/>
      <c r="F2124" s="47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ht="16.5" customHeight="1" x14ac:dyDescent="0.25">
      <c r="A2125" s="1"/>
      <c r="B2125" s="1"/>
      <c r="C2125" s="1"/>
      <c r="D2125" s="1"/>
      <c r="E2125" s="1"/>
      <c r="F2125" s="47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 spans="1:19" ht="16.5" customHeight="1" x14ac:dyDescent="0.25">
      <c r="A2126" s="1"/>
      <c r="B2126" s="1"/>
      <c r="C2126" s="1"/>
      <c r="D2126" s="1"/>
      <c r="E2126" s="1"/>
      <c r="F2126" s="47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</row>
    <row r="2127" spans="1:19" ht="16.5" customHeight="1" x14ac:dyDescent="0.25">
      <c r="A2127" s="1"/>
      <c r="B2127" s="1"/>
      <c r="C2127" s="1"/>
      <c r="D2127" s="1"/>
      <c r="E2127" s="1"/>
      <c r="F2127" s="47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</row>
    <row r="2128" spans="1:19" ht="16.5" customHeight="1" x14ac:dyDescent="0.25">
      <c r="A2128" s="1"/>
      <c r="B2128" s="1"/>
      <c r="C2128" s="1"/>
      <c r="D2128" s="1"/>
      <c r="E2128" s="1"/>
      <c r="F2128" s="47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 spans="1:19" ht="16.5" customHeight="1" x14ac:dyDescent="0.25">
      <c r="A2129" s="1"/>
      <c r="B2129" s="1"/>
      <c r="C2129" s="1"/>
      <c r="D2129" s="1"/>
      <c r="E2129" s="1"/>
      <c r="F2129" s="47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</row>
    <row r="2130" spans="1:19" ht="16.5" customHeight="1" x14ac:dyDescent="0.25">
      <c r="A2130" s="1"/>
      <c r="B2130" s="1"/>
      <c r="C2130" s="1"/>
      <c r="D2130" s="1"/>
      <c r="E2130" s="1"/>
      <c r="F2130" s="47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ht="16.5" customHeight="1" x14ac:dyDescent="0.25">
      <c r="A2131" s="1"/>
      <c r="B2131" s="1"/>
      <c r="C2131" s="1"/>
      <c r="D2131" s="1"/>
      <c r="E2131" s="1"/>
      <c r="F2131" s="47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ht="16.5" customHeight="1" x14ac:dyDescent="0.25">
      <c r="A2132" s="1"/>
      <c r="B2132" s="1"/>
      <c r="C2132" s="1"/>
      <c r="D2132" s="1"/>
      <c r="E2132" s="1"/>
      <c r="F2132" s="47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 spans="1:19" ht="16.5" customHeight="1" x14ac:dyDescent="0.25">
      <c r="A2133" s="1"/>
      <c r="B2133" s="1"/>
      <c r="C2133" s="1"/>
      <c r="D2133" s="1"/>
      <c r="E2133" s="1"/>
      <c r="F2133" s="47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 spans="1:19" ht="16.5" customHeight="1" x14ac:dyDescent="0.25">
      <c r="A2134" s="1"/>
      <c r="B2134" s="1"/>
      <c r="C2134" s="1"/>
      <c r="D2134" s="1"/>
      <c r="E2134" s="1"/>
      <c r="F2134" s="47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</row>
    <row r="2135" spans="1:19" ht="16.5" customHeight="1" x14ac:dyDescent="0.25">
      <c r="A2135" s="1"/>
      <c r="B2135" s="1"/>
      <c r="C2135" s="1"/>
      <c r="D2135" s="1"/>
      <c r="E2135" s="1"/>
      <c r="F2135" s="47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ht="16.5" customHeight="1" x14ac:dyDescent="0.25">
      <c r="A2136" s="1"/>
      <c r="B2136" s="1"/>
      <c r="C2136" s="1"/>
      <c r="D2136" s="1"/>
      <c r="E2136" s="1"/>
      <c r="F2136" s="47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 spans="1:19" ht="16.5" customHeight="1" x14ac:dyDescent="0.25">
      <c r="A2137" s="1"/>
      <c r="B2137" s="1"/>
      <c r="C2137" s="1"/>
      <c r="D2137" s="1"/>
      <c r="E2137" s="1"/>
      <c r="F2137" s="47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</row>
    <row r="2138" spans="1:19" ht="16.5" customHeight="1" x14ac:dyDescent="0.25">
      <c r="A2138" s="1"/>
      <c r="B2138" s="1"/>
      <c r="C2138" s="1"/>
      <c r="D2138" s="1"/>
      <c r="E2138" s="1"/>
      <c r="F2138" s="47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ht="16.5" customHeight="1" x14ac:dyDescent="0.25">
      <c r="A2139" s="1"/>
      <c r="B2139" s="1"/>
      <c r="C2139" s="1"/>
      <c r="D2139" s="1"/>
      <c r="E2139" s="1"/>
      <c r="F2139" s="47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 spans="1:19" ht="16.5" customHeight="1" x14ac:dyDescent="0.25">
      <c r="A2140" s="1"/>
      <c r="B2140" s="1"/>
      <c r="C2140" s="1"/>
      <c r="D2140" s="1"/>
      <c r="E2140" s="1"/>
      <c r="F2140" s="47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spans="1:19" ht="16.5" customHeight="1" x14ac:dyDescent="0.25">
      <c r="A2141" s="1"/>
      <c r="B2141" s="1"/>
      <c r="C2141" s="1"/>
      <c r="D2141" s="1"/>
      <c r="E2141" s="1"/>
      <c r="F2141" s="47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</row>
    <row r="2142" spans="1:19" ht="16.5" customHeight="1" x14ac:dyDescent="0.25">
      <c r="A2142" s="1"/>
      <c r="B2142" s="1"/>
      <c r="C2142" s="1"/>
      <c r="D2142" s="1"/>
      <c r="E2142" s="1"/>
      <c r="F2142" s="47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 spans="1:19" ht="16.5" customHeight="1" x14ac:dyDescent="0.25">
      <c r="A2143" s="1"/>
      <c r="B2143" s="1"/>
      <c r="C2143" s="1"/>
      <c r="D2143" s="1"/>
      <c r="E2143" s="1"/>
      <c r="F2143" s="47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</row>
    <row r="2144" spans="1:19" ht="16.5" customHeight="1" x14ac:dyDescent="0.25">
      <c r="A2144" s="1"/>
      <c r="B2144" s="1"/>
      <c r="C2144" s="1"/>
      <c r="D2144" s="1"/>
      <c r="E2144" s="1"/>
      <c r="F2144" s="47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ht="16.5" customHeight="1" x14ac:dyDescent="0.25">
      <c r="A2145" s="1"/>
      <c r="B2145" s="1"/>
      <c r="C2145" s="1"/>
      <c r="D2145" s="1"/>
      <c r="E2145" s="1"/>
      <c r="F2145" s="47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</row>
    <row r="2146" spans="1:19" ht="16.5" customHeight="1" x14ac:dyDescent="0.25">
      <c r="A2146" s="1"/>
      <c r="B2146" s="1"/>
      <c r="C2146" s="1"/>
      <c r="D2146" s="1"/>
      <c r="E2146" s="1"/>
      <c r="F2146" s="47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 spans="1:19" ht="16.5" customHeight="1" x14ac:dyDescent="0.25">
      <c r="A2147" s="1"/>
      <c r="B2147" s="1"/>
      <c r="C2147" s="1"/>
      <c r="D2147" s="1"/>
      <c r="E2147" s="1"/>
      <c r="F2147" s="47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ht="16.5" customHeight="1" x14ac:dyDescent="0.25">
      <c r="A2148" s="1"/>
      <c r="B2148" s="1"/>
      <c r="C2148" s="1"/>
      <c r="D2148" s="1"/>
      <c r="E2148" s="1"/>
      <c r="F2148" s="47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spans="1:19" ht="16.5" customHeight="1" x14ac:dyDescent="0.25">
      <c r="A2149" s="1"/>
      <c r="B2149" s="1"/>
      <c r="C2149" s="1"/>
      <c r="D2149" s="1"/>
      <c r="E2149" s="1"/>
      <c r="F2149" s="47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 spans="1:19" ht="16.5" customHeight="1" x14ac:dyDescent="0.25">
      <c r="A2150" s="1"/>
      <c r="B2150" s="1"/>
      <c r="C2150" s="1"/>
      <c r="D2150" s="1"/>
      <c r="E2150" s="1"/>
      <c r="F2150" s="47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 spans="1:19" ht="15.75" customHeight="1" x14ac:dyDescent="0.25">
      <c r="A2151" s="1"/>
      <c r="B2151" s="1"/>
      <c r="C2151" s="1"/>
      <c r="D2151" s="1"/>
      <c r="E2151" s="1"/>
      <c r="F2151" s="47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</row>
    <row r="2152" spans="1:19" ht="16.5" customHeight="1" x14ac:dyDescent="0.25">
      <c r="A2152" s="1"/>
      <c r="B2152" s="1"/>
      <c r="C2152" s="1"/>
      <c r="D2152" s="1"/>
      <c r="E2152" s="1"/>
      <c r="F2152" s="47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</row>
    <row r="2153" spans="1:19" ht="16.5" customHeight="1" x14ac:dyDescent="0.25">
      <c r="A2153" s="1"/>
      <c r="B2153" s="1"/>
      <c r="C2153" s="1"/>
      <c r="D2153" s="1"/>
      <c r="E2153" s="1"/>
      <c r="F2153" s="47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</row>
    <row r="2154" spans="1:19" ht="16.5" customHeight="1" x14ac:dyDescent="0.25">
      <c r="A2154" s="1"/>
      <c r="B2154" s="1"/>
      <c r="C2154" s="1"/>
      <c r="D2154" s="1"/>
      <c r="E2154" s="1"/>
      <c r="F2154" s="47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 spans="1:19" ht="16.5" customHeight="1" x14ac:dyDescent="0.25">
      <c r="A2155" s="1"/>
      <c r="B2155" s="1"/>
      <c r="C2155" s="1"/>
      <c r="D2155" s="1"/>
      <c r="E2155" s="1"/>
      <c r="F2155" s="47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</row>
    <row r="2156" spans="1:19" ht="33" customHeight="1" x14ac:dyDescent="0.25">
      <c r="A2156" s="1"/>
      <c r="B2156" s="1"/>
      <c r="C2156" s="1"/>
      <c r="D2156" s="1"/>
      <c r="E2156" s="1"/>
      <c r="F2156" s="47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 spans="1:19" ht="16.5" customHeight="1" x14ac:dyDescent="0.25">
      <c r="A2157" s="1"/>
      <c r="B2157" s="1"/>
      <c r="C2157" s="1"/>
      <c r="D2157" s="1"/>
      <c r="E2157" s="1"/>
      <c r="F2157" s="47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</row>
    <row r="2158" spans="1:19" ht="16.5" customHeight="1" x14ac:dyDescent="0.25">
      <c r="A2158" s="1"/>
      <c r="B2158" s="1"/>
      <c r="C2158" s="1"/>
      <c r="D2158" s="1"/>
      <c r="E2158" s="1"/>
      <c r="F2158" s="47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 spans="1:19" ht="16.5" customHeight="1" x14ac:dyDescent="0.25">
      <c r="A2159" s="1"/>
      <c r="B2159" s="1"/>
      <c r="C2159" s="1"/>
      <c r="D2159" s="1"/>
      <c r="E2159" s="1"/>
      <c r="F2159" s="47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</row>
    <row r="2160" spans="1:19" ht="16.5" customHeight="1" x14ac:dyDescent="0.25">
      <c r="A2160" s="1"/>
      <c r="B2160" s="1"/>
      <c r="C2160" s="1"/>
      <c r="D2160" s="1"/>
      <c r="E2160" s="1"/>
      <c r="F2160" s="47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 spans="1:19" ht="16.5" customHeight="1" x14ac:dyDescent="0.25">
      <c r="A2161" s="1"/>
      <c r="B2161" s="1"/>
      <c r="C2161" s="1"/>
      <c r="D2161" s="1"/>
      <c r="E2161" s="1"/>
      <c r="F2161" s="47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spans="1:19" ht="16.5" customHeight="1" x14ac:dyDescent="0.25">
      <c r="A2162" s="1"/>
      <c r="B2162" s="1"/>
      <c r="C2162" s="1"/>
      <c r="D2162" s="1"/>
      <c r="E2162" s="1"/>
      <c r="F2162" s="47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ht="16.5" customHeight="1" x14ac:dyDescent="0.25">
      <c r="A2163" s="1"/>
      <c r="B2163" s="1"/>
      <c r="C2163" s="1"/>
      <c r="D2163" s="1"/>
      <c r="E2163" s="1"/>
      <c r="F2163" s="47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 spans="1:19" ht="16.5" customHeight="1" x14ac:dyDescent="0.25">
      <c r="A2164" s="1"/>
      <c r="B2164" s="1"/>
      <c r="C2164" s="1"/>
      <c r="D2164" s="1"/>
      <c r="E2164" s="1"/>
      <c r="F2164" s="47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 spans="1:19" ht="16.5" customHeight="1" x14ac:dyDescent="0.25">
      <c r="A2165" s="1"/>
      <c r="B2165" s="1"/>
      <c r="C2165" s="1"/>
      <c r="D2165" s="1"/>
      <c r="E2165" s="1"/>
      <c r="F2165" s="47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</row>
    <row r="2166" spans="1:19" ht="16.5" customHeight="1" x14ac:dyDescent="0.25">
      <c r="A2166" s="1"/>
      <c r="B2166" s="1"/>
      <c r="C2166" s="1"/>
      <c r="D2166" s="1"/>
      <c r="E2166" s="1"/>
      <c r="F2166" s="47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</row>
    <row r="2167" spans="1:19" ht="16.5" customHeight="1" x14ac:dyDescent="0.25">
      <c r="A2167" s="1"/>
      <c r="B2167" s="1"/>
      <c r="C2167" s="1"/>
      <c r="D2167" s="1"/>
      <c r="E2167" s="1"/>
      <c r="F2167" s="47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</row>
    <row r="2168" spans="1:19" ht="16.5" customHeight="1" x14ac:dyDescent="0.25">
      <c r="A2168" s="1"/>
      <c r="B2168" s="1"/>
      <c r="C2168" s="1"/>
      <c r="D2168" s="1"/>
      <c r="E2168" s="1"/>
      <c r="F2168" s="47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 spans="1:19" ht="16.5" customHeight="1" x14ac:dyDescent="0.25">
      <c r="A2169" s="1"/>
      <c r="B2169" s="1"/>
      <c r="C2169" s="1"/>
      <c r="D2169" s="1"/>
      <c r="E2169" s="1"/>
      <c r="F2169" s="47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ht="33" customHeight="1" x14ac:dyDescent="0.25">
      <c r="A2170" s="1"/>
      <c r="B2170" s="1"/>
      <c r="C2170" s="1"/>
      <c r="D2170" s="1"/>
      <c r="E2170" s="1"/>
      <c r="F2170" s="47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spans="1:19" ht="16.5" customHeight="1" x14ac:dyDescent="0.25">
      <c r="A2171" s="1"/>
      <c r="B2171" s="1"/>
      <c r="C2171" s="1"/>
      <c r="D2171" s="1"/>
      <c r="E2171" s="1"/>
      <c r="F2171" s="47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ht="16.5" customHeight="1" x14ac:dyDescent="0.25">
      <c r="A2172" s="1"/>
      <c r="B2172" s="1"/>
      <c r="C2172" s="1"/>
      <c r="D2172" s="1"/>
      <c r="E2172" s="1"/>
      <c r="F2172" s="47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</row>
    <row r="2173" spans="1:19" ht="16.5" customHeight="1" x14ac:dyDescent="0.25">
      <c r="A2173" s="1"/>
      <c r="B2173" s="1"/>
      <c r="C2173" s="1"/>
      <c r="D2173" s="1"/>
      <c r="E2173" s="1"/>
      <c r="F2173" s="47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</row>
    <row r="2174" spans="1:19" ht="16.5" customHeight="1" x14ac:dyDescent="0.25">
      <c r="A2174" s="1"/>
      <c r="B2174" s="1"/>
      <c r="C2174" s="1"/>
      <c r="D2174" s="1"/>
      <c r="E2174" s="1"/>
      <c r="F2174" s="47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</row>
    <row r="2175" spans="1:19" ht="16.5" customHeight="1" x14ac:dyDescent="0.25">
      <c r="A2175" s="1"/>
      <c r="B2175" s="1"/>
      <c r="C2175" s="1"/>
      <c r="D2175" s="1"/>
      <c r="E2175" s="1"/>
      <c r="F2175" s="47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</row>
    <row r="2176" spans="1:19" ht="16.5" customHeight="1" x14ac:dyDescent="0.25">
      <c r="A2176" s="1"/>
      <c r="B2176" s="1"/>
      <c r="C2176" s="1"/>
      <c r="D2176" s="1"/>
      <c r="E2176" s="1"/>
      <c r="F2176" s="47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</row>
    <row r="2177" spans="1:19" ht="16.5" customHeight="1" x14ac:dyDescent="0.25">
      <c r="A2177" s="1"/>
      <c r="B2177" s="1"/>
      <c r="C2177" s="1"/>
      <c r="D2177" s="1"/>
      <c r="E2177" s="1"/>
      <c r="F2177" s="47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spans="1:19" ht="16.5" customHeight="1" x14ac:dyDescent="0.25">
      <c r="A2178" s="1"/>
      <c r="B2178" s="1"/>
      <c r="C2178" s="1"/>
      <c r="D2178" s="1"/>
      <c r="E2178" s="1"/>
      <c r="F2178" s="47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ht="16.5" customHeight="1" x14ac:dyDescent="0.25">
      <c r="A2179" s="1"/>
      <c r="B2179" s="1"/>
      <c r="C2179" s="1"/>
      <c r="D2179" s="1"/>
      <c r="E2179" s="1"/>
      <c r="F2179" s="47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 spans="1:19" ht="16.5" customHeight="1" x14ac:dyDescent="0.25">
      <c r="A2180" s="1"/>
      <c r="B2180" s="1"/>
      <c r="C2180" s="1"/>
      <c r="D2180" s="1"/>
      <c r="E2180" s="1"/>
      <c r="F2180" s="47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 spans="1:19" ht="16.5" customHeight="1" x14ac:dyDescent="0.25">
      <c r="A2181" s="1"/>
      <c r="B2181" s="1"/>
      <c r="C2181" s="1"/>
      <c r="D2181" s="1"/>
      <c r="E2181" s="1"/>
      <c r="F2181" s="47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</row>
    <row r="2182" spans="1:19" ht="16.5" customHeight="1" x14ac:dyDescent="0.25">
      <c r="A2182" s="1"/>
      <c r="B2182" s="1"/>
      <c r="C2182" s="1"/>
      <c r="D2182" s="1"/>
      <c r="E2182" s="1"/>
      <c r="F2182" s="47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 spans="1:19" ht="16.5" customHeight="1" x14ac:dyDescent="0.25">
      <c r="A2183" s="1"/>
      <c r="B2183" s="1"/>
      <c r="C2183" s="1"/>
      <c r="D2183" s="1"/>
      <c r="E2183" s="1"/>
      <c r="F2183" s="47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</row>
    <row r="2184" spans="1:19" ht="16.5" customHeight="1" x14ac:dyDescent="0.25">
      <c r="A2184" s="1"/>
      <c r="B2184" s="1"/>
      <c r="C2184" s="1"/>
      <c r="D2184" s="1"/>
      <c r="E2184" s="1"/>
      <c r="F2184" s="47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 spans="1:19" ht="16.5" customHeight="1" x14ac:dyDescent="0.25">
      <c r="A2185" s="1"/>
      <c r="B2185" s="1"/>
      <c r="C2185" s="1"/>
      <c r="D2185" s="1"/>
      <c r="E2185" s="1"/>
      <c r="F2185" s="47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 spans="1:19" ht="16.5" customHeight="1" x14ac:dyDescent="0.25">
      <c r="A2186" s="1"/>
      <c r="B2186" s="1"/>
      <c r="C2186" s="1"/>
      <c r="D2186" s="1"/>
      <c r="E2186" s="1"/>
      <c r="F2186" s="47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ht="16.5" customHeight="1" x14ac:dyDescent="0.25">
      <c r="A2187" s="1"/>
      <c r="B2187" s="1"/>
      <c r="C2187" s="1"/>
      <c r="D2187" s="1"/>
      <c r="E2187" s="1"/>
      <c r="F2187" s="47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spans="1:19" ht="16.5" customHeight="1" x14ac:dyDescent="0.25">
      <c r="A2188" s="1"/>
      <c r="B2188" s="1"/>
      <c r="C2188" s="1"/>
      <c r="D2188" s="1"/>
      <c r="E2188" s="1"/>
      <c r="F2188" s="47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 spans="1:19" ht="16.5" customHeight="1" x14ac:dyDescent="0.25">
      <c r="A2189" s="1"/>
      <c r="B2189" s="1"/>
      <c r="C2189" s="1"/>
      <c r="D2189" s="1"/>
      <c r="E2189" s="1"/>
      <c r="F2189" s="47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 spans="1:19" ht="16.5" customHeight="1" x14ac:dyDescent="0.25">
      <c r="A2190" s="1"/>
      <c r="B2190" s="1"/>
      <c r="C2190" s="1"/>
      <c r="D2190" s="1"/>
      <c r="E2190" s="1"/>
      <c r="F2190" s="47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</row>
    <row r="2191" spans="1:19" ht="16.5" customHeight="1" x14ac:dyDescent="0.25">
      <c r="A2191" s="1"/>
      <c r="B2191" s="1"/>
      <c r="C2191" s="1"/>
      <c r="D2191" s="1"/>
      <c r="E2191" s="1"/>
      <c r="F2191" s="47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 spans="1:19" ht="16.5" customHeight="1" x14ac:dyDescent="0.25">
      <c r="A2192" s="1"/>
      <c r="B2192" s="1"/>
      <c r="C2192" s="1"/>
      <c r="D2192" s="1"/>
      <c r="E2192" s="1"/>
      <c r="F2192" s="47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</row>
    <row r="2193" spans="1:19" ht="16.5" customHeight="1" x14ac:dyDescent="0.25">
      <c r="A2193" s="1"/>
      <c r="B2193" s="1"/>
      <c r="C2193" s="1"/>
      <c r="D2193" s="1"/>
      <c r="E2193" s="1"/>
      <c r="F2193" s="47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spans="1:19" ht="16.5" customHeight="1" x14ac:dyDescent="0.25">
      <c r="A2194" s="1"/>
      <c r="B2194" s="1"/>
      <c r="C2194" s="1"/>
      <c r="D2194" s="1"/>
      <c r="E2194" s="1"/>
      <c r="F2194" s="47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ht="16.5" customHeight="1" x14ac:dyDescent="0.25">
      <c r="A2195" s="1"/>
      <c r="B2195" s="1"/>
      <c r="C2195" s="1"/>
      <c r="D2195" s="1"/>
      <c r="E2195" s="1"/>
      <c r="F2195" s="47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ht="16.5" customHeight="1" x14ac:dyDescent="0.25">
      <c r="A2196" s="1"/>
      <c r="B2196" s="1"/>
      <c r="C2196" s="1"/>
      <c r="D2196" s="1"/>
      <c r="E2196" s="1"/>
      <c r="F2196" s="47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 spans="1:19" ht="16.5" customHeight="1" x14ac:dyDescent="0.25">
      <c r="A2197" s="1"/>
      <c r="B2197" s="1"/>
      <c r="C2197" s="1"/>
      <c r="D2197" s="1"/>
      <c r="E2197" s="1"/>
      <c r="F2197" s="47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</row>
    <row r="2198" spans="1:19" ht="16.5" customHeight="1" x14ac:dyDescent="0.25">
      <c r="A2198" s="1"/>
      <c r="B2198" s="1"/>
      <c r="C2198" s="1"/>
      <c r="D2198" s="1"/>
      <c r="E2198" s="1"/>
      <c r="F2198" s="47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</row>
    <row r="2199" spans="1:19" ht="16.5" customHeight="1" x14ac:dyDescent="0.25">
      <c r="A2199" s="1"/>
      <c r="B2199" s="1"/>
      <c r="C2199" s="1"/>
      <c r="D2199" s="1"/>
      <c r="E2199" s="1"/>
      <c r="F2199" s="47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</row>
    <row r="2200" spans="1:19" ht="16.5" customHeight="1" x14ac:dyDescent="0.25">
      <c r="A2200" s="1"/>
      <c r="B2200" s="1"/>
      <c r="C2200" s="1"/>
      <c r="D2200" s="1"/>
      <c r="E2200" s="1"/>
      <c r="F2200" s="47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 spans="1:19" ht="16.5" customHeight="1" x14ac:dyDescent="0.25">
      <c r="A2201" s="1"/>
      <c r="B2201" s="1"/>
      <c r="C2201" s="1"/>
      <c r="D2201" s="1"/>
      <c r="E2201" s="1"/>
      <c r="F2201" s="47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ht="16.5" customHeight="1" x14ac:dyDescent="0.25">
      <c r="A2202" s="1"/>
      <c r="B2202" s="1"/>
      <c r="C2202" s="1"/>
      <c r="D2202" s="1"/>
      <c r="E2202" s="1"/>
      <c r="F2202" s="47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ht="16.5" customHeight="1" x14ac:dyDescent="0.25">
      <c r="A2203" s="1"/>
      <c r="B2203" s="1"/>
      <c r="C2203" s="1"/>
      <c r="D2203" s="1"/>
      <c r="E2203" s="1"/>
      <c r="F2203" s="47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ht="16.5" customHeight="1" x14ac:dyDescent="0.25">
      <c r="A2204" s="1"/>
      <c r="B2204" s="1"/>
      <c r="C2204" s="1"/>
      <c r="D2204" s="1"/>
      <c r="E2204" s="1"/>
      <c r="F2204" s="47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</row>
    <row r="2205" spans="1:19" ht="16.5" customHeight="1" x14ac:dyDescent="0.25">
      <c r="A2205" s="1"/>
      <c r="B2205" s="1"/>
      <c r="C2205" s="1"/>
      <c r="D2205" s="1"/>
      <c r="E2205" s="1"/>
      <c r="F2205" s="47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</row>
    <row r="2206" spans="1:19" ht="16.5" customHeight="1" x14ac:dyDescent="0.25">
      <c r="A2206" s="1"/>
      <c r="B2206" s="1"/>
      <c r="C2206" s="1"/>
      <c r="D2206" s="1"/>
      <c r="E2206" s="1"/>
      <c r="F2206" s="47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</row>
    <row r="2207" spans="1:19" ht="16.5" customHeight="1" x14ac:dyDescent="0.25">
      <c r="A2207" s="1"/>
      <c r="B2207" s="1"/>
      <c r="C2207" s="1"/>
      <c r="D2207" s="1"/>
      <c r="E2207" s="1"/>
      <c r="F2207" s="47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</row>
    <row r="2208" spans="1:19" ht="16.5" customHeight="1" x14ac:dyDescent="0.25">
      <c r="A2208" s="1"/>
      <c r="B2208" s="1"/>
      <c r="C2208" s="1"/>
      <c r="D2208" s="1"/>
      <c r="E2208" s="1"/>
      <c r="F2208" s="47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</row>
    <row r="2209" spans="1:19" ht="16.5" customHeight="1" x14ac:dyDescent="0.25">
      <c r="A2209" s="1"/>
      <c r="B2209" s="1"/>
      <c r="C2209" s="1"/>
      <c r="D2209" s="1"/>
      <c r="E2209" s="1"/>
      <c r="F2209" s="47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 spans="1:19" ht="16.5" customHeight="1" x14ac:dyDescent="0.25">
      <c r="A2210" s="1"/>
      <c r="B2210" s="1"/>
      <c r="C2210" s="1"/>
      <c r="D2210" s="1"/>
      <c r="E2210" s="1"/>
      <c r="F2210" s="47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ht="16.5" customHeight="1" x14ac:dyDescent="0.25">
      <c r="A2211" s="1"/>
      <c r="B2211" s="1"/>
      <c r="C2211" s="1"/>
      <c r="D2211" s="1"/>
      <c r="E2211" s="1"/>
      <c r="F2211" s="47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spans="1:19" ht="16.5" customHeight="1" x14ac:dyDescent="0.25">
      <c r="A2212" s="1"/>
      <c r="B2212" s="1"/>
      <c r="C2212" s="1"/>
      <c r="D2212" s="1"/>
      <c r="E2212" s="1"/>
      <c r="F2212" s="47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 spans="1:19" ht="16.5" customHeight="1" x14ac:dyDescent="0.25">
      <c r="A2213" s="1"/>
      <c r="B2213" s="1"/>
      <c r="C2213" s="1"/>
      <c r="D2213" s="1"/>
      <c r="E2213" s="1"/>
      <c r="F2213" s="47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 spans="1:19" ht="16.5" customHeight="1" x14ac:dyDescent="0.25">
      <c r="A2214" s="1"/>
      <c r="B2214" s="1"/>
      <c r="C2214" s="1"/>
      <c r="D2214" s="1"/>
      <c r="E2214" s="1"/>
      <c r="F2214" s="47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</row>
    <row r="2215" spans="1:19" ht="16.5" customHeight="1" x14ac:dyDescent="0.25">
      <c r="A2215" s="1"/>
      <c r="B2215" s="1"/>
      <c r="C2215" s="1"/>
      <c r="D2215" s="1"/>
      <c r="E2215" s="1"/>
      <c r="F2215" s="47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</row>
    <row r="2216" spans="1:19" ht="16.5" customHeight="1" x14ac:dyDescent="0.25">
      <c r="A2216" s="1"/>
      <c r="B2216" s="1"/>
      <c r="C2216" s="1"/>
      <c r="D2216" s="1"/>
      <c r="E2216" s="1"/>
      <c r="F2216" s="47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</row>
    <row r="2217" spans="1:19" ht="16.5" customHeight="1" x14ac:dyDescent="0.25">
      <c r="A2217" s="1"/>
      <c r="B2217" s="1"/>
      <c r="C2217" s="1"/>
      <c r="D2217" s="1"/>
      <c r="E2217" s="1"/>
      <c r="F2217" s="47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ht="16.5" customHeight="1" x14ac:dyDescent="0.25">
      <c r="A2218" s="1"/>
      <c r="B2218" s="1"/>
      <c r="C2218" s="1"/>
      <c r="D2218" s="1"/>
      <c r="E2218" s="1"/>
      <c r="F2218" s="47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ht="16.5" customHeight="1" x14ac:dyDescent="0.25">
      <c r="A2219" s="1"/>
      <c r="B2219" s="1"/>
      <c r="C2219" s="1"/>
      <c r="D2219" s="1"/>
      <c r="E2219" s="1"/>
      <c r="F2219" s="47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 spans="1:19" ht="16.5" customHeight="1" x14ac:dyDescent="0.25">
      <c r="A2220" s="1"/>
      <c r="B2220" s="1"/>
      <c r="C2220" s="1"/>
      <c r="D2220" s="1"/>
      <c r="E2220" s="1"/>
      <c r="F2220" s="47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 spans="1:19" ht="16.5" customHeight="1" x14ac:dyDescent="0.25">
      <c r="A2221" s="1"/>
      <c r="B2221" s="1"/>
      <c r="C2221" s="1"/>
      <c r="D2221" s="1"/>
      <c r="E2221" s="1"/>
      <c r="F2221" s="47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 spans="1:19" ht="16.5" customHeight="1" x14ac:dyDescent="0.25">
      <c r="A2222" s="1"/>
      <c r="B2222" s="1"/>
      <c r="C2222" s="1"/>
      <c r="D2222" s="1"/>
      <c r="E2222" s="1"/>
      <c r="F2222" s="47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 spans="1:19" ht="16.5" customHeight="1" x14ac:dyDescent="0.25">
      <c r="A2223" s="1"/>
      <c r="B2223" s="1"/>
      <c r="C2223" s="1"/>
      <c r="D2223" s="1"/>
      <c r="E2223" s="1"/>
      <c r="F2223" s="47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 spans="1:19" ht="16.5" customHeight="1" x14ac:dyDescent="0.25">
      <c r="A2224" s="1"/>
      <c r="B2224" s="1"/>
      <c r="C2224" s="1"/>
      <c r="D2224" s="1"/>
      <c r="E2224" s="1"/>
      <c r="F2224" s="47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</row>
    <row r="2225" spans="1:19" ht="16.5" customHeight="1" x14ac:dyDescent="0.25">
      <c r="A2225" s="1"/>
      <c r="B2225" s="1"/>
      <c r="C2225" s="1"/>
      <c r="D2225" s="1"/>
      <c r="E2225" s="1"/>
      <c r="F2225" s="47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ht="16.5" customHeight="1" x14ac:dyDescent="0.25">
      <c r="A2226" s="1"/>
      <c r="B2226" s="1"/>
      <c r="C2226" s="1"/>
      <c r="D2226" s="1"/>
      <c r="E2226" s="1"/>
      <c r="F2226" s="47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ht="16.5" customHeight="1" x14ac:dyDescent="0.25">
      <c r="A2227" s="1"/>
      <c r="B2227" s="1"/>
      <c r="C2227" s="1"/>
      <c r="D2227" s="1"/>
      <c r="E2227" s="1"/>
      <c r="F2227" s="47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ht="16.5" customHeight="1" x14ac:dyDescent="0.25">
      <c r="A2228" s="1"/>
      <c r="B2228" s="1"/>
      <c r="C2228" s="1"/>
      <c r="D2228" s="1"/>
      <c r="E2228" s="1"/>
      <c r="F2228" s="47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</row>
    <row r="2229" spans="1:19" ht="16.5" customHeight="1" x14ac:dyDescent="0.25">
      <c r="A2229" s="1"/>
      <c r="B2229" s="1"/>
      <c r="C2229" s="1"/>
      <c r="D2229" s="1"/>
      <c r="E2229" s="1"/>
      <c r="F2229" s="47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 spans="1:19" ht="16.5" customHeight="1" x14ac:dyDescent="0.25">
      <c r="A2230" s="1"/>
      <c r="B2230" s="1"/>
      <c r="C2230" s="1"/>
      <c r="D2230" s="1"/>
      <c r="E2230" s="1"/>
      <c r="F2230" s="47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</row>
    <row r="2231" spans="1:19" ht="16.5" customHeight="1" x14ac:dyDescent="0.25">
      <c r="A2231" s="1"/>
      <c r="B2231" s="1"/>
      <c r="C2231" s="1"/>
      <c r="D2231" s="1"/>
      <c r="E2231" s="1"/>
      <c r="F2231" s="47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</row>
    <row r="2232" spans="1:19" ht="16.5" customHeight="1" x14ac:dyDescent="0.25">
      <c r="A2232" s="1"/>
      <c r="B2232" s="1"/>
      <c r="C2232" s="1"/>
      <c r="D2232" s="1"/>
      <c r="E2232" s="1"/>
      <c r="F2232" s="47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 spans="1:19" ht="16.5" customHeight="1" x14ac:dyDescent="0.25">
      <c r="A2233" s="1"/>
      <c r="B2233" s="1"/>
      <c r="C2233" s="1"/>
      <c r="D2233" s="1"/>
      <c r="E2233" s="1"/>
      <c r="F2233" s="47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 spans="1:19" ht="16.5" customHeight="1" x14ac:dyDescent="0.25">
      <c r="A2234" s="1"/>
      <c r="B2234" s="1"/>
      <c r="C2234" s="1"/>
      <c r="D2234" s="1"/>
      <c r="E2234" s="1"/>
      <c r="F2234" s="47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ht="16.5" customHeight="1" x14ac:dyDescent="0.25">
      <c r="A2235" s="1"/>
      <c r="B2235" s="1"/>
      <c r="C2235" s="1"/>
      <c r="D2235" s="1"/>
      <c r="E2235" s="1"/>
      <c r="F2235" s="47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 spans="1:19" ht="16.5" customHeight="1" x14ac:dyDescent="0.25">
      <c r="A2236" s="1"/>
      <c r="B2236" s="1"/>
      <c r="C2236" s="1"/>
      <c r="D2236" s="1"/>
      <c r="E2236" s="1"/>
      <c r="F2236" s="47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 spans="1:19" ht="16.5" customHeight="1" x14ac:dyDescent="0.25">
      <c r="A2237" s="1"/>
      <c r="B2237" s="1"/>
      <c r="C2237" s="1"/>
      <c r="D2237" s="1"/>
      <c r="E2237" s="1"/>
      <c r="F2237" s="47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</row>
    <row r="2238" spans="1:19" ht="16.5" customHeight="1" x14ac:dyDescent="0.25">
      <c r="A2238" s="1"/>
      <c r="B2238" s="1"/>
      <c r="C2238" s="1"/>
      <c r="D2238" s="1"/>
      <c r="E2238" s="1"/>
      <c r="F2238" s="47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 spans="1:19" ht="16.5" customHeight="1" x14ac:dyDescent="0.25">
      <c r="A2239" s="1"/>
      <c r="B2239" s="1"/>
      <c r="C2239" s="1"/>
      <c r="D2239" s="1"/>
      <c r="E2239" s="1"/>
      <c r="F2239" s="47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</row>
    <row r="2240" spans="1:19" ht="16.5" customHeight="1" x14ac:dyDescent="0.25">
      <c r="A2240" s="1"/>
      <c r="B2240" s="1"/>
      <c r="C2240" s="1"/>
      <c r="D2240" s="1"/>
      <c r="E2240" s="1"/>
      <c r="F2240" s="47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 spans="1:19" ht="16.5" customHeight="1" x14ac:dyDescent="0.25">
      <c r="A2241" s="1"/>
      <c r="B2241" s="1"/>
      <c r="C2241" s="1"/>
      <c r="D2241" s="1"/>
      <c r="E2241" s="1"/>
      <c r="F2241" s="47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spans="1:19" ht="16.5" customHeight="1" x14ac:dyDescent="0.25">
      <c r="A2242" s="1"/>
      <c r="B2242" s="1"/>
      <c r="C2242" s="1"/>
      <c r="D2242" s="1"/>
      <c r="E2242" s="1"/>
      <c r="F2242" s="47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ht="16.5" customHeight="1" x14ac:dyDescent="0.25">
      <c r="A2243" s="1"/>
      <c r="B2243" s="1"/>
      <c r="C2243" s="1"/>
      <c r="D2243" s="1"/>
      <c r="E2243" s="1"/>
      <c r="F2243" s="47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ht="16.5" customHeight="1" x14ac:dyDescent="0.25">
      <c r="A2244" s="1"/>
      <c r="B2244" s="1"/>
      <c r="C2244" s="1"/>
      <c r="D2244" s="1"/>
      <c r="E2244" s="1"/>
      <c r="F2244" s="47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</row>
    <row r="2245" spans="1:19" ht="16.5" customHeight="1" x14ac:dyDescent="0.25">
      <c r="A2245" s="1"/>
      <c r="B2245" s="1"/>
      <c r="C2245" s="1"/>
      <c r="D2245" s="1"/>
      <c r="E2245" s="1"/>
      <c r="F2245" s="47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 spans="1:19" ht="16.5" customHeight="1" x14ac:dyDescent="0.25">
      <c r="A2246" s="1"/>
      <c r="B2246" s="1"/>
      <c r="C2246" s="1"/>
      <c r="D2246" s="1"/>
      <c r="E2246" s="1"/>
      <c r="F2246" s="47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</row>
    <row r="2247" spans="1:19" ht="16.5" customHeight="1" x14ac:dyDescent="0.25">
      <c r="A2247" s="1"/>
      <c r="B2247" s="1"/>
      <c r="C2247" s="1"/>
      <c r="D2247" s="1"/>
      <c r="E2247" s="1"/>
      <c r="F2247" s="47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ht="16.5" customHeight="1" x14ac:dyDescent="0.25">
      <c r="A2248" s="1"/>
      <c r="B2248" s="1"/>
      <c r="C2248" s="1"/>
      <c r="D2248" s="1"/>
      <c r="E2248" s="1"/>
      <c r="F2248" s="47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</row>
    <row r="2249" spans="1:19" ht="16.5" customHeight="1" x14ac:dyDescent="0.25">
      <c r="A2249" s="1"/>
      <c r="B2249" s="1"/>
      <c r="C2249" s="1"/>
      <c r="D2249" s="1"/>
      <c r="E2249" s="1"/>
      <c r="F2249" s="47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ht="16.5" customHeight="1" x14ac:dyDescent="0.25">
      <c r="A2250" s="1"/>
      <c r="B2250" s="1"/>
      <c r="C2250" s="1"/>
      <c r="D2250" s="1"/>
      <c r="E2250" s="1"/>
      <c r="F2250" s="47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 spans="1:19" ht="16.5" customHeight="1" x14ac:dyDescent="0.25">
      <c r="A2251" s="1"/>
      <c r="B2251" s="1"/>
      <c r="C2251" s="1"/>
      <c r="D2251" s="1"/>
      <c r="E2251" s="1"/>
      <c r="F2251" s="47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 spans="1:19" ht="16.5" customHeight="1" x14ac:dyDescent="0.25">
      <c r="A2252" s="1"/>
      <c r="B2252" s="1"/>
      <c r="C2252" s="1"/>
      <c r="D2252" s="1"/>
      <c r="E2252" s="1"/>
      <c r="F2252" s="47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</row>
    <row r="2253" spans="1:19" ht="16.5" customHeight="1" x14ac:dyDescent="0.25">
      <c r="A2253" s="1"/>
      <c r="B2253" s="1"/>
      <c r="C2253" s="1"/>
      <c r="D2253" s="1"/>
      <c r="E2253" s="1"/>
      <c r="F2253" s="47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</row>
    <row r="2254" spans="1:19" ht="16.5" customHeight="1" x14ac:dyDescent="0.25">
      <c r="A2254" s="1"/>
      <c r="B2254" s="1"/>
      <c r="C2254" s="1"/>
      <c r="D2254" s="1"/>
      <c r="E2254" s="1"/>
      <c r="F2254" s="47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 spans="1:19" ht="16.5" customHeight="1" x14ac:dyDescent="0.25">
      <c r="A2255" s="1"/>
      <c r="B2255" s="1"/>
      <c r="C2255" s="1"/>
      <c r="D2255" s="1"/>
      <c r="E2255" s="1"/>
      <c r="F2255" s="47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</row>
    <row r="2256" spans="1:19" ht="16.5" customHeight="1" x14ac:dyDescent="0.25">
      <c r="A2256" s="1"/>
      <c r="B2256" s="1"/>
      <c r="C2256" s="1"/>
      <c r="D2256" s="1"/>
      <c r="E2256" s="1"/>
      <c r="F2256" s="47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 spans="1:19" ht="16.5" customHeight="1" x14ac:dyDescent="0.25">
      <c r="A2257" s="1"/>
      <c r="B2257" s="1"/>
      <c r="C2257" s="1"/>
      <c r="D2257" s="1"/>
      <c r="E2257" s="1"/>
      <c r="F2257" s="47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ht="16.5" customHeight="1" x14ac:dyDescent="0.25">
      <c r="A2258" s="1"/>
      <c r="B2258" s="1"/>
      <c r="C2258" s="1"/>
      <c r="D2258" s="1"/>
      <c r="E2258" s="1"/>
      <c r="F2258" s="47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ht="16.5" customHeight="1" x14ac:dyDescent="0.25">
      <c r="A2259" s="1"/>
      <c r="B2259" s="1"/>
      <c r="C2259" s="1"/>
      <c r="D2259" s="1"/>
      <c r="E2259" s="1"/>
      <c r="F2259" s="47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 spans="1:19" ht="16.5" customHeight="1" x14ac:dyDescent="0.25">
      <c r="A2260" s="1"/>
      <c r="B2260" s="1"/>
      <c r="C2260" s="1"/>
      <c r="D2260" s="1"/>
      <c r="E2260" s="1"/>
      <c r="F2260" s="47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</row>
    <row r="2261" spans="1:19" ht="16.5" customHeight="1" x14ac:dyDescent="0.25">
      <c r="A2261" s="1"/>
      <c r="B2261" s="1"/>
      <c r="C2261" s="1"/>
      <c r="D2261" s="1"/>
      <c r="E2261" s="1"/>
      <c r="F2261" s="47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 spans="1:19" ht="16.5" customHeight="1" x14ac:dyDescent="0.25">
      <c r="A2262" s="1"/>
      <c r="B2262" s="1"/>
      <c r="C2262" s="1"/>
      <c r="D2262" s="1"/>
      <c r="E2262" s="1"/>
      <c r="F2262" s="47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</row>
    <row r="2263" spans="1:19" ht="16.5" customHeight="1" x14ac:dyDescent="0.25">
      <c r="A2263" s="1"/>
      <c r="B2263" s="1"/>
      <c r="C2263" s="1"/>
      <c r="D2263" s="1"/>
      <c r="E2263" s="1"/>
      <c r="F2263" s="47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 spans="1:19" ht="16.5" customHeight="1" x14ac:dyDescent="0.25">
      <c r="A2264" s="1"/>
      <c r="B2264" s="1"/>
      <c r="C2264" s="1"/>
      <c r="D2264" s="1"/>
      <c r="E2264" s="1"/>
      <c r="F2264" s="47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</row>
    <row r="2265" spans="1:19" ht="16.5" customHeight="1" x14ac:dyDescent="0.25">
      <c r="A2265" s="1"/>
      <c r="B2265" s="1"/>
      <c r="C2265" s="1"/>
      <c r="D2265" s="1"/>
      <c r="E2265" s="1"/>
      <c r="F2265" s="47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ht="16.5" customHeight="1" x14ac:dyDescent="0.25">
      <c r="A2266" s="1"/>
      <c r="B2266" s="1"/>
      <c r="C2266" s="1"/>
      <c r="D2266" s="1"/>
      <c r="E2266" s="1"/>
      <c r="F2266" s="47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ht="16.5" customHeight="1" x14ac:dyDescent="0.25">
      <c r="A2267" s="1"/>
      <c r="B2267" s="1"/>
      <c r="C2267" s="1"/>
      <c r="D2267" s="1"/>
      <c r="E2267" s="1"/>
      <c r="F2267" s="47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 spans="1:19" ht="16.5" customHeight="1" x14ac:dyDescent="0.25">
      <c r="A2268" s="1"/>
      <c r="B2268" s="1"/>
      <c r="C2268" s="1"/>
      <c r="D2268" s="1"/>
      <c r="E2268" s="1"/>
      <c r="F2268" s="47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 spans="1:19" ht="16.5" customHeight="1" x14ac:dyDescent="0.25">
      <c r="A2269" s="1"/>
      <c r="B2269" s="1"/>
      <c r="C2269" s="1"/>
      <c r="D2269" s="1"/>
      <c r="E2269" s="1"/>
      <c r="F2269" s="47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</row>
    <row r="2270" spans="1:19" ht="16.5" customHeight="1" x14ac:dyDescent="0.25">
      <c r="A2270" s="1"/>
      <c r="B2270" s="1"/>
      <c r="C2270" s="1"/>
      <c r="D2270" s="1"/>
      <c r="E2270" s="1"/>
      <c r="F2270" s="47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 spans="1:19" ht="16.5" customHeight="1" x14ac:dyDescent="0.25">
      <c r="A2271" s="1"/>
      <c r="B2271" s="1"/>
      <c r="C2271" s="1"/>
      <c r="D2271" s="1"/>
      <c r="E2271" s="1"/>
      <c r="F2271" s="47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</row>
    <row r="2272" spans="1:19" ht="16.5" customHeight="1" x14ac:dyDescent="0.25">
      <c r="A2272" s="1"/>
      <c r="B2272" s="1"/>
      <c r="C2272" s="1"/>
      <c r="D2272" s="1"/>
      <c r="E2272" s="1"/>
      <c r="F2272" s="47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</row>
    <row r="2273" spans="1:19" ht="16.5" customHeight="1" x14ac:dyDescent="0.25">
      <c r="A2273" s="1"/>
      <c r="B2273" s="1"/>
      <c r="C2273" s="1"/>
      <c r="D2273" s="1"/>
      <c r="E2273" s="1"/>
      <c r="F2273" s="47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ht="16.5" customHeight="1" x14ac:dyDescent="0.25">
      <c r="A2274" s="1"/>
      <c r="B2274" s="1"/>
      <c r="C2274" s="1"/>
      <c r="D2274" s="1"/>
      <c r="E2274" s="1"/>
      <c r="F2274" s="47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ht="16.5" customHeight="1" x14ac:dyDescent="0.25">
      <c r="A2275" s="1"/>
      <c r="B2275" s="1"/>
      <c r="C2275" s="1"/>
      <c r="D2275" s="1"/>
      <c r="E2275" s="1"/>
      <c r="F2275" s="47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spans="1:19" ht="16.5" customHeight="1" x14ac:dyDescent="0.25">
      <c r="A2276" s="1"/>
      <c r="B2276" s="1"/>
      <c r="C2276" s="1"/>
      <c r="D2276" s="1"/>
      <c r="E2276" s="1"/>
      <c r="F2276" s="47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 spans="1:19" ht="16.5" customHeight="1" x14ac:dyDescent="0.25">
      <c r="A2277" s="1"/>
      <c r="B2277" s="1"/>
      <c r="C2277" s="1"/>
      <c r="D2277" s="1"/>
      <c r="E2277" s="1"/>
      <c r="F2277" s="47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</row>
    <row r="2278" spans="1:19" ht="16.5" customHeight="1" x14ac:dyDescent="0.25">
      <c r="A2278" s="1"/>
      <c r="B2278" s="1"/>
      <c r="C2278" s="1"/>
      <c r="D2278" s="1"/>
      <c r="E2278" s="1"/>
      <c r="F2278" s="47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</row>
    <row r="2279" spans="1:19" ht="16.5" customHeight="1" x14ac:dyDescent="0.25">
      <c r="A2279" s="1"/>
      <c r="B2279" s="1"/>
      <c r="C2279" s="1"/>
      <c r="D2279" s="1"/>
      <c r="E2279" s="1"/>
      <c r="F2279" s="47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 spans="1:19" ht="16.5" customHeight="1" x14ac:dyDescent="0.25">
      <c r="A2280" s="1"/>
      <c r="B2280" s="1"/>
      <c r="C2280" s="1"/>
      <c r="D2280" s="1"/>
      <c r="E2280" s="1"/>
      <c r="F2280" s="47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 spans="1:19" ht="16.5" customHeight="1" x14ac:dyDescent="0.25">
      <c r="A2281" s="1"/>
      <c r="B2281" s="1"/>
      <c r="C2281" s="1"/>
      <c r="D2281" s="1"/>
      <c r="E2281" s="1"/>
      <c r="F2281" s="47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ht="16.5" customHeight="1" x14ac:dyDescent="0.25">
      <c r="A2282" s="1"/>
      <c r="B2282" s="1"/>
      <c r="C2282" s="1"/>
      <c r="D2282" s="1"/>
      <c r="E2282" s="1"/>
      <c r="F2282" s="47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ht="16.5" customHeight="1" x14ac:dyDescent="0.25">
      <c r="A2283" s="1"/>
      <c r="B2283" s="1"/>
      <c r="C2283" s="1"/>
      <c r="D2283" s="1"/>
      <c r="E2283" s="1"/>
      <c r="F2283" s="47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ht="16.5" customHeight="1" x14ac:dyDescent="0.25">
      <c r="A2284" s="1"/>
      <c r="B2284" s="1"/>
      <c r="C2284" s="1"/>
      <c r="D2284" s="1"/>
      <c r="E2284" s="1"/>
      <c r="F2284" s="47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</row>
    <row r="2285" spans="1:19" ht="16.5" customHeight="1" x14ac:dyDescent="0.25">
      <c r="A2285" s="1"/>
      <c r="B2285" s="1"/>
      <c r="C2285" s="1"/>
      <c r="D2285" s="1"/>
      <c r="E2285" s="1"/>
      <c r="F2285" s="47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</row>
    <row r="2286" spans="1:19" ht="16.5" customHeight="1" x14ac:dyDescent="0.25">
      <c r="A2286" s="1"/>
      <c r="B2286" s="1"/>
      <c r="C2286" s="1"/>
      <c r="D2286" s="1"/>
      <c r="E2286" s="1"/>
      <c r="F2286" s="47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 spans="1:19" ht="16.5" customHeight="1" x14ac:dyDescent="0.25">
      <c r="A2287" s="1"/>
      <c r="B2287" s="1"/>
      <c r="C2287" s="1"/>
      <c r="D2287" s="1"/>
      <c r="E2287" s="1"/>
      <c r="F2287" s="47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</row>
    <row r="2288" spans="1:19" ht="16.5" customHeight="1" x14ac:dyDescent="0.25">
      <c r="A2288" s="1"/>
      <c r="B2288" s="1"/>
      <c r="C2288" s="1"/>
      <c r="D2288" s="1"/>
      <c r="E2288" s="1"/>
      <c r="F2288" s="47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 spans="1:19" ht="16.5" customHeight="1" x14ac:dyDescent="0.25">
      <c r="A2289" s="1"/>
      <c r="B2289" s="1"/>
      <c r="C2289" s="1"/>
      <c r="D2289" s="1"/>
      <c r="E2289" s="1"/>
      <c r="F2289" s="47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 spans="1:19" ht="16.5" customHeight="1" x14ac:dyDescent="0.25">
      <c r="A2290" s="1"/>
      <c r="B2290" s="1"/>
      <c r="C2290" s="1"/>
      <c r="D2290" s="1"/>
      <c r="E2290" s="1"/>
      <c r="F2290" s="47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spans="1:19" ht="16.5" customHeight="1" x14ac:dyDescent="0.25">
      <c r="A2291" s="1"/>
      <c r="B2291" s="1"/>
      <c r="C2291" s="1"/>
      <c r="D2291" s="1"/>
      <c r="E2291" s="1"/>
      <c r="F2291" s="47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ht="16.5" customHeight="1" x14ac:dyDescent="0.25">
      <c r="A2292" s="1"/>
      <c r="B2292" s="1"/>
      <c r="C2292" s="1"/>
      <c r="D2292" s="1"/>
      <c r="E2292" s="1"/>
      <c r="F2292" s="47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 spans="1:19" ht="16.5" customHeight="1" x14ac:dyDescent="0.25">
      <c r="A2293" s="1"/>
      <c r="B2293" s="1"/>
      <c r="C2293" s="1"/>
      <c r="D2293" s="1"/>
      <c r="E2293" s="1"/>
      <c r="F2293" s="47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</row>
    <row r="2294" spans="1:19" ht="16.5" customHeight="1" x14ac:dyDescent="0.25">
      <c r="A2294" s="1"/>
      <c r="B2294" s="1"/>
      <c r="C2294" s="1"/>
      <c r="D2294" s="1"/>
      <c r="E2294" s="1"/>
      <c r="F2294" s="47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 spans="1:19" ht="16.5" customHeight="1" x14ac:dyDescent="0.25">
      <c r="A2295" s="1"/>
      <c r="B2295" s="1"/>
      <c r="C2295" s="1"/>
      <c r="D2295" s="1"/>
      <c r="E2295" s="1"/>
      <c r="F2295" s="47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</row>
    <row r="2296" spans="1:19" ht="16.5" customHeight="1" x14ac:dyDescent="0.25">
      <c r="A2296" s="1"/>
      <c r="B2296" s="1"/>
      <c r="C2296" s="1"/>
      <c r="D2296" s="1"/>
      <c r="E2296" s="1"/>
      <c r="F2296" s="47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</row>
    <row r="2297" spans="1:19" ht="16.5" customHeight="1" x14ac:dyDescent="0.25">
      <c r="A2297" s="1"/>
      <c r="B2297" s="1"/>
      <c r="C2297" s="1"/>
      <c r="D2297" s="1"/>
      <c r="E2297" s="1"/>
      <c r="F2297" s="47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 spans="1:19" ht="16.5" customHeight="1" x14ac:dyDescent="0.25">
      <c r="A2298" s="1"/>
      <c r="B2298" s="1"/>
      <c r="C2298" s="1"/>
      <c r="D2298" s="1"/>
      <c r="E2298" s="1"/>
      <c r="F2298" s="47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 spans="1:19" ht="16.5" customHeight="1" x14ac:dyDescent="0.25">
      <c r="A2299" s="1"/>
      <c r="B2299" s="1"/>
      <c r="C2299" s="1"/>
      <c r="D2299" s="1"/>
      <c r="E2299" s="1"/>
      <c r="F2299" s="47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 spans="1:19" ht="16.5" customHeight="1" x14ac:dyDescent="0.25">
      <c r="A2300" s="1"/>
      <c r="B2300" s="1"/>
      <c r="C2300" s="1"/>
      <c r="D2300" s="1"/>
      <c r="E2300" s="1"/>
      <c r="F2300" s="47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</row>
    <row r="2301" spans="1:19" ht="16.5" customHeight="1" x14ac:dyDescent="0.25">
      <c r="A2301" s="1"/>
      <c r="B2301" s="1"/>
      <c r="C2301" s="1"/>
      <c r="D2301" s="1"/>
      <c r="E2301" s="1"/>
      <c r="F2301" s="47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</row>
    <row r="2302" spans="1:19" ht="16.5" customHeight="1" x14ac:dyDescent="0.25">
      <c r="A2302" s="1"/>
      <c r="B2302" s="1"/>
      <c r="C2302" s="1"/>
      <c r="D2302" s="1"/>
      <c r="E2302" s="1"/>
      <c r="F2302" s="47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 spans="1:19" ht="16.5" customHeight="1" x14ac:dyDescent="0.25">
      <c r="A2303" s="1"/>
      <c r="B2303" s="1"/>
      <c r="C2303" s="1"/>
      <c r="D2303" s="1"/>
      <c r="E2303" s="1"/>
      <c r="F2303" s="47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</row>
    <row r="2304" spans="1:19" ht="16.5" customHeight="1" x14ac:dyDescent="0.25">
      <c r="A2304" s="1"/>
      <c r="B2304" s="1"/>
      <c r="C2304" s="1"/>
      <c r="D2304" s="1"/>
      <c r="E2304" s="1"/>
      <c r="F2304" s="47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</row>
    <row r="2305" spans="1:19" ht="16.5" customHeight="1" x14ac:dyDescent="0.25">
      <c r="A2305" s="1"/>
      <c r="B2305" s="1"/>
      <c r="C2305" s="1"/>
      <c r="D2305" s="1"/>
      <c r="E2305" s="1"/>
      <c r="F2305" s="47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spans="1:19" ht="16.5" customHeight="1" x14ac:dyDescent="0.25">
      <c r="A2306" s="1"/>
      <c r="B2306" s="1"/>
      <c r="C2306" s="1"/>
      <c r="D2306" s="1"/>
      <c r="E2306" s="1"/>
      <c r="F2306" s="47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ht="16.5" customHeight="1" x14ac:dyDescent="0.25">
      <c r="A2307" s="1"/>
      <c r="B2307" s="1"/>
      <c r="C2307" s="1"/>
      <c r="D2307" s="1"/>
      <c r="E2307" s="1"/>
      <c r="F2307" s="47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ht="16.5" customHeight="1" x14ac:dyDescent="0.25">
      <c r="A2308" s="1"/>
      <c r="B2308" s="1"/>
      <c r="C2308" s="1"/>
      <c r="D2308" s="1"/>
      <c r="E2308" s="1"/>
      <c r="F2308" s="47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</row>
    <row r="2309" spans="1:19" ht="16.5" customHeight="1" x14ac:dyDescent="0.25">
      <c r="A2309" s="1"/>
      <c r="B2309" s="1"/>
      <c r="C2309" s="1"/>
      <c r="D2309" s="1"/>
      <c r="E2309" s="1"/>
      <c r="F2309" s="47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</row>
    <row r="2310" spans="1:19" ht="16.5" customHeight="1" x14ac:dyDescent="0.25">
      <c r="A2310" s="1"/>
      <c r="B2310" s="1"/>
      <c r="C2310" s="1"/>
      <c r="D2310" s="1"/>
      <c r="E2310" s="1"/>
      <c r="F2310" s="47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</row>
    <row r="2311" spans="1:19" ht="16.5" customHeight="1" x14ac:dyDescent="0.25">
      <c r="A2311" s="1"/>
      <c r="B2311" s="1"/>
      <c r="C2311" s="1"/>
      <c r="D2311" s="1"/>
      <c r="E2311" s="1"/>
      <c r="F2311" s="47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</row>
    <row r="2312" spans="1:19" ht="16.5" customHeight="1" x14ac:dyDescent="0.25">
      <c r="A2312" s="1"/>
      <c r="B2312" s="1"/>
      <c r="C2312" s="1"/>
      <c r="D2312" s="1"/>
      <c r="E2312" s="1"/>
      <c r="F2312" s="47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 spans="1:19" ht="16.5" customHeight="1" x14ac:dyDescent="0.25">
      <c r="A2313" s="1"/>
      <c r="B2313" s="1"/>
      <c r="C2313" s="1"/>
      <c r="D2313" s="1"/>
      <c r="E2313" s="1"/>
      <c r="F2313" s="47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 spans="1:19" ht="16.5" customHeight="1" x14ac:dyDescent="0.25">
      <c r="A2314" s="1"/>
      <c r="B2314" s="1"/>
      <c r="C2314" s="1"/>
      <c r="D2314" s="1"/>
      <c r="E2314" s="1"/>
      <c r="F2314" s="47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ht="16.5" customHeight="1" x14ac:dyDescent="0.25">
      <c r="A2315" s="1"/>
      <c r="B2315" s="1"/>
      <c r="C2315" s="1"/>
      <c r="D2315" s="1"/>
      <c r="E2315" s="1"/>
      <c r="F2315" s="47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 spans="1:19" ht="16.5" customHeight="1" x14ac:dyDescent="0.25">
      <c r="A2316" s="1"/>
      <c r="B2316" s="1"/>
      <c r="C2316" s="1"/>
      <c r="D2316" s="1"/>
      <c r="E2316" s="1"/>
      <c r="F2316" s="47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 spans="1:19" ht="16.5" customHeight="1" x14ac:dyDescent="0.25">
      <c r="A2317" s="1"/>
      <c r="B2317" s="1"/>
      <c r="C2317" s="1"/>
      <c r="D2317" s="1"/>
      <c r="E2317" s="1"/>
      <c r="F2317" s="47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 spans="1:19" ht="16.5" customHeight="1" x14ac:dyDescent="0.25">
      <c r="A2318" s="1"/>
      <c r="B2318" s="1"/>
      <c r="C2318" s="1"/>
      <c r="D2318" s="1"/>
      <c r="E2318" s="1"/>
      <c r="F2318" s="47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 spans="1:19" ht="19.5" customHeight="1" x14ac:dyDescent="0.25">
      <c r="A2319" s="1"/>
      <c r="B2319" s="1"/>
      <c r="C2319" s="1"/>
      <c r="D2319" s="1"/>
      <c r="E2319" s="1"/>
      <c r="F2319" s="47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</row>
    <row r="2320" spans="1:19" ht="16.5" customHeight="1" x14ac:dyDescent="0.25">
      <c r="A2320" s="1"/>
      <c r="B2320" s="1"/>
      <c r="C2320" s="1"/>
      <c r="D2320" s="1"/>
      <c r="E2320" s="1"/>
      <c r="F2320" s="47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</row>
    <row r="2321" spans="1:19" ht="16.5" customHeight="1" x14ac:dyDescent="0.25">
      <c r="A2321" s="1"/>
      <c r="B2321" s="1"/>
      <c r="C2321" s="1"/>
      <c r="D2321" s="1"/>
      <c r="E2321" s="1"/>
      <c r="F2321" s="47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ht="16.5" customHeight="1" x14ac:dyDescent="0.25">
      <c r="A2322" s="1"/>
      <c r="B2322" s="1"/>
      <c r="C2322" s="1"/>
      <c r="D2322" s="1"/>
      <c r="E2322" s="1"/>
      <c r="F2322" s="47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ht="16.5" customHeight="1" x14ac:dyDescent="0.25">
      <c r="A2323" s="1"/>
      <c r="B2323" s="1"/>
      <c r="C2323" s="1"/>
      <c r="D2323" s="1"/>
      <c r="E2323" s="1"/>
      <c r="F2323" s="47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ht="16.5" customHeight="1" x14ac:dyDescent="0.25">
      <c r="A2324" s="1"/>
      <c r="B2324" s="1"/>
      <c r="C2324" s="1"/>
      <c r="D2324" s="1"/>
      <c r="E2324" s="1"/>
      <c r="F2324" s="47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ht="16.5" customHeight="1" x14ac:dyDescent="0.25">
      <c r="A2325" s="1"/>
      <c r="B2325" s="1"/>
      <c r="C2325" s="1"/>
      <c r="D2325" s="1"/>
      <c r="E2325" s="1"/>
      <c r="F2325" s="47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</row>
    <row r="2326" spans="1:19" ht="16.5" customHeight="1" x14ac:dyDescent="0.25">
      <c r="A2326" s="1"/>
      <c r="B2326" s="1"/>
      <c r="C2326" s="1"/>
      <c r="D2326" s="1"/>
      <c r="E2326" s="1"/>
      <c r="F2326" s="47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</row>
    <row r="2327" spans="1:19" ht="16.5" customHeight="1" x14ac:dyDescent="0.25">
      <c r="A2327" s="1"/>
      <c r="B2327" s="1"/>
      <c r="C2327" s="1"/>
      <c r="D2327" s="1"/>
      <c r="E2327" s="1"/>
      <c r="F2327" s="47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</row>
    <row r="2328" spans="1:19" ht="16.5" customHeight="1" x14ac:dyDescent="0.25">
      <c r="A2328" s="1"/>
      <c r="B2328" s="1"/>
      <c r="C2328" s="1"/>
      <c r="D2328" s="1"/>
      <c r="E2328" s="1"/>
      <c r="F2328" s="47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 spans="1:19" ht="16.5" customHeight="1" x14ac:dyDescent="0.25">
      <c r="A2329" s="1"/>
      <c r="B2329" s="1"/>
      <c r="C2329" s="1"/>
      <c r="D2329" s="1"/>
      <c r="E2329" s="1"/>
      <c r="F2329" s="47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 spans="1:19" ht="16.5" customHeight="1" x14ac:dyDescent="0.25">
      <c r="A2330" s="1"/>
      <c r="B2330" s="1"/>
      <c r="C2330" s="1"/>
      <c r="D2330" s="1"/>
      <c r="E2330" s="1"/>
      <c r="F2330" s="47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ht="16.5" customHeight="1" x14ac:dyDescent="0.25">
      <c r="A2331" s="1"/>
      <c r="B2331" s="1"/>
      <c r="C2331" s="1"/>
      <c r="D2331" s="1"/>
      <c r="E2331" s="1"/>
      <c r="F2331" s="47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 spans="1:19" ht="16.5" customHeight="1" x14ac:dyDescent="0.25">
      <c r="A2332" s="1"/>
      <c r="B2332" s="1"/>
      <c r="C2332" s="1"/>
      <c r="D2332" s="1"/>
      <c r="E2332" s="1"/>
      <c r="F2332" s="47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</row>
    <row r="2333" spans="1:19" ht="16.5" customHeight="1" x14ac:dyDescent="0.25">
      <c r="A2333" s="1"/>
      <c r="B2333" s="1"/>
      <c r="C2333" s="1"/>
      <c r="D2333" s="1"/>
      <c r="E2333" s="1"/>
      <c r="F2333" s="47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</row>
    <row r="2334" spans="1:19" ht="16.5" customHeight="1" x14ac:dyDescent="0.25">
      <c r="A2334" s="1"/>
      <c r="B2334" s="1"/>
      <c r="C2334" s="1"/>
      <c r="D2334" s="1"/>
      <c r="E2334" s="1"/>
      <c r="F2334" s="47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</row>
    <row r="2335" spans="1:19" ht="16.5" customHeight="1" x14ac:dyDescent="0.25">
      <c r="A2335" s="1"/>
      <c r="B2335" s="1"/>
      <c r="C2335" s="1"/>
      <c r="D2335" s="1"/>
      <c r="E2335" s="1"/>
      <c r="F2335" s="47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</row>
    <row r="2336" spans="1:19" ht="16.5" customHeight="1" x14ac:dyDescent="0.25">
      <c r="A2336" s="1"/>
      <c r="B2336" s="1"/>
      <c r="C2336" s="1"/>
      <c r="D2336" s="1"/>
      <c r="E2336" s="1"/>
      <c r="F2336" s="47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ht="16.5" customHeight="1" x14ac:dyDescent="0.25">
      <c r="A2337" s="1"/>
      <c r="B2337" s="1"/>
      <c r="C2337" s="1"/>
      <c r="D2337" s="1"/>
      <c r="E2337" s="1"/>
      <c r="F2337" s="47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spans="1:19" ht="16.5" customHeight="1" x14ac:dyDescent="0.25">
      <c r="A2338" s="1"/>
      <c r="B2338" s="1"/>
      <c r="C2338" s="1"/>
      <c r="D2338" s="1"/>
      <c r="E2338" s="1"/>
      <c r="F2338" s="47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 spans="1:19" ht="16.5" customHeight="1" x14ac:dyDescent="0.25">
      <c r="A2339" s="1"/>
      <c r="B2339" s="1"/>
      <c r="C2339" s="1"/>
      <c r="D2339" s="1"/>
      <c r="E2339" s="1"/>
      <c r="F2339" s="47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spans="1:19" ht="16.5" customHeight="1" x14ac:dyDescent="0.25">
      <c r="A2340" s="1"/>
      <c r="B2340" s="1"/>
      <c r="C2340" s="1"/>
      <c r="D2340" s="1"/>
      <c r="E2340" s="1"/>
      <c r="F2340" s="47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</row>
    <row r="2341" spans="1:19" ht="16.5" customHeight="1" x14ac:dyDescent="0.25">
      <c r="A2341" s="1"/>
      <c r="B2341" s="1"/>
      <c r="C2341" s="1"/>
      <c r="D2341" s="1"/>
      <c r="E2341" s="1"/>
      <c r="F2341" s="47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 spans="1:19" ht="16.5" customHeight="1" x14ac:dyDescent="0.25">
      <c r="A2342" s="1"/>
      <c r="B2342" s="1"/>
      <c r="C2342" s="1"/>
      <c r="D2342" s="1"/>
      <c r="E2342" s="1"/>
      <c r="F2342" s="47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</row>
    <row r="2343" spans="1:19" ht="16.5" customHeight="1" x14ac:dyDescent="0.25">
      <c r="A2343" s="1"/>
      <c r="B2343" s="1"/>
      <c r="C2343" s="1"/>
      <c r="D2343" s="1"/>
      <c r="E2343" s="1"/>
      <c r="F2343" s="47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</row>
    <row r="2344" spans="1:19" ht="16.5" customHeight="1" x14ac:dyDescent="0.25">
      <c r="A2344" s="1"/>
      <c r="B2344" s="1"/>
      <c r="C2344" s="1"/>
      <c r="D2344" s="1"/>
      <c r="E2344" s="1"/>
      <c r="F2344" s="47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</row>
    <row r="2345" spans="1:19" ht="16.5" customHeight="1" x14ac:dyDescent="0.25">
      <c r="A2345" s="1"/>
      <c r="B2345" s="1"/>
      <c r="C2345" s="1"/>
      <c r="D2345" s="1"/>
      <c r="E2345" s="1"/>
      <c r="F2345" s="47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ht="16.5" customHeight="1" x14ac:dyDescent="0.25">
      <c r="A2346" s="1"/>
      <c r="B2346" s="1"/>
      <c r="C2346" s="1"/>
      <c r="D2346" s="1"/>
      <c r="E2346" s="1"/>
      <c r="F2346" s="47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ht="16.5" customHeight="1" x14ac:dyDescent="0.25">
      <c r="A2347" s="1"/>
      <c r="B2347" s="1"/>
      <c r="C2347" s="1"/>
      <c r="D2347" s="1"/>
      <c r="E2347" s="1"/>
      <c r="F2347" s="47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spans="1:19" ht="16.5" customHeight="1" x14ac:dyDescent="0.25">
      <c r="A2348" s="1"/>
      <c r="B2348" s="1"/>
      <c r="C2348" s="1"/>
      <c r="D2348" s="1"/>
      <c r="E2348" s="1"/>
      <c r="F2348" s="47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 spans="1:19" ht="16.5" customHeight="1" x14ac:dyDescent="0.25">
      <c r="A2349" s="1"/>
      <c r="B2349" s="1"/>
      <c r="C2349" s="1"/>
      <c r="D2349" s="1"/>
      <c r="E2349" s="1"/>
      <c r="F2349" s="47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</row>
    <row r="2350" spans="1:19" ht="16.5" customHeight="1" x14ac:dyDescent="0.25">
      <c r="A2350" s="1"/>
      <c r="B2350" s="1"/>
      <c r="C2350" s="1"/>
      <c r="D2350" s="1"/>
      <c r="E2350" s="1"/>
      <c r="F2350" s="47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</row>
    <row r="2351" spans="1:19" ht="16.5" customHeight="1" x14ac:dyDescent="0.25">
      <c r="A2351" s="1"/>
      <c r="B2351" s="1"/>
      <c r="C2351" s="1"/>
      <c r="D2351" s="1"/>
      <c r="E2351" s="1"/>
      <c r="F2351" s="47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</row>
    <row r="2352" spans="1:19" ht="16.5" customHeight="1" x14ac:dyDescent="0.25">
      <c r="A2352" s="1"/>
      <c r="B2352" s="1"/>
      <c r="C2352" s="1"/>
      <c r="D2352" s="1"/>
      <c r="E2352" s="1"/>
      <c r="F2352" s="47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</row>
    <row r="2353" spans="1:19" ht="16.5" customHeight="1" x14ac:dyDescent="0.25">
      <c r="A2353" s="1"/>
      <c r="B2353" s="1"/>
      <c r="C2353" s="1"/>
      <c r="D2353" s="1"/>
      <c r="E2353" s="1"/>
      <c r="F2353" s="47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16.5" customHeight="1" x14ac:dyDescent="0.25">
      <c r="A2354" s="1"/>
      <c r="B2354" s="1"/>
      <c r="C2354" s="1"/>
      <c r="D2354" s="1"/>
      <c r="E2354" s="1"/>
      <c r="F2354" s="47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ht="16.5" customHeight="1" x14ac:dyDescent="0.25">
      <c r="A2355" s="1"/>
      <c r="B2355" s="1"/>
      <c r="C2355" s="1"/>
      <c r="D2355" s="1"/>
      <c r="E2355" s="1"/>
      <c r="F2355" s="47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 spans="1:19" ht="16.5" customHeight="1" x14ac:dyDescent="0.25">
      <c r="A2356" s="1"/>
      <c r="B2356" s="1"/>
      <c r="C2356" s="1"/>
      <c r="D2356" s="1"/>
      <c r="E2356" s="1"/>
      <c r="F2356" s="47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 spans="1:19" ht="16.5" customHeight="1" x14ac:dyDescent="0.25">
      <c r="A2357" s="1"/>
      <c r="B2357" s="1"/>
      <c r="C2357" s="1"/>
      <c r="D2357" s="1"/>
      <c r="E2357" s="1"/>
      <c r="F2357" s="47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</row>
    <row r="2358" spans="1:19" ht="15.75" customHeight="1" x14ac:dyDescent="0.25">
      <c r="A2358" s="1"/>
      <c r="B2358" s="1"/>
      <c r="C2358" s="1"/>
      <c r="D2358" s="1"/>
      <c r="E2358" s="1"/>
      <c r="F2358" s="47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</row>
    <row r="2359" spans="1:19" ht="16.5" customHeight="1" x14ac:dyDescent="0.25">
      <c r="A2359" s="1"/>
      <c r="B2359" s="1"/>
      <c r="C2359" s="1"/>
      <c r="D2359" s="1"/>
      <c r="E2359" s="1"/>
      <c r="F2359" s="47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</row>
    <row r="2360" spans="1:19" ht="16.5" customHeight="1" x14ac:dyDescent="0.25">
      <c r="A2360" s="1"/>
      <c r="B2360" s="1"/>
      <c r="C2360" s="1"/>
      <c r="D2360" s="1"/>
      <c r="E2360" s="1"/>
      <c r="F2360" s="47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</row>
    <row r="2361" spans="1:19" ht="16.5" customHeight="1" x14ac:dyDescent="0.25">
      <c r="A2361" s="1"/>
      <c r="B2361" s="1"/>
      <c r="C2361" s="1"/>
      <c r="D2361" s="1"/>
      <c r="E2361" s="1"/>
      <c r="F2361" s="47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spans="1:19" ht="16.5" customHeight="1" x14ac:dyDescent="0.25">
      <c r="A2362" s="1"/>
      <c r="B2362" s="1"/>
      <c r="C2362" s="1"/>
      <c r="D2362" s="1"/>
      <c r="E2362" s="1"/>
      <c r="F2362" s="47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 spans="1:19" ht="16.5" customHeight="1" x14ac:dyDescent="0.25">
      <c r="A2363" s="1"/>
      <c r="B2363" s="1"/>
      <c r="C2363" s="1"/>
      <c r="D2363" s="1"/>
      <c r="E2363" s="1"/>
      <c r="F2363" s="47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spans="1:19" ht="16.5" customHeight="1" x14ac:dyDescent="0.25">
      <c r="A2364" s="1"/>
      <c r="B2364" s="1"/>
      <c r="C2364" s="1"/>
      <c r="D2364" s="1"/>
      <c r="E2364" s="1"/>
      <c r="F2364" s="47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</row>
    <row r="2365" spans="1:19" ht="16.5" customHeight="1" x14ac:dyDescent="0.25">
      <c r="A2365" s="1"/>
      <c r="B2365" s="1"/>
      <c r="C2365" s="1"/>
      <c r="D2365" s="1"/>
      <c r="E2365" s="1"/>
      <c r="F2365" s="47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</row>
    <row r="2366" spans="1:19" ht="16.5" customHeight="1" x14ac:dyDescent="0.25">
      <c r="A2366" s="1"/>
      <c r="B2366" s="1"/>
      <c r="C2366" s="1"/>
      <c r="D2366" s="1"/>
      <c r="E2366" s="1"/>
      <c r="F2366" s="47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</row>
    <row r="2367" spans="1:19" ht="16.5" customHeight="1" x14ac:dyDescent="0.25">
      <c r="A2367" s="1"/>
      <c r="B2367" s="1"/>
      <c r="C2367" s="1"/>
      <c r="D2367" s="1"/>
      <c r="E2367" s="1"/>
      <c r="F2367" s="47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</row>
    <row r="2368" spans="1:19" ht="16.5" customHeight="1" x14ac:dyDescent="0.25">
      <c r="A2368" s="1"/>
      <c r="B2368" s="1"/>
      <c r="C2368" s="1"/>
      <c r="D2368" s="1"/>
      <c r="E2368" s="1"/>
      <c r="F2368" s="47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 spans="1:19" ht="16.5" customHeight="1" x14ac:dyDescent="0.25">
      <c r="A2369" s="1"/>
      <c r="B2369" s="1"/>
      <c r="C2369" s="1"/>
      <c r="D2369" s="1"/>
      <c r="E2369" s="1"/>
      <c r="F2369" s="47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spans="1:19" ht="16.5" customHeight="1" x14ac:dyDescent="0.25">
      <c r="A2370" s="1"/>
      <c r="B2370" s="1"/>
      <c r="C2370" s="1"/>
      <c r="D2370" s="1"/>
      <c r="E2370" s="1"/>
      <c r="F2370" s="47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spans="1:19" ht="16.5" customHeight="1" x14ac:dyDescent="0.25">
      <c r="A2371" s="1"/>
      <c r="B2371" s="1"/>
      <c r="C2371" s="1"/>
      <c r="D2371" s="1"/>
      <c r="E2371" s="1"/>
      <c r="F2371" s="47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spans="1:19" ht="16.5" customHeight="1" x14ac:dyDescent="0.25">
      <c r="A2372" s="1"/>
      <c r="B2372" s="1"/>
      <c r="C2372" s="1"/>
      <c r="D2372" s="1"/>
      <c r="E2372" s="1"/>
      <c r="F2372" s="47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</row>
    <row r="2373" spans="1:19" ht="16.5" customHeight="1" x14ac:dyDescent="0.25">
      <c r="A2373" s="1"/>
      <c r="B2373" s="1"/>
      <c r="C2373" s="1"/>
      <c r="D2373" s="1"/>
      <c r="E2373" s="1"/>
      <c r="F2373" s="47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 spans="1:19" ht="16.5" customHeight="1" x14ac:dyDescent="0.25">
      <c r="A2374" s="1"/>
      <c r="B2374" s="1"/>
      <c r="C2374" s="1"/>
      <c r="D2374" s="1"/>
      <c r="E2374" s="1"/>
      <c r="F2374" s="47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</row>
    <row r="2375" spans="1:19" ht="16.5" customHeight="1" x14ac:dyDescent="0.25">
      <c r="A2375" s="1"/>
      <c r="B2375" s="1"/>
      <c r="C2375" s="1"/>
      <c r="D2375" s="1"/>
      <c r="E2375" s="1"/>
      <c r="F2375" s="47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</row>
    <row r="2376" spans="1:19" ht="16.5" customHeight="1" x14ac:dyDescent="0.25">
      <c r="A2376" s="1"/>
      <c r="B2376" s="1"/>
      <c r="C2376" s="1"/>
      <c r="D2376" s="1"/>
      <c r="E2376" s="1"/>
      <c r="F2376" s="47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 spans="1:19" ht="16.5" customHeight="1" x14ac:dyDescent="0.25">
      <c r="A2377" s="1"/>
      <c r="B2377" s="1"/>
      <c r="C2377" s="1"/>
      <c r="D2377" s="1"/>
      <c r="E2377" s="1"/>
      <c r="F2377" s="47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ht="16.5" customHeight="1" x14ac:dyDescent="0.25">
      <c r="A2378" s="1"/>
      <c r="B2378" s="1"/>
      <c r="C2378" s="1"/>
      <c r="D2378" s="1"/>
      <c r="E2378" s="1"/>
      <c r="F2378" s="47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ht="16.5" customHeight="1" x14ac:dyDescent="0.25">
      <c r="A2379" s="1"/>
      <c r="B2379" s="1"/>
      <c r="C2379" s="1"/>
      <c r="D2379" s="1"/>
      <c r="E2379" s="1"/>
      <c r="F2379" s="47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spans="1:19" ht="16.5" customHeight="1" x14ac:dyDescent="0.25">
      <c r="A2380" s="1"/>
      <c r="B2380" s="1"/>
      <c r="C2380" s="1"/>
      <c r="D2380" s="1"/>
      <c r="E2380" s="1"/>
      <c r="F2380" s="47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 spans="1:19" ht="16.5" customHeight="1" x14ac:dyDescent="0.25">
      <c r="A2381" s="1"/>
      <c r="B2381" s="1"/>
      <c r="C2381" s="1"/>
      <c r="D2381" s="1"/>
      <c r="E2381" s="1"/>
      <c r="F2381" s="47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</row>
    <row r="2382" spans="1:19" ht="16.5" customHeight="1" x14ac:dyDescent="0.25">
      <c r="A2382" s="1"/>
      <c r="B2382" s="1"/>
      <c r="C2382" s="1"/>
      <c r="D2382" s="1"/>
      <c r="E2382" s="1"/>
      <c r="F2382" s="47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ht="16.5" customHeight="1" x14ac:dyDescent="0.25">
      <c r="A2383" s="1"/>
      <c r="B2383" s="1"/>
      <c r="C2383" s="1"/>
      <c r="D2383" s="1"/>
      <c r="E2383" s="1"/>
      <c r="F2383" s="47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</row>
    <row r="2384" spans="1:19" ht="16.5" customHeight="1" x14ac:dyDescent="0.25">
      <c r="A2384" s="1"/>
      <c r="B2384" s="1"/>
      <c r="C2384" s="1"/>
      <c r="D2384" s="1"/>
      <c r="E2384" s="1"/>
      <c r="F2384" s="47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</row>
    <row r="2385" spans="1:19" ht="16.5" customHeight="1" x14ac:dyDescent="0.25">
      <c r="A2385" s="1"/>
      <c r="B2385" s="1"/>
      <c r="C2385" s="1"/>
      <c r="D2385" s="1"/>
      <c r="E2385" s="1"/>
      <c r="F2385" s="47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spans="1:19" ht="16.5" customHeight="1" x14ac:dyDescent="0.25">
      <c r="A2386" s="1"/>
      <c r="B2386" s="1"/>
      <c r="C2386" s="1"/>
      <c r="D2386" s="1"/>
      <c r="E2386" s="1"/>
      <c r="F2386" s="47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ht="16.5" customHeight="1" x14ac:dyDescent="0.25">
      <c r="A2387" s="1"/>
      <c r="B2387" s="1"/>
      <c r="C2387" s="1"/>
      <c r="D2387" s="1"/>
      <c r="E2387" s="1"/>
      <c r="F2387" s="47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spans="1:19" ht="16.5" customHeight="1" x14ac:dyDescent="0.25">
      <c r="A2388" s="1"/>
      <c r="B2388" s="1"/>
      <c r="C2388" s="1"/>
      <c r="D2388" s="1"/>
      <c r="E2388" s="1"/>
      <c r="F2388" s="47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</row>
    <row r="2389" spans="1:19" ht="16.5" customHeight="1" x14ac:dyDescent="0.25">
      <c r="A2389" s="1"/>
      <c r="B2389" s="1"/>
      <c r="C2389" s="1"/>
      <c r="D2389" s="1"/>
      <c r="E2389" s="1"/>
      <c r="F2389" s="47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</row>
    <row r="2390" spans="1:19" ht="16.5" customHeight="1" x14ac:dyDescent="0.25">
      <c r="A2390" s="1"/>
      <c r="B2390" s="1"/>
      <c r="C2390" s="1"/>
      <c r="D2390" s="1"/>
      <c r="E2390" s="1"/>
      <c r="F2390" s="47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</row>
    <row r="2391" spans="1:19" ht="16.5" customHeight="1" x14ac:dyDescent="0.25">
      <c r="A2391" s="1"/>
      <c r="B2391" s="1"/>
      <c r="C2391" s="1"/>
      <c r="D2391" s="1"/>
      <c r="E2391" s="1"/>
      <c r="F2391" s="47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</row>
    <row r="2392" spans="1:19" ht="16.5" customHeight="1" x14ac:dyDescent="0.25">
      <c r="A2392" s="1"/>
      <c r="B2392" s="1"/>
      <c r="C2392" s="1"/>
      <c r="D2392" s="1"/>
      <c r="E2392" s="1"/>
      <c r="F2392" s="47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</row>
    <row r="2393" spans="1:19" ht="16.5" customHeight="1" x14ac:dyDescent="0.25">
      <c r="A2393" s="1"/>
      <c r="B2393" s="1"/>
      <c r="C2393" s="1"/>
      <c r="D2393" s="1"/>
      <c r="E2393" s="1"/>
      <c r="F2393" s="47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 spans="1:19" ht="16.5" customHeight="1" x14ac:dyDescent="0.25">
      <c r="A2394" s="1"/>
      <c r="B2394" s="1"/>
      <c r="C2394" s="1"/>
      <c r="D2394" s="1"/>
      <c r="E2394" s="1"/>
      <c r="F2394" s="47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 spans="1:19" ht="16.5" customHeight="1" x14ac:dyDescent="0.25">
      <c r="A2395" s="1"/>
      <c r="B2395" s="1"/>
      <c r="C2395" s="1"/>
      <c r="D2395" s="1"/>
      <c r="E2395" s="1"/>
      <c r="F2395" s="47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 spans="1:19" ht="16.5" customHeight="1" x14ac:dyDescent="0.25">
      <c r="A2396" s="1"/>
      <c r="B2396" s="1"/>
      <c r="C2396" s="1"/>
      <c r="D2396" s="1"/>
      <c r="E2396" s="1"/>
      <c r="F2396" s="47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 spans="1:19" ht="16.5" customHeight="1" x14ac:dyDescent="0.25">
      <c r="A2397" s="1"/>
      <c r="B2397" s="1"/>
      <c r="C2397" s="1"/>
      <c r="D2397" s="1"/>
      <c r="E2397" s="1"/>
      <c r="F2397" s="47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</row>
    <row r="2398" spans="1:19" ht="16.5" customHeight="1" x14ac:dyDescent="0.25">
      <c r="A2398" s="1"/>
      <c r="B2398" s="1"/>
      <c r="C2398" s="1"/>
      <c r="D2398" s="1"/>
      <c r="E2398" s="1"/>
      <c r="F2398" s="47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 spans="1:19" ht="16.5" customHeight="1" x14ac:dyDescent="0.25">
      <c r="A2399" s="1"/>
      <c r="B2399" s="1"/>
      <c r="C2399" s="1"/>
      <c r="D2399" s="1"/>
      <c r="E2399" s="1"/>
      <c r="F2399" s="47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</row>
    <row r="2400" spans="1:19" ht="16.5" customHeight="1" x14ac:dyDescent="0.25">
      <c r="A2400" s="1"/>
      <c r="B2400" s="1"/>
      <c r="C2400" s="1"/>
      <c r="D2400" s="1"/>
      <c r="E2400" s="1"/>
      <c r="F2400" s="47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</row>
    <row r="2401" spans="1:19" ht="16.5" customHeight="1" x14ac:dyDescent="0.25">
      <c r="A2401" s="1"/>
      <c r="B2401" s="1"/>
      <c r="C2401" s="1"/>
      <c r="D2401" s="1"/>
      <c r="E2401" s="1"/>
      <c r="F2401" s="47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ht="16.5" customHeight="1" x14ac:dyDescent="0.25">
      <c r="A2402" s="1"/>
      <c r="B2402" s="1"/>
      <c r="C2402" s="1"/>
      <c r="D2402" s="1"/>
      <c r="E2402" s="1"/>
      <c r="F2402" s="47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 spans="1:19" ht="16.5" customHeight="1" x14ac:dyDescent="0.25">
      <c r="A2403" s="1"/>
      <c r="B2403" s="1"/>
      <c r="C2403" s="1"/>
      <c r="D2403" s="1"/>
      <c r="E2403" s="1"/>
      <c r="F2403" s="47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spans="1:19" ht="16.5" customHeight="1" x14ac:dyDescent="0.25">
      <c r="A2404" s="1"/>
      <c r="B2404" s="1"/>
      <c r="C2404" s="1"/>
      <c r="D2404" s="1"/>
      <c r="E2404" s="1"/>
      <c r="F2404" s="47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</row>
    <row r="2405" spans="1:19" ht="16.5" customHeight="1" x14ac:dyDescent="0.25">
      <c r="A2405" s="1"/>
      <c r="B2405" s="1"/>
      <c r="C2405" s="1"/>
      <c r="D2405" s="1"/>
      <c r="E2405" s="1"/>
      <c r="F2405" s="47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</row>
    <row r="2406" spans="1:19" ht="16.5" customHeight="1" x14ac:dyDescent="0.25">
      <c r="A2406" s="1"/>
      <c r="B2406" s="1"/>
      <c r="C2406" s="1"/>
      <c r="D2406" s="1"/>
      <c r="E2406" s="1"/>
      <c r="F2406" s="47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 spans="1:19" ht="16.5" customHeight="1" x14ac:dyDescent="0.25">
      <c r="A2407" s="1"/>
      <c r="B2407" s="1"/>
      <c r="C2407" s="1"/>
      <c r="D2407" s="1"/>
      <c r="E2407" s="1"/>
      <c r="F2407" s="47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</row>
    <row r="2408" spans="1:19" ht="16.5" customHeight="1" x14ac:dyDescent="0.25">
      <c r="A2408" s="1"/>
      <c r="B2408" s="1"/>
      <c r="C2408" s="1"/>
      <c r="D2408" s="1"/>
      <c r="E2408" s="1"/>
      <c r="F2408" s="47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 spans="1:19" ht="16.5" customHeight="1" x14ac:dyDescent="0.25">
      <c r="A2409" s="1"/>
      <c r="B2409" s="1"/>
      <c r="C2409" s="1"/>
      <c r="D2409" s="1"/>
      <c r="E2409" s="1"/>
      <c r="F2409" s="47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 spans="1:19" ht="16.5" customHeight="1" x14ac:dyDescent="0.25">
      <c r="A2410" s="1"/>
      <c r="B2410" s="1"/>
      <c r="C2410" s="1"/>
      <c r="D2410" s="1"/>
      <c r="E2410" s="1"/>
      <c r="F2410" s="47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ht="16.5" customHeight="1" x14ac:dyDescent="0.25">
      <c r="A2411" s="1"/>
      <c r="B2411" s="1"/>
      <c r="C2411" s="1"/>
      <c r="D2411" s="1"/>
      <c r="E2411" s="1"/>
      <c r="F2411" s="47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ht="16.5" customHeight="1" x14ac:dyDescent="0.25">
      <c r="A2412" s="1"/>
      <c r="B2412" s="1"/>
      <c r="C2412" s="1"/>
      <c r="D2412" s="1"/>
      <c r="E2412" s="1"/>
      <c r="F2412" s="47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</row>
    <row r="2413" spans="1:19" ht="16.5" customHeight="1" x14ac:dyDescent="0.25">
      <c r="A2413" s="1"/>
      <c r="B2413" s="1"/>
      <c r="C2413" s="1"/>
      <c r="D2413" s="1"/>
      <c r="E2413" s="1"/>
      <c r="F2413" s="47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</row>
    <row r="2414" spans="1:19" ht="16.5" customHeight="1" x14ac:dyDescent="0.25">
      <c r="A2414" s="1"/>
      <c r="B2414" s="1"/>
      <c r="C2414" s="1"/>
      <c r="D2414" s="1"/>
      <c r="E2414" s="1"/>
      <c r="F2414" s="47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</row>
    <row r="2415" spans="1:19" ht="16.5" customHeight="1" x14ac:dyDescent="0.25">
      <c r="A2415" s="1"/>
      <c r="B2415" s="1"/>
      <c r="C2415" s="1"/>
      <c r="D2415" s="1"/>
      <c r="E2415" s="1"/>
      <c r="F2415" s="47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 spans="1:19" ht="16.5" customHeight="1" x14ac:dyDescent="0.25">
      <c r="A2416" s="1"/>
      <c r="B2416" s="1"/>
      <c r="C2416" s="1"/>
      <c r="D2416" s="1"/>
      <c r="E2416" s="1"/>
      <c r="F2416" s="47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</row>
    <row r="2417" spans="1:19" ht="16.5" customHeight="1" x14ac:dyDescent="0.25">
      <c r="A2417" s="1"/>
      <c r="B2417" s="1"/>
      <c r="C2417" s="1"/>
      <c r="D2417" s="1"/>
      <c r="E2417" s="1"/>
      <c r="F2417" s="47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ht="16.5" customHeight="1" x14ac:dyDescent="0.25">
      <c r="A2418" s="1"/>
      <c r="B2418" s="1"/>
      <c r="C2418" s="1"/>
      <c r="D2418" s="1"/>
      <c r="E2418" s="1"/>
      <c r="F2418" s="47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 spans="1:19" ht="16.5" customHeight="1" x14ac:dyDescent="0.25">
      <c r="A2419" s="1"/>
      <c r="B2419" s="1"/>
      <c r="C2419" s="1"/>
      <c r="D2419" s="1"/>
      <c r="E2419" s="1"/>
      <c r="F2419" s="47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ht="16.5" customHeight="1" x14ac:dyDescent="0.25">
      <c r="A2420" s="1"/>
      <c r="B2420" s="1"/>
      <c r="C2420" s="1"/>
      <c r="D2420" s="1"/>
      <c r="E2420" s="1"/>
      <c r="F2420" s="47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</row>
    <row r="2421" spans="1:19" ht="16.5" customHeight="1" x14ac:dyDescent="0.25">
      <c r="A2421" s="1"/>
      <c r="B2421" s="1"/>
      <c r="C2421" s="1"/>
      <c r="D2421" s="1"/>
      <c r="E2421" s="1"/>
      <c r="F2421" s="47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</row>
    <row r="2422" spans="1:19" ht="16.5" customHeight="1" x14ac:dyDescent="0.25">
      <c r="A2422" s="1"/>
      <c r="B2422" s="1"/>
      <c r="C2422" s="1"/>
      <c r="D2422" s="1"/>
      <c r="E2422" s="1"/>
      <c r="F2422" s="47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</row>
    <row r="2423" spans="1:19" ht="16.5" customHeight="1" x14ac:dyDescent="0.25">
      <c r="A2423" s="1"/>
      <c r="B2423" s="1"/>
      <c r="C2423" s="1"/>
      <c r="D2423" s="1"/>
      <c r="E2423" s="1"/>
      <c r="F2423" s="47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</row>
    <row r="2424" spans="1:19" ht="16.5" customHeight="1" x14ac:dyDescent="0.25">
      <c r="A2424" s="1"/>
      <c r="B2424" s="1"/>
      <c r="C2424" s="1"/>
      <c r="D2424" s="1"/>
      <c r="E2424" s="1"/>
      <c r="F2424" s="47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</row>
    <row r="2425" spans="1:19" ht="16.5" customHeight="1" x14ac:dyDescent="0.25">
      <c r="A2425" s="1"/>
      <c r="B2425" s="1"/>
      <c r="C2425" s="1"/>
      <c r="D2425" s="1"/>
      <c r="E2425" s="1"/>
      <c r="F2425" s="47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 spans="1:19" ht="16.5" customHeight="1" x14ac:dyDescent="0.25">
      <c r="A2426" s="1"/>
      <c r="B2426" s="1"/>
      <c r="C2426" s="1"/>
      <c r="D2426" s="1"/>
      <c r="E2426" s="1"/>
      <c r="F2426" s="47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ht="16.5" customHeight="1" x14ac:dyDescent="0.25">
      <c r="A2427" s="1"/>
      <c r="B2427" s="1"/>
      <c r="C2427" s="1"/>
      <c r="D2427" s="1"/>
      <c r="E2427" s="1"/>
      <c r="F2427" s="47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 spans="1:19" ht="16.5" customHeight="1" x14ac:dyDescent="0.25">
      <c r="A2428" s="1"/>
      <c r="B2428" s="1"/>
      <c r="C2428" s="1"/>
      <c r="D2428" s="1"/>
      <c r="E2428" s="1"/>
      <c r="F2428" s="47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</row>
    <row r="2429" spans="1:19" ht="16.5" customHeight="1" x14ac:dyDescent="0.25">
      <c r="A2429" s="1"/>
      <c r="B2429" s="1"/>
      <c r="C2429" s="1"/>
      <c r="D2429" s="1"/>
      <c r="E2429" s="1"/>
      <c r="F2429" s="47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</row>
    <row r="2430" spans="1:19" ht="16.5" customHeight="1" x14ac:dyDescent="0.25">
      <c r="A2430" s="1"/>
      <c r="B2430" s="1"/>
      <c r="C2430" s="1"/>
      <c r="D2430" s="1"/>
      <c r="E2430" s="1"/>
      <c r="F2430" s="47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</row>
    <row r="2431" spans="1:19" ht="16.5" customHeight="1" x14ac:dyDescent="0.25">
      <c r="A2431" s="1"/>
      <c r="B2431" s="1"/>
      <c r="C2431" s="1"/>
      <c r="D2431" s="1"/>
      <c r="E2431" s="1"/>
      <c r="F2431" s="47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</row>
    <row r="2432" spans="1:19" ht="16.5" customHeight="1" x14ac:dyDescent="0.25">
      <c r="A2432" s="1"/>
      <c r="B2432" s="1"/>
      <c r="C2432" s="1"/>
      <c r="D2432" s="1"/>
      <c r="E2432" s="1"/>
      <c r="F2432" s="47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</row>
    <row r="2433" spans="1:19" ht="16.5" customHeight="1" x14ac:dyDescent="0.25">
      <c r="A2433" s="1"/>
      <c r="B2433" s="1"/>
      <c r="C2433" s="1"/>
      <c r="D2433" s="1"/>
      <c r="E2433" s="1"/>
      <c r="F2433" s="47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 spans="1:19" ht="16.5" customHeight="1" x14ac:dyDescent="0.25">
      <c r="A2434" s="1"/>
      <c r="B2434" s="1"/>
      <c r="C2434" s="1"/>
      <c r="D2434" s="1"/>
      <c r="E2434" s="1"/>
      <c r="F2434" s="47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ht="16.5" customHeight="1" x14ac:dyDescent="0.25">
      <c r="A2435" s="1"/>
      <c r="B2435" s="1"/>
      <c r="C2435" s="1"/>
      <c r="D2435" s="1"/>
      <c r="E2435" s="1"/>
      <c r="F2435" s="47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spans="1:19" ht="16.5" customHeight="1" x14ac:dyDescent="0.25">
      <c r="A2436" s="1"/>
      <c r="B2436" s="1"/>
      <c r="C2436" s="1"/>
      <c r="D2436" s="1"/>
      <c r="E2436" s="1"/>
      <c r="F2436" s="47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</row>
    <row r="2437" spans="1:19" ht="16.5" customHeight="1" x14ac:dyDescent="0.25">
      <c r="A2437" s="1"/>
      <c r="B2437" s="1"/>
      <c r="C2437" s="1"/>
      <c r="D2437" s="1"/>
      <c r="E2437" s="1"/>
      <c r="F2437" s="47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</row>
    <row r="2438" spans="1:19" ht="16.5" customHeight="1" x14ac:dyDescent="0.25">
      <c r="A2438" s="1"/>
      <c r="B2438" s="1"/>
      <c r="C2438" s="1"/>
      <c r="D2438" s="1"/>
      <c r="E2438" s="1"/>
      <c r="F2438" s="47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</row>
    <row r="2439" spans="1:19" ht="16.5" customHeight="1" x14ac:dyDescent="0.25">
      <c r="A2439" s="1"/>
      <c r="B2439" s="1"/>
      <c r="C2439" s="1"/>
      <c r="D2439" s="1"/>
      <c r="E2439" s="1"/>
      <c r="F2439" s="47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 spans="1:19" ht="16.5" customHeight="1" x14ac:dyDescent="0.25">
      <c r="A2440" s="1"/>
      <c r="B2440" s="1"/>
      <c r="C2440" s="1"/>
      <c r="D2440" s="1"/>
      <c r="E2440" s="1"/>
      <c r="F2440" s="47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</row>
    <row r="2441" spans="1:19" ht="16.5" customHeight="1" x14ac:dyDescent="0.25">
      <c r="A2441" s="1"/>
      <c r="B2441" s="1"/>
      <c r="C2441" s="1"/>
      <c r="D2441" s="1"/>
      <c r="E2441" s="1"/>
      <c r="F2441" s="47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ht="16.5" customHeight="1" x14ac:dyDescent="0.25">
      <c r="A2442" s="1"/>
      <c r="B2442" s="1"/>
      <c r="C2442" s="1"/>
      <c r="D2442" s="1"/>
      <c r="E2442" s="1"/>
      <c r="F2442" s="47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 spans="1:19" ht="16.5" customHeight="1" x14ac:dyDescent="0.25">
      <c r="A2443" s="1"/>
      <c r="B2443" s="1"/>
      <c r="C2443" s="1"/>
      <c r="D2443" s="1"/>
      <c r="E2443" s="1"/>
      <c r="F2443" s="47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ht="16.5" customHeight="1" x14ac:dyDescent="0.25">
      <c r="A2444" s="1"/>
      <c r="B2444" s="1"/>
      <c r="C2444" s="1"/>
      <c r="D2444" s="1"/>
      <c r="E2444" s="1"/>
      <c r="F2444" s="47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</row>
    <row r="2445" spans="1:19" ht="16.5" customHeight="1" x14ac:dyDescent="0.25">
      <c r="A2445" s="1"/>
      <c r="B2445" s="1"/>
      <c r="C2445" s="1"/>
      <c r="D2445" s="1"/>
      <c r="E2445" s="1"/>
      <c r="F2445" s="47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 spans="1:19" ht="16.5" customHeight="1" x14ac:dyDescent="0.25">
      <c r="A2446" s="1"/>
      <c r="B2446" s="1"/>
      <c r="C2446" s="1"/>
      <c r="D2446" s="1"/>
      <c r="E2446" s="1"/>
      <c r="F2446" s="47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</row>
    <row r="2447" spans="1:19" ht="16.5" customHeight="1" x14ac:dyDescent="0.25">
      <c r="A2447" s="1"/>
      <c r="B2447" s="1"/>
      <c r="C2447" s="1"/>
      <c r="D2447" s="1"/>
      <c r="E2447" s="1"/>
      <c r="F2447" s="47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</row>
    <row r="2448" spans="1:19" ht="16.5" customHeight="1" x14ac:dyDescent="0.25">
      <c r="A2448" s="1"/>
      <c r="B2448" s="1"/>
      <c r="C2448" s="1"/>
      <c r="D2448" s="1"/>
      <c r="E2448" s="1"/>
      <c r="F2448" s="47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</row>
    <row r="2449" spans="1:19" ht="16.5" customHeight="1" x14ac:dyDescent="0.25">
      <c r="A2449" s="1"/>
      <c r="B2449" s="1"/>
      <c r="C2449" s="1"/>
      <c r="D2449" s="1"/>
      <c r="E2449" s="1"/>
      <c r="F2449" s="47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ht="16.5" customHeight="1" x14ac:dyDescent="0.25">
      <c r="A2450" s="1"/>
      <c r="B2450" s="1"/>
      <c r="C2450" s="1"/>
      <c r="D2450" s="1"/>
      <c r="E2450" s="1"/>
      <c r="F2450" s="47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 spans="1:19" ht="16.5" customHeight="1" x14ac:dyDescent="0.25">
      <c r="A2451" s="1"/>
      <c r="B2451" s="1"/>
      <c r="C2451" s="1"/>
      <c r="D2451" s="1"/>
      <c r="E2451" s="1"/>
      <c r="F2451" s="47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ht="16.5" customHeight="1" x14ac:dyDescent="0.25">
      <c r="A2452" s="1"/>
      <c r="B2452" s="1"/>
      <c r="C2452" s="1"/>
      <c r="D2452" s="1"/>
      <c r="E2452" s="1"/>
      <c r="F2452" s="47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</row>
    <row r="2453" spans="1:19" ht="16.5" customHeight="1" x14ac:dyDescent="0.25">
      <c r="A2453" s="1"/>
      <c r="B2453" s="1"/>
      <c r="C2453" s="1"/>
      <c r="D2453" s="1"/>
      <c r="E2453" s="1"/>
      <c r="F2453" s="47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</row>
    <row r="2454" spans="1:19" ht="16.5" customHeight="1" x14ac:dyDescent="0.25">
      <c r="A2454" s="1"/>
      <c r="B2454" s="1"/>
      <c r="C2454" s="1"/>
      <c r="D2454" s="1"/>
      <c r="E2454" s="1"/>
      <c r="F2454" s="47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</row>
    <row r="2455" spans="1:19" ht="16.5" customHeight="1" x14ac:dyDescent="0.25">
      <c r="A2455" s="1"/>
      <c r="B2455" s="1"/>
      <c r="C2455" s="1"/>
      <c r="D2455" s="1"/>
      <c r="E2455" s="1"/>
      <c r="F2455" s="47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</row>
    <row r="2456" spans="1:19" ht="16.5" customHeight="1" x14ac:dyDescent="0.25">
      <c r="A2456" s="1"/>
      <c r="B2456" s="1"/>
      <c r="C2456" s="1"/>
      <c r="D2456" s="1"/>
      <c r="E2456" s="1"/>
      <c r="F2456" s="47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</row>
    <row r="2457" spans="1:19" ht="16.5" customHeight="1" x14ac:dyDescent="0.25">
      <c r="A2457" s="1"/>
      <c r="B2457" s="1"/>
      <c r="C2457" s="1"/>
      <c r="D2457" s="1"/>
      <c r="E2457" s="1"/>
      <c r="F2457" s="47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 spans="1:19" ht="16.5" customHeight="1" x14ac:dyDescent="0.25">
      <c r="A2458" s="1"/>
      <c r="B2458" s="1"/>
      <c r="C2458" s="1"/>
      <c r="D2458" s="1"/>
      <c r="E2458" s="1"/>
      <c r="F2458" s="47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ht="16.5" customHeight="1" x14ac:dyDescent="0.25">
      <c r="A2459" s="1"/>
      <c r="B2459" s="1"/>
      <c r="C2459" s="1"/>
      <c r="D2459" s="1"/>
      <c r="E2459" s="1"/>
      <c r="F2459" s="47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 spans="1:19" ht="16.5" customHeight="1" x14ac:dyDescent="0.25">
      <c r="A2460" s="1"/>
      <c r="B2460" s="1"/>
      <c r="C2460" s="1"/>
      <c r="D2460" s="1"/>
      <c r="E2460" s="1"/>
      <c r="F2460" s="47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</row>
    <row r="2461" spans="1:19" ht="16.5" customHeight="1" x14ac:dyDescent="0.25">
      <c r="A2461" s="1"/>
      <c r="B2461" s="1"/>
      <c r="C2461" s="1"/>
      <c r="D2461" s="1"/>
      <c r="E2461" s="1"/>
      <c r="F2461" s="47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</row>
    <row r="2462" spans="1:19" ht="16.5" customHeight="1" x14ac:dyDescent="0.25">
      <c r="A2462" s="1"/>
      <c r="B2462" s="1"/>
      <c r="C2462" s="1"/>
      <c r="D2462" s="1"/>
      <c r="E2462" s="1"/>
      <c r="F2462" s="47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</row>
    <row r="2463" spans="1:19" ht="16.5" customHeight="1" x14ac:dyDescent="0.25">
      <c r="A2463" s="1"/>
      <c r="B2463" s="1"/>
      <c r="C2463" s="1"/>
      <c r="D2463" s="1"/>
      <c r="E2463" s="1"/>
      <c r="F2463" s="47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</row>
    <row r="2464" spans="1:19" ht="16.5" customHeight="1" x14ac:dyDescent="0.25">
      <c r="A2464" s="1"/>
      <c r="B2464" s="1"/>
      <c r="C2464" s="1"/>
      <c r="D2464" s="1"/>
      <c r="E2464" s="1"/>
      <c r="F2464" s="47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</row>
    <row r="2465" spans="1:19" ht="16.5" customHeight="1" x14ac:dyDescent="0.25">
      <c r="A2465" s="1"/>
      <c r="B2465" s="1"/>
      <c r="C2465" s="1"/>
      <c r="D2465" s="1"/>
      <c r="E2465" s="1"/>
      <c r="F2465" s="47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 spans="1:19" ht="16.5" customHeight="1" x14ac:dyDescent="0.25">
      <c r="A2466" s="1"/>
      <c r="B2466" s="1"/>
      <c r="C2466" s="1"/>
      <c r="D2466" s="1"/>
      <c r="E2466" s="1"/>
      <c r="F2466" s="47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ht="16.5" customHeight="1" x14ac:dyDescent="0.25">
      <c r="A2467" s="1"/>
      <c r="B2467" s="1"/>
      <c r="C2467" s="1"/>
      <c r="D2467" s="1"/>
      <c r="E2467" s="1"/>
      <c r="F2467" s="47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ht="16.5" customHeight="1" x14ac:dyDescent="0.25">
      <c r="A2468" s="1"/>
      <c r="B2468" s="1"/>
      <c r="C2468" s="1"/>
      <c r="D2468" s="1"/>
      <c r="E2468" s="1"/>
      <c r="F2468" s="47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</row>
    <row r="2469" spans="1:19" ht="16.5" customHeight="1" x14ac:dyDescent="0.25">
      <c r="A2469" s="1"/>
      <c r="B2469" s="1"/>
      <c r="C2469" s="1"/>
      <c r="D2469" s="1"/>
      <c r="E2469" s="1"/>
      <c r="F2469" s="47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</row>
    <row r="2470" spans="1:19" ht="16.5" customHeight="1" x14ac:dyDescent="0.25">
      <c r="A2470" s="1"/>
      <c r="B2470" s="1"/>
      <c r="C2470" s="1"/>
      <c r="D2470" s="1"/>
      <c r="E2470" s="1"/>
      <c r="F2470" s="47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</row>
    <row r="2471" spans="1:19" ht="16.5" customHeight="1" x14ac:dyDescent="0.25">
      <c r="A2471" s="1"/>
      <c r="B2471" s="1"/>
      <c r="C2471" s="1"/>
      <c r="D2471" s="1"/>
      <c r="E2471" s="1"/>
      <c r="F2471" s="47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</row>
    <row r="2472" spans="1:19" ht="16.5" customHeight="1" x14ac:dyDescent="0.25">
      <c r="A2472" s="1"/>
      <c r="B2472" s="1"/>
      <c r="C2472" s="1"/>
      <c r="D2472" s="1"/>
      <c r="E2472" s="1"/>
      <c r="F2472" s="47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</row>
    <row r="2473" spans="1:19" ht="16.5" customHeight="1" x14ac:dyDescent="0.25">
      <c r="A2473" s="1"/>
      <c r="B2473" s="1"/>
      <c r="C2473" s="1"/>
      <c r="D2473" s="1"/>
      <c r="E2473" s="1"/>
      <c r="F2473" s="47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ht="16.5" customHeight="1" x14ac:dyDescent="0.25">
      <c r="A2474" s="1"/>
      <c r="B2474" s="1"/>
      <c r="C2474" s="1"/>
      <c r="D2474" s="1"/>
      <c r="E2474" s="1"/>
      <c r="F2474" s="47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ht="16.5" customHeight="1" x14ac:dyDescent="0.25">
      <c r="A2475" s="1"/>
      <c r="B2475" s="1"/>
      <c r="C2475" s="1"/>
      <c r="D2475" s="1"/>
      <c r="E2475" s="1"/>
      <c r="F2475" s="47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ht="16.5" customHeight="1" x14ac:dyDescent="0.25">
      <c r="A2476" s="1"/>
      <c r="B2476" s="1"/>
      <c r="C2476" s="1"/>
      <c r="D2476" s="1"/>
      <c r="E2476" s="1"/>
      <c r="F2476" s="47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</row>
    <row r="2477" spans="1:19" ht="16.5" customHeight="1" x14ac:dyDescent="0.25">
      <c r="A2477" s="1"/>
      <c r="B2477" s="1"/>
      <c r="C2477" s="1"/>
      <c r="D2477" s="1"/>
      <c r="E2477" s="1"/>
      <c r="F2477" s="47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 spans="1:19" ht="16.5" customHeight="1" x14ac:dyDescent="0.25">
      <c r="A2478" s="1"/>
      <c r="B2478" s="1"/>
      <c r="C2478" s="1"/>
      <c r="D2478" s="1"/>
      <c r="E2478" s="1"/>
      <c r="F2478" s="47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</row>
    <row r="2479" spans="1:19" ht="16.5" customHeight="1" x14ac:dyDescent="0.25">
      <c r="A2479" s="1"/>
      <c r="B2479" s="1"/>
      <c r="C2479" s="1"/>
      <c r="D2479" s="1"/>
      <c r="E2479" s="1"/>
      <c r="F2479" s="47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</row>
    <row r="2480" spans="1:19" ht="16.5" customHeight="1" x14ac:dyDescent="0.25">
      <c r="A2480" s="1"/>
      <c r="B2480" s="1"/>
      <c r="C2480" s="1"/>
      <c r="D2480" s="1"/>
      <c r="E2480" s="1"/>
      <c r="F2480" s="47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 spans="1:19" ht="16.5" customHeight="1" x14ac:dyDescent="0.25">
      <c r="A2481" s="1"/>
      <c r="B2481" s="1"/>
      <c r="C2481" s="1"/>
      <c r="D2481" s="1"/>
      <c r="E2481" s="1"/>
      <c r="F2481" s="47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 spans="1:19" ht="16.5" customHeight="1" x14ac:dyDescent="0.25">
      <c r="A2482" s="1"/>
      <c r="B2482" s="1"/>
      <c r="C2482" s="1"/>
      <c r="D2482" s="1"/>
      <c r="E2482" s="1"/>
      <c r="F2482" s="47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 spans="1:19" ht="16.5" customHeight="1" x14ac:dyDescent="0.25">
      <c r="A2483" s="1"/>
      <c r="B2483" s="1"/>
      <c r="C2483" s="1"/>
      <c r="D2483" s="1"/>
      <c r="E2483" s="1"/>
      <c r="F2483" s="47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 spans="1:19" ht="16.5" customHeight="1" x14ac:dyDescent="0.25">
      <c r="A2484" s="1"/>
      <c r="B2484" s="1"/>
      <c r="C2484" s="1"/>
      <c r="D2484" s="1"/>
      <c r="E2484" s="1"/>
      <c r="F2484" s="47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</row>
    <row r="2485" spans="1:19" ht="16.5" customHeight="1" x14ac:dyDescent="0.25">
      <c r="A2485" s="1"/>
      <c r="B2485" s="1"/>
      <c r="C2485" s="1"/>
      <c r="D2485" s="1"/>
      <c r="E2485" s="1"/>
      <c r="F2485" s="47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</row>
    <row r="2486" spans="1:19" ht="16.5" customHeight="1" x14ac:dyDescent="0.25">
      <c r="A2486" s="1"/>
      <c r="B2486" s="1"/>
      <c r="C2486" s="1"/>
      <c r="D2486" s="1"/>
      <c r="E2486" s="1"/>
      <c r="F2486" s="47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</row>
    <row r="2487" spans="1:19" ht="16.5" customHeight="1" x14ac:dyDescent="0.25">
      <c r="A2487" s="1"/>
      <c r="B2487" s="1"/>
      <c r="C2487" s="1"/>
      <c r="D2487" s="1"/>
      <c r="E2487" s="1"/>
      <c r="F2487" s="47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</row>
    <row r="2488" spans="1:19" ht="16.5" customHeight="1" x14ac:dyDescent="0.25">
      <c r="A2488" s="1"/>
      <c r="B2488" s="1"/>
      <c r="C2488" s="1"/>
      <c r="D2488" s="1"/>
      <c r="E2488" s="1"/>
      <c r="F2488" s="47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</row>
    <row r="2489" spans="1:19" ht="16.5" customHeight="1" x14ac:dyDescent="0.25">
      <c r="A2489" s="1"/>
      <c r="B2489" s="1"/>
      <c r="C2489" s="1"/>
      <c r="D2489" s="1"/>
      <c r="E2489" s="1"/>
      <c r="F2489" s="47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 spans="1:19" ht="16.5" customHeight="1" x14ac:dyDescent="0.25">
      <c r="A2490" s="1"/>
      <c r="B2490" s="1"/>
      <c r="C2490" s="1"/>
      <c r="D2490" s="1"/>
      <c r="E2490" s="1"/>
      <c r="F2490" s="47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 spans="1:19" ht="16.5" customHeight="1" x14ac:dyDescent="0.25">
      <c r="A2491" s="1"/>
      <c r="B2491" s="1"/>
      <c r="C2491" s="1"/>
      <c r="D2491" s="1"/>
      <c r="E2491" s="1"/>
      <c r="F2491" s="47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 spans="1:19" ht="16.5" customHeight="1" x14ac:dyDescent="0.25">
      <c r="A2492" s="1"/>
      <c r="B2492" s="1"/>
      <c r="C2492" s="1"/>
      <c r="D2492" s="1"/>
      <c r="E2492" s="1"/>
      <c r="F2492" s="47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</row>
    <row r="2493" spans="1:19" ht="16.5" customHeight="1" x14ac:dyDescent="0.25">
      <c r="A2493" s="1"/>
      <c r="B2493" s="1"/>
      <c r="C2493" s="1"/>
      <c r="D2493" s="1"/>
      <c r="E2493" s="1"/>
      <c r="F2493" s="47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 spans="1:19" ht="16.5" customHeight="1" x14ac:dyDescent="0.25">
      <c r="A2494" s="1"/>
      <c r="B2494" s="1"/>
      <c r="C2494" s="1"/>
      <c r="D2494" s="1"/>
      <c r="E2494" s="1"/>
      <c r="F2494" s="47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</row>
    <row r="2495" spans="1:19" ht="16.5" customHeight="1" x14ac:dyDescent="0.25">
      <c r="A2495" s="1"/>
      <c r="B2495" s="1"/>
      <c r="C2495" s="1"/>
      <c r="D2495" s="1"/>
      <c r="E2495" s="1"/>
      <c r="F2495" s="47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</row>
    <row r="2496" spans="1:19" ht="16.5" customHeight="1" x14ac:dyDescent="0.25">
      <c r="A2496" s="1"/>
      <c r="B2496" s="1"/>
      <c r="C2496" s="1"/>
      <c r="D2496" s="1"/>
      <c r="E2496" s="1"/>
      <c r="F2496" s="47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</row>
    <row r="2497" spans="1:19" ht="16.5" customHeight="1" x14ac:dyDescent="0.25">
      <c r="A2497" s="1"/>
      <c r="B2497" s="1"/>
      <c r="C2497" s="1"/>
      <c r="D2497" s="1"/>
      <c r="E2497" s="1"/>
      <c r="F2497" s="47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 spans="1:19" ht="16.5" customHeight="1" x14ac:dyDescent="0.25">
      <c r="A2498" s="1"/>
      <c r="B2498" s="1"/>
      <c r="C2498" s="1"/>
      <c r="D2498" s="1"/>
      <c r="E2498" s="1"/>
      <c r="F2498" s="47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ht="16.5" customHeight="1" x14ac:dyDescent="0.25">
      <c r="A2499" s="1"/>
      <c r="B2499" s="1"/>
      <c r="C2499" s="1"/>
      <c r="D2499" s="1"/>
      <c r="E2499" s="1"/>
      <c r="F2499" s="47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 spans="1:19" ht="16.5" customHeight="1" x14ac:dyDescent="0.25">
      <c r="A2500" s="1"/>
      <c r="B2500" s="1"/>
      <c r="C2500" s="1"/>
      <c r="D2500" s="1"/>
      <c r="E2500" s="1"/>
      <c r="F2500" s="47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</row>
    <row r="2501" spans="1:19" ht="16.5" customHeight="1" x14ac:dyDescent="0.25">
      <c r="A2501" s="1"/>
      <c r="B2501" s="1"/>
      <c r="C2501" s="1"/>
      <c r="D2501" s="1"/>
      <c r="E2501" s="1"/>
      <c r="F2501" s="47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</row>
    <row r="2502" spans="1:19" ht="16.5" customHeight="1" x14ac:dyDescent="0.25">
      <c r="A2502" s="1"/>
      <c r="B2502" s="1"/>
      <c r="C2502" s="1"/>
      <c r="D2502" s="1"/>
      <c r="E2502" s="1"/>
      <c r="F2502" s="47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</row>
    <row r="2503" spans="1:19" ht="18.75" customHeight="1" x14ac:dyDescent="0.25">
      <c r="A2503" s="1"/>
      <c r="B2503" s="1"/>
      <c r="C2503" s="1"/>
      <c r="D2503" s="1"/>
      <c r="E2503" s="1"/>
      <c r="F2503" s="47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</row>
    <row r="2504" spans="1:19" ht="16.5" customHeight="1" x14ac:dyDescent="0.25">
      <c r="A2504" s="1"/>
      <c r="B2504" s="1"/>
      <c r="C2504" s="1"/>
      <c r="D2504" s="1"/>
      <c r="E2504" s="1"/>
      <c r="F2504" s="47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</row>
    <row r="2505" spans="1:19" ht="16.5" customHeight="1" x14ac:dyDescent="0.25">
      <c r="A2505" s="1"/>
      <c r="B2505" s="1"/>
      <c r="C2505" s="1"/>
      <c r="D2505" s="1"/>
      <c r="E2505" s="1"/>
      <c r="F2505" s="47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 spans="1:19" ht="16.5" customHeight="1" x14ac:dyDescent="0.25">
      <c r="A2506" s="1"/>
      <c r="B2506" s="1"/>
      <c r="C2506" s="1"/>
      <c r="D2506" s="1"/>
      <c r="E2506" s="1"/>
      <c r="F2506" s="47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 spans="1:19" ht="16.5" customHeight="1" x14ac:dyDescent="0.25">
      <c r="A2507" s="1"/>
      <c r="B2507" s="1"/>
      <c r="C2507" s="1"/>
      <c r="D2507" s="1"/>
      <c r="E2507" s="1"/>
      <c r="F2507" s="47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ht="16.5" customHeight="1" x14ac:dyDescent="0.25">
      <c r="A2508" s="1"/>
      <c r="B2508" s="1"/>
      <c r="C2508" s="1"/>
      <c r="D2508" s="1"/>
      <c r="E2508" s="1"/>
      <c r="F2508" s="47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</row>
    <row r="2509" spans="1:19" ht="16.5" customHeight="1" x14ac:dyDescent="0.25">
      <c r="A2509" s="1"/>
      <c r="B2509" s="1"/>
      <c r="C2509" s="1"/>
      <c r="D2509" s="1"/>
      <c r="E2509" s="1"/>
      <c r="F2509" s="47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</row>
    <row r="2510" spans="1:19" ht="16.5" customHeight="1" x14ac:dyDescent="0.25">
      <c r="A2510" s="1"/>
      <c r="B2510" s="1"/>
      <c r="C2510" s="1"/>
      <c r="D2510" s="1"/>
      <c r="E2510" s="1"/>
      <c r="F2510" s="47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</row>
    <row r="2511" spans="1:19" ht="16.5" customHeight="1" x14ac:dyDescent="0.25">
      <c r="A2511" s="1"/>
      <c r="B2511" s="1"/>
      <c r="C2511" s="1"/>
      <c r="D2511" s="1"/>
      <c r="E2511" s="1"/>
      <c r="F2511" s="47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</row>
    <row r="2512" spans="1:19" ht="16.5" customHeight="1" x14ac:dyDescent="0.25">
      <c r="A2512" s="1"/>
      <c r="B2512" s="1"/>
      <c r="C2512" s="1"/>
      <c r="D2512" s="1"/>
      <c r="E2512" s="1"/>
      <c r="F2512" s="47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</row>
    <row r="2513" spans="1:19" ht="16.5" customHeight="1" x14ac:dyDescent="0.25">
      <c r="A2513" s="1"/>
      <c r="B2513" s="1"/>
      <c r="C2513" s="1"/>
      <c r="D2513" s="1"/>
      <c r="E2513" s="1"/>
      <c r="F2513" s="47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 spans="1:19" ht="16.5" customHeight="1" x14ac:dyDescent="0.25">
      <c r="A2514" s="1"/>
      <c r="B2514" s="1"/>
      <c r="C2514" s="1"/>
      <c r="D2514" s="1"/>
      <c r="E2514" s="1"/>
      <c r="F2514" s="47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</row>
    <row r="2515" spans="1:19" ht="16.5" customHeight="1" x14ac:dyDescent="0.25">
      <c r="A2515" s="1"/>
      <c r="B2515" s="1"/>
      <c r="C2515" s="1"/>
      <c r="D2515" s="1"/>
      <c r="E2515" s="1"/>
      <c r="F2515" s="47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</row>
    <row r="2516" spans="1:19" ht="16.5" customHeight="1" x14ac:dyDescent="0.25">
      <c r="A2516" s="1"/>
      <c r="B2516" s="1"/>
      <c r="C2516" s="1"/>
      <c r="D2516" s="1"/>
      <c r="E2516" s="1"/>
      <c r="F2516" s="47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</row>
    <row r="2517" spans="1:19" ht="16.5" customHeight="1" x14ac:dyDescent="0.25">
      <c r="A2517" s="1"/>
      <c r="B2517" s="1"/>
      <c r="C2517" s="1"/>
      <c r="D2517" s="1"/>
      <c r="E2517" s="1"/>
      <c r="F2517" s="47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</row>
    <row r="2518" spans="1:19" ht="16.5" customHeight="1" x14ac:dyDescent="0.25">
      <c r="A2518" s="1"/>
      <c r="B2518" s="1"/>
      <c r="C2518" s="1"/>
      <c r="D2518" s="1"/>
      <c r="E2518" s="1"/>
      <c r="F2518" s="47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</row>
    <row r="2519" spans="1:19" ht="16.5" customHeight="1" x14ac:dyDescent="0.25">
      <c r="A2519" s="1"/>
      <c r="B2519" s="1"/>
      <c r="C2519" s="1"/>
      <c r="D2519" s="1"/>
      <c r="E2519" s="1"/>
      <c r="F2519" s="47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ht="16.5" customHeight="1" x14ac:dyDescent="0.25">
      <c r="A2520" s="1"/>
      <c r="B2520" s="1"/>
      <c r="C2520" s="1"/>
      <c r="D2520" s="1"/>
      <c r="E2520" s="1"/>
      <c r="F2520" s="47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 spans="1:19" ht="16.5" customHeight="1" x14ac:dyDescent="0.25">
      <c r="A2521" s="1"/>
      <c r="B2521" s="1"/>
      <c r="C2521" s="1"/>
      <c r="D2521" s="1"/>
      <c r="E2521" s="1"/>
      <c r="F2521" s="47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 spans="1:19" ht="16.5" customHeight="1" x14ac:dyDescent="0.25">
      <c r="A2522" s="1"/>
      <c r="B2522" s="1"/>
      <c r="C2522" s="1"/>
      <c r="D2522" s="1"/>
      <c r="E2522" s="1"/>
      <c r="F2522" s="47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</row>
    <row r="2523" spans="1:19" ht="16.5" customHeight="1" x14ac:dyDescent="0.25">
      <c r="A2523" s="1"/>
      <c r="B2523" s="1"/>
      <c r="C2523" s="1"/>
      <c r="D2523" s="1"/>
      <c r="E2523" s="1"/>
      <c r="F2523" s="47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</row>
    <row r="2524" spans="1:19" ht="16.5" customHeight="1" x14ac:dyDescent="0.25">
      <c r="A2524" s="1"/>
      <c r="B2524" s="1"/>
      <c r="C2524" s="1"/>
      <c r="D2524" s="1"/>
      <c r="E2524" s="1"/>
      <c r="F2524" s="47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</row>
    <row r="2525" spans="1:19" ht="16.5" customHeight="1" x14ac:dyDescent="0.25">
      <c r="A2525" s="1"/>
      <c r="B2525" s="1"/>
      <c r="C2525" s="1"/>
      <c r="D2525" s="1"/>
      <c r="E2525" s="1"/>
      <c r="F2525" s="47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</row>
    <row r="2526" spans="1:19" ht="16.5" customHeight="1" x14ac:dyDescent="0.25">
      <c r="A2526" s="1"/>
      <c r="B2526" s="1"/>
      <c r="C2526" s="1"/>
      <c r="D2526" s="1"/>
      <c r="E2526" s="1"/>
      <c r="F2526" s="47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</row>
    <row r="2527" spans="1:19" ht="16.5" customHeight="1" x14ac:dyDescent="0.25">
      <c r="A2527" s="1"/>
      <c r="B2527" s="1"/>
      <c r="C2527" s="1"/>
      <c r="D2527" s="1"/>
      <c r="E2527" s="1"/>
      <c r="F2527" s="47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 spans="1:19" ht="16.5" customHeight="1" x14ac:dyDescent="0.25">
      <c r="A2528" s="1"/>
      <c r="B2528" s="1"/>
      <c r="C2528" s="1"/>
      <c r="D2528" s="1"/>
      <c r="E2528" s="1"/>
      <c r="F2528" s="47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spans="1:19" ht="16.5" customHeight="1" x14ac:dyDescent="0.25">
      <c r="A2529" s="1"/>
      <c r="B2529" s="1"/>
      <c r="C2529" s="1"/>
      <c r="D2529" s="1"/>
      <c r="E2529" s="1"/>
      <c r="F2529" s="47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ht="16.5" customHeight="1" x14ac:dyDescent="0.25">
      <c r="A2530" s="1"/>
      <c r="B2530" s="1"/>
      <c r="C2530" s="1"/>
      <c r="D2530" s="1"/>
      <c r="E2530" s="1"/>
      <c r="F2530" s="47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</row>
    <row r="2531" spans="1:19" ht="16.5" customHeight="1" x14ac:dyDescent="0.25">
      <c r="A2531" s="1"/>
      <c r="B2531" s="1"/>
      <c r="C2531" s="1"/>
      <c r="D2531" s="1"/>
      <c r="E2531" s="1"/>
      <c r="F2531" s="47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</row>
    <row r="2532" spans="1:19" ht="16.5" customHeight="1" x14ac:dyDescent="0.25">
      <c r="A2532" s="1"/>
      <c r="B2532" s="1"/>
      <c r="C2532" s="1"/>
      <c r="D2532" s="1"/>
      <c r="E2532" s="1"/>
      <c r="F2532" s="47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</row>
    <row r="2533" spans="1:19" ht="16.5" customHeight="1" x14ac:dyDescent="0.25">
      <c r="A2533" s="1"/>
      <c r="B2533" s="1"/>
      <c r="C2533" s="1"/>
      <c r="D2533" s="1"/>
      <c r="E2533" s="1"/>
      <c r="F2533" s="47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</row>
    <row r="2534" spans="1:19" ht="16.5" customHeight="1" x14ac:dyDescent="0.25">
      <c r="A2534" s="1"/>
      <c r="B2534" s="1"/>
      <c r="C2534" s="1"/>
      <c r="D2534" s="1"/>
      <c r="E2534" s="1"/>
      <c r="F2534" s="47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</row>
    <row r="2535" spans="1:19" ht="16.5" customHeight="1" x14ac:dyDescent="0.25">
      <c r="A2535" s="1"/>
      <c r="B2535" s="1"/>
      <c r="C2535" s="1"/>
      <c r="D2535" s="1"/>
      <c r="E2535" s="1"/>
      <c r="F2535" s="47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 spans="1:19" ht="16.5" customHeight="1" x14ac:dyDescent="0.25">
      <c r="A2536" s="1"/>
      <c r="B2536" s="1"/>
      <c r="C2536" s="1"/>
      <c r="D2536" s="1"/>
      <c r="E2536" s="1"/>
      <c r="F2536" s="47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spans="1:19" ht="16.5" customHeight="1" x14ac:dyDescent="0.25">
      <c r="A2537" s="1"/>
      <c r="B2537" s="1"/>
      <c r="C2537" s="1"/>
      <c r="D2537" s="1"/>
      <c r="E2537" s="1"/>
      <c r="F2537" s="47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spans="1:19" ht="16.5" customHeight="1" x14ac:dyDescent="0.25">
      <c r="A2538" s="1"/>
      <c r="B2538" s="1"/>
      <c r="C2538" s="1"/>
      <c r="D2538" s="1"/>
      <c r="E2538" s="1"/>
      <c r="F2538" s="47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</row>
    <row r="2539" spans="1:19" ht="16.5" customHeight="1" x14ac:dyDescent="0.25">
      <c r="A2539" s="1"/>
      <c r="B2539" s="1"/>
      <c r="C2539" s="1"/>
      <c r="D2539" s="1"/>
      <c r="E2539" s="1"/>
      <c r="F2539" s="47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</row>
    <row r="2540" spans="1:19" ht="16.5" customHeight="1" x14ac:dyDescent="0.25">
      <c r="A2540" s="1"/>
      <c r="B2540" s="1"/>
      <c r="C2540" s="1"/>
      <c r="D2540" s="1"/>
      <c r="E2540" s="1"/>
      <c r="F2540" s="47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</row>
    <row r="2541" spans="1:19" ht="16.5" customHeight="1" x14ac:dyDescent="0.25">
      <c r="A2541" s="1"/>
      <c r="B2541" s="1"/>
      <c r="C2541" s="1"/>
      <c r="D2541" s="1"/>
      <c r="E2541" s="1"/>
      <c r="F2541" s="47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</row>
    <row r="2542" spans="1:19" ht="16.5" customHeight="1" x14ac:dyDescent="0.25">
      <c r="A2542" s="1"/>
      <c r="B2542" s="1"/>
      <c r="C2542" s="1"/>
      <c r="D2542" s="1"/>
      <c r="E2542" s="1"/>
      <c r="F2542" s="47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</row>
    <row r="2543" spans="1:19" ht="16.5" customHeight="1" x14ac:dyDescent="0.25">
      <c r="A2543" s="1"/>
      <c r="B2543" s="1"/>
      <c r="C2543" s="1"/>
      <c r="D2543" s="1"/>
      <c r="E2543" s="1"/>
      <c r="F2543" s="47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 spans="1:19" ht="16.5" customHeight="1" x14ac:dyDescent="0.25">
      <c r="A2544" s="1"/>
      <c r="B2544" s="1"/>
      <c r="C2544" s="1"/>
      <c r="D2544" s="1"/>
      <c r="E2544" s="1"/>
      <c r="F2544" s="47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 spans="1:19" ht="16.5" customHeight="1" x14ac:dyDescent="0.25">
      <c r="A2545" s="1"/>
      <c r="B2545" s="1"/>
      <c r="C2545" s="1"/>
      <c r="D2545" s="1"/>
      <c r="E2545" s="1"/>
      <c r="F2545" s="47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 spans="1:19" ht="16.5" customHeight="1" x14ac:dyDescent="0.25">
      <c r="A2546" s="1"/>
      <c r="B2546" s="1"/>
      <c r="C2546" s="1"/>
      <c r="D2546" s="1"/>
      <c r="E2546" s="1"/>
      <c r="F2546" s="47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</row>
    <row r="2547" spans="1:19" ht="16.5" customHeight="1" x14ac:dyDescent="0.25">
      <c r="A2547" s="1"/>
      <c r="B2547" s="1"/>
      <c r="C2547" s="1"/>
      <c r="D2547" s="1"/>
      <c r="E2547" s="1"/>
      <c r="F2547" s="47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</row>
    <row r="2548" spans="1:19" ht="16.5" customHeight="1" x14ac:dyDescent="0.25">
      <c r="A2548" s="1"/>
      <c r="B2548" s="1"/>
      <c r="C2548" s="1"/>
      <c r="D2548" s="1"/>
      <c r="E2548" s="1"/>
      <c r="F2548" s="47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</row>
    <row r="2549" spans="1:19" ht="16.5" customHeight="1" x14ac:dyDescent="0.25">
      <c r="A2549" s="1"/>
      <c r="B2549" s="1"/>
      <c r="C2549" s="1"/>
      <c r="D2549" s="1"/>
      <c r="E2549" s="1"/>
      <c r="F2549" s="47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</row>
    <row r="2550" spans="1:19" ht="16.5" customHeight="1" x14ac:dyDescent="0.25">
      <c r="A2550" s="1"/>
      <c r="B2550" s="1"/>
      <c r="C2550" s="1"/>
      <c r="D2550" s="1"/>
      <c r="E2550" s="1"/>
      <c r="F2550" s="47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</row>
    <row r="2551" spans="1:19" ht="16.5" customHeight="1" x14ac:dyDescent="0.25">
      <c r="A2551" s="1"/>
      <c r="B2551" s="1"/>
      <c r="C2551" s="1"/>
      <c r="D2551" s="1"/>
      <c r="E2551" s="1"/>
      <c r="F2551" s="47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 spans="1:19" ht="16.5" customHeight="1" x14ac:dyDescent="0.25">
      <c r="A2552" s="1"/>
      <c r="B2552" s="1"/>
      <c r="C2552" s="1"/>
      <c r="D2552" s="1"/>
      <c r="E2552" s="1"/>
      <c r="F2552" s="47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 spans="1:19" ht="16.5" customHeight="1" x14ac:dyDescent="0.25">
      <c r="A2553" s="1"/>
      <c r="B2553" s="1"/>
      <c r="C2553" s="1"/>
      <c r="D2553" s="1"/>
      <c r="E2553" s="1"/>
      <c r="F2553" s="47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 spans="1:19" ht="16.5" customHeight="1" x14ac:dyDescent="0.25">
      <c r="A2554" s="1"/>
      <c r="B2554" s="1"/>
      <c r="C2554" s="1"/>
      <c r="D2554" s="1"/>
      <c r="E2554" s="1"/>
      <c r="F2554" s="47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</row>
    <row r="2555" spans="1:19" ht="16.5" customHeight="1" x14ac:dyDescent="0.25">
      <c r="A2555" s="1"/>
      <c r="B2555" s="1"/>
      <c r="C2555" s="1"/>
      <c r="D2555" s="1"/>
      <c r="E2555" s="1"/>
      <c r="F2555" s="47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</row>
    <row r="2556" spans="1:19" ht="16.5" customHeight="1" x14ac:dyDescent="0.25">
      <c r="A2556" s="1"/>
      <c r="B2556" s="1"/>
      <c r="C2556" s="1"/>
      <c r="D2556" s="1"/>
      <c r="E2556" s="1"/>
      <c r="F2556" s="47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</row>
    <row r="2557" spans="1:19" ht="16.5" customHeight="1" x14ac:dyDescent="0.25">
      <c r="A2557" s="1"/>
      <c r="B2557" s="1"/>
      <c r="C2557" s="1"/>
      <c r="D2557" s="1"/>
      <c r="E2557" s="1"/>
      <c r="F2557" s="47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</row>
    <row r="2558" spans="1:19" ht="16.5" customHeight="1" x14ac:dyDescent="0.25">
      <c r="A2558" s="1"/>
      <c r="B2558" s="1"/>
      <c r="C2558" s="1"/>
      <c r="D2558" s="1"/>
      <c r="E2558" s="1"/>
      <c r="F2558" s="47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</row>
    <row r="2559" spans="1:19" ht="16.5" customHeight="1" x14ac:dyDescent="0.25">
      <c r="A2559" s="1"/>
      <c r="B2559" s="1"/>
      <c r="C2559" s="1"/>
      <c r="D2559" s="1"/>
      <c r="E2559" s="1"/>
      <c r="F2559" s="47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spans="1:19" ht="16.5" customHeight="1" x14ac:dyDescent="0.25">
      <c r="A2560" s="1"/>
      <c r="B2560" s="1"/>
      <c r="C2560" s="1"/>
      <c r="D2560" s="1"/>
      <c r="E2560" s="1"/>
      <c r="F2560" s="47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spans="1:19" ht="16.5" customHeight="1" x14ac:dyDescent="0.25">
      <c r="A2561" s="1"/>
      <c r="B2561" s="1"/>
      <c r="C2561" s="1"/>
      <c r="D2561" s="1"/>
      <c r="E2561" s="1"/>
      <c r="F2561" s="47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spans="1:19" ht="16.5" customHeight="1" x14ac:dyDescent="0.25">
      <c r="A2562" s="1"/>
      <c r="B2562" s="1"/>
      <c r="C2562" s="1"/>
      <c r="D2562" s="1"/>
      <c r="E2562" s="1"/>
      <c r="F2562" s="47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</row>
    <row r="2563" spans="1:19" ht="16.5" customHeight="1" x14ac:dyDescent="0.25">
      <c r="A2563" s="1"/>
      <c r="B2563" s="1"/>
      <c r="C2563" s="1"/>
      <c r="D2563" s="1"/>
      <c r="E2563" s="1"/>
      <c r="F2563" s="47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</row>
    <row r="2564" spans="1:19" ht="16.5" customHeight="1" x14ac:dyDescent="0.25">
      <c r="A2564" s="1"/>
      <c r="B2564" s="1"/>
      <c r="C2564" s="1"/>
      <c r="D2564" s="1"/>
      <c r="E2564" s="1"/>
      <c r="F2564" s="47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</row>
    <row r="2565" spans="1:19" ht="16.5" customHeight="1" x14ac:dyDescent="0.25">
      <c r="A2565" s="1"/>
      <c r="B2565" s="1"/>
      <c r="C2565" s="1"/>
      <c r="D2565" s="1"/>
      <c r="E2565" s="1"/>
      <c r="F2565" s="47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</row>
    <row r="2566" spans="1:19" ht="16.5" customHeight="1" x14ac:dyDescent="0.25">
      <c r="A2566" s="1"/>
      <c r="B2566" s="1"/>
      <c r="C2566" s="1"/>
      <c r="D2566" s="1"/>
      <c r="E2566" s="1"/>
      <c r="F2566" s="47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</row>
    <row r="2567" spans="1:19" ht="16.5" customHeight="1" x14ac:dyDescent="0.25">
      <c r="A2567" s="1"/>
      <c r="B2567" s="1"/>
      <c r="C2567" s="1"/>
      <c r="D2567" s="1"/>
      <c r="E2567" s="1"/>
      <c r="F2567" s="47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 spans="1:19" ht="16.5" customHeight="1" x14ac:dyDescent="0.25">
      <c r="A2568" s="1"/>
      <c r="B2568" s="1"/>
      <c r="C2568" s="1"/>
      <c r="D2568" s="1"/>
      <c r="E2568" s="1"/>
      <c r="F2568" s="47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 spans="1:19" ht="16.5" customHeight="1" x14ac:dyDescent="0.25">
      <c r="A2569" s="1"/>
      <c r="B2569" s="1"/>
      <c r="C2569" s="1"/>
      <c r="D2569" s="1"/>
      <c r="E2569" s="1"/>
      <c r="F2569" s="47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 spans="1:19" ht="16.5" customHeight="1" x14ac:dyDescent="0.25">
      <c r="A2570" s="1"/>
      <c r="B2570" s="1"/>
      <c r="C2570" s="1"/>
      <c r="D2570" s="1"/>
      <c r="E2570" s="1"/>
      <c r="F2570" s="47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</row>
    <row r="2571" spans="1:19" ht="16.5" customHeight="1" x14ac:dyDescent="0.25">
      <c r="A2571" s="1"/>
      <c r="B2571" s="1"/>
      <c r="C2571" s="1"/>
      <c r="D2571" s="1"/>
      <c r="E2571" s="1"/>
      <c r="F2571" s="47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</row>
    <row r="2572" spans="1:19" ht="16.5" customHeight="1" x14ac:dyDescent="0.25">
      <c r="A2572" s="1"/>
      <c r="B2572" s="1"/>
      <c r="C2572" s="1"/>
      <c r="D2572" s="1"/>
      <c r="E2572" s="1"/>
      <c r="F2572" s="47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</row>
    <row r="2573" spans="1:19" ht="16.5" customHeight="1" x14ac:dyDescent="0.25">
      <c r="A2573" s="1"/>
      <c r="B2573" s="1"/>
      <c r="C2573" s="1"/>
      <c r="D2573" s="1"/>
      <c r="E2573" s="1"/>
      <c r="F2573" s="47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</row>
    <row r="2574" spans="1:19" ht="16.5" customHeight="1" x14ac:dyDescent="0.25">
      <c r="A2574" s="1"/>
      <c r="B2574" s="1"/>
      <c r="C2574" s="1"/>
      <c r="D2574" s="1"/>
      <c r="E2574" s="1"/>
      <c r="F2574" s="47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</row>
    <row r="2575" spans="1:19" ht="16.5" customHeight="1" x14ac:dyDescent="0.25">
      <c r="A2575" s="1"/>
      <c r="B2575" s="1"/>
      <c r="C2575" s="1"/>
      <c r="D2575" s="1"/>
      <c r="E2575" s="1"/>
      <c r="F2575" s="47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 spans="1:19" ht="16.5" customHeight="1" x14ac:dyDescent="0.25">
      <c r="A2576" s="1"/>
      <c r="B2576" s="1"/>
      <c r="C2576" s="1"/>
      <c r="D2576" s="1"/>
      <c r="E2576" s="1"/>
      <c r="F2576" s="47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 spans="1:19" ht="16.5" customHeight="1" x14ac:dyDescent="0.25">
      <c r="A2577" s="1"/>
      <c r="B2577" s="1"/>
      <c r="C2577" s="1"/>
      <c r="D2577" s="1"/>
      <c r="E2577" s="1"/>
      <c r="F2577" s="47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 spans="1:19" ht="16.5" customHeight="1" x14ac:dyDescent="0.25">
      <c r="A2578" s="1"/>
      <c r="B2578" s="1"/>
      <c r="C2578" s="1"/>
      <c r="D2578" s="1"/>
      <c r="E2578" s="1"/>
      <c r="F2578" s="47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</row>
    <row r="2579" spans="1:19" ht="16.5" customHeight="1" x14ac:dyDescent="0.25">
      <c r="A2579" s="1"/>
      <c r="B2579" s="1"/>
      <c r="C2579" s="1"/>
      <c r="D2579" s="1"/>
      <c r="E2579" s="1"/>
      <c r="F2579" s="47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</row>
    <row r="2580" spans="1:19" ht="16.5" customHeight="1" x14ac:dyDescent="0.25">
      <c r="A2580" s="1"/>
      <c r="B2580" s="1"/>
      <c r="C2580" s="1"/>
      <c r="D2580" s="1"/>
      <c r="E2580" s="1"/>
      <c r="F2580" s="47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</row>
    <row r="2581" spans="1:19" ht="16.5" customHeight="1" x14ac:dyDescent="0.25">
      <c r="A2581" s="1"/>
      <c r="B2581" s="1"/>
      <c r="C2581" s="1"/>
      <c r="D2581" s="1"/>
      <c r="E2581" s="1"/>
      <c r="F2581" s="47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</row>
    <row r="2582" spans="1:19" ht="16.5" customHeight="1" x14ac:dyDescent="0.25">
      <c r="A2582" s="1"/>
      <c r="B2582" s="1"/>
      <c r="C2582" s="1"/>
      <c r="D2582" s="1"/>
      <c r="E2582" s="1"/>
      <c r="F2582" s="47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</row>
    <row r="2583" spans="1:19" ht="16.5" customHeight="1" x14ac:dyDescent="0.25">
      <c r="A2583" s="1"/>
      <c r="B2583" s="1"/>
      <c r="C2583" s="1"/>
      <c r="D2583" s="1"/>
      <c r="E2583" s="1"/>
      <c r="F2583" s="47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 spans="1:19" ht="16.5" customHeight="1" x14ac:dyDescent="0.25">
      <c r="A2584" s="1"/>
      <c r="B2584" s="1"/>
      <c r="C2584" s="1"/>
      <c r="D2584" s="1"/>
      <c r="E2584" s="1"/>
      <c r="F2584" s="47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 spans="1:19" ht="16.5" customHeight="1" x14ac:dyDescent="0.25">
      <c r="A2585" s="1"/>
      <c r="B2585" s="1"/>
      <c r="C2585" s="1"/>
      <c r="D2585" s="1"/>
      <c r="E2585" s="1"/>
      <c r="F2585" s="47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 spans="1:19" ht="16.5" customHeight="1" x14ac:dyDescent="0.25">
      <c r="A2586" s="1"/>
      <c r="B2586" s="1"/>
      <c r="C2586" s="1"/>
      <c r="D2586" s="1"/>
      <c r="E2586" s="1"/>
      <c r="F2586" s="47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spans="1:19" ht="16.5" customHeight="1" x14ac:dyDescent="0.25">
      <c r="A2587" s="1"/>
      <c r="B2587" s="1"/>
      <c r="C2587" s="1"/>
      <c r="D2587" s="1"/>
      <c r="E2587" s="1"/>
      <c r="F2587" s="47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</row>
    <row r="2588" spans="1:19" ht="16.5" customHeight="1" x14ac:dyDescent="0.25">
      <c r="A2588" s="1"/>
      <c r="B2588" s="1"/>
      <c r="C2588" s="1"/>
      <c r="D2588" s="1"/>
      <c r="E2588" s="1"/>
      <c r="F2588" s="47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</row>
    <row r="2589" spans="1:19" ht="16.5" customHeight="1" x14ac:dyDescent="0.25">
      <c r="A2589" s="1"/>
      <c r="B2589" s="1"/>
      <c r="C2589" s="1"/>
      <c r="D2589" s="1"/>
      <c r="E2589" s="1"/>
      <c r="F2589" s="47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</row>
    <row r="2590" spans="1:19" ht="16.5" customHeight="1" x14ac:dyDescent="0.25">
      <c r="A2590" s="1"/>
      <c r="B2590" s="1"/>
      <c r="C2590" s="1"/>
      <c r="D2590" s="1"/>
      <c r="E2590" s="1"/>
      <c r="F2590" s="47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</row>
    <row r="2591" spans="1:19" ht="16.5" customHeight="1" x14ac:dyDescent="0.25">
      <c r="A2591" s="1"/>
      <c r="B2591" s="1"/>
      <c r="C2591" s="1"/>
      <c r="D2591" s="1"/>
      <c r="E2591" s="1"/>
      <c r="F2591" s="47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</row>
    <row r="2592" spans="1:19" ht="16.5" customHeight="1" x14ac:dyDescent="0.25">
      <c r="A2592" s="1"/>
      <c r="B2592" s="1"/>
      <c r="C2592" s="1"/>
      <c r="D2592" s="1"/>
      <c r="E2592" s="1"/>
      <c r="F2592" s="47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 spans="1:19" ht="16.5" customHeight="1" x14ac:dyDescent="0.25">
      <c r="A2593" s="1"/>
      <c r="B2593" s="1"/>
      <c r="C2593" s="1"/>
      <c r="D2593" s="1"/>
      <c r="E2593" s="1"/>
      <c r="F2593" s="47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ht="16.5" customHeight="1" x14ac:dyDescent="0.25">
      <c r="A2594" s="1"/>
      <c r="B2594" s="1"/>
      <c r="C2594" s="1"/>
      <c r="D2594" s="1"/>
      <c r="E2594" s="1"/>
      <c r="F2594" s="47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ht="16.5" customHeight="1" x14ac:dyDescent="0.25">
      <c r="A2595" s="1"/>
      <c r="B2595" s="1"/>
      <c r="C2595" s="1"/>
      <c r="D2595" s="1"/>
      <c r="E2595" s="1"/>
      <c r="F2595" s="47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</row>
    <row r="2596" spans="1:19" ht="16.5" customHeight="1" x14ac:dyDescent="0.25">
      <c r="A2596" s="1"/>
      <c r="B2596" s="1"/>
      <c r="C2596" s="1"/>
      <c r="D2596" s="1"/>
      <c r="E2596" s="1"/>
      <c r="F2596" s="47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</row>
    <row r="2597" spans="1:19" ht="16.5" customHeight="1" x14ac:dyDescent="0.25">
      <c r="A2597" s="1"/>
      <c r="B2597" s="1"/>
      <c r="C2597" s="1"/>
      <c r="D2597" s="1"/>
      <c r="E2597" s="1"/>
      <c r="F2597" s="47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</row>
    <row r="2598" spans="1:19" ht="16.5" customHeight="1" x14ac:dyDescent="0.25">
      <c r="A2598" s="1"/>
      <c r="B2598" s="1"/>
      <c r="C2598" s="1"/>
      <c r="D2598" s="1"/>
      <c r="E2598" s="1"/>
      <c r="F2598" s="47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</row>
    <row r="2599" spans="1:19" ht="16.5" customHeight="1" x14ac:dyDescent="0.25">
      <c r="A2599" s="1"/>
      <c r="B2599" s="1"/>
      <c r="C2599" s="1"/>
      <c r="D2599" s="1"/>
      <c r="E2599" s="1"/>
      <c r="F2599" s="47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 spans="1:19" x14ac:dyDescent="0.25">
      <c r="A2600" s="1"/>
      <c r="B2600" s="1"/>
      <c r="C2600" s="1"/>
      <c r="D2600" s="1"/>
      <c r="E2600" s="1"/>
      <c r="F2600" s="47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 spans="1:19" x14ac:dyDescent="0.25">
      <c r="A2601" s="1"/>
      <c r="B2601" s="1"/>
      <c r="C2601" s="1"/>
      <c r="D2601" s="1"/>
      <c r="E2601" s="1"/>
      <c r="F2601" s="47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 spans="1:19" x14ac:dyDescent="0.25">
      <c r="A2602" s="1"/>
      <c r="B2602" s="3"/>
      <c r="C2602" s="3"/>
      <c r="D2602" s="3"/>
      <c r="E2602" s="3"/>
      <c r="F2602" s="9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18"/>
      <c r="S2602" s="18"/>
    </row>
    <row r="2603" spans="1:19" x14ac:dyDescent="0.25">
      <c r="A2603" s="1"/>
      <c r="B2603" s="3"/>
      <c r="C2603" s="3"/>
      <c r="D2603" s="3"/>
      <c r="E2603" s="3"/>
      <c r="F2603" s="9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18"/>
      <c r="S2603" s="18"/>
    </row>
    <row r="2604" spans="1:19" x14ac:dyDescent="0.25">
      <c r="A2604" s="1"/>
      <c r="B2604" s="3"/>
      <c r="C2604" s="3"/>
      <c r="D2604" s="3"/>
      <c r="E2604" s="3"/>
      <c r="F2604" s="9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18"/>
      <c r="S2604" s="18"/>
    </row>
    <row r="2605" spans="1:19" x14ac:dyDescent="0.25">
      <c r="A2605" s="1"/>
      <c r="B2605" s="3"/>
      <c r="C2605" s="3"/>
      <c r="D2605" s="3"/>
      <c r="E2605" s="3"/>
      <c r="F2605" s="9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18"/>
      <c r="S2605" s="18"/>
    </row>
    <row r="2606" spans="1:19" x14ac:dyDescent="0.25">
      <c r="A2606" s="1"/>
      <c r="B2606" s="3"/>
      <c r="C2606" s="3"/>
      <c r="D2606" s="3"/>
      <c r="E2606" s="3"/>
      <c r="F2606" s="9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18"/>
      <c r="S2606" s="18"/>
    </row>
    <row r="2607" spans="1:19" x14ac:dyDescent="0.25">
      <c r="A2607" s="1"/>
      <c r="B2607" s="3"/>
      <c r="C2607" s="3"/>
      <c r="D2607" s="3"/>
      <c r="E2607" s="3"/>
      <c r="F2607" s="9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18"/>
      <c r="S2607" s="18"/>
    </row>
    <row r="2608" spans="1:19" x14ac:dyDescent="0.25">
      <c r="A2608" s="1"/>
      <c r="B2608" s="3"/>
      <c r="C2608" s="3"/>
      <c r="D2608" s="3"/>
      <c r="E2608" s="3"/>
      <c r="F2608" s="9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18"/>
      <c r="S2608" s="18"/>
    </row>
    <row r="2609" spans="1:19" x14ac:dyDescent="0.25">
      <c r="A2609" s="1"/>
      <c r="B2609" s="3"/>
      <c r="C2609" s="3"/>
      <c r="D2609" s="3"/>
      <c r="E2609" s="3"/>
      <c r="F2609" s="9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18"/>
      <c r="S2609" s="18"/>
    </row>
    <row r="2610" spans="1:19" x14ac:dyDescent="0.25">
      <c r="A2610" s="1"/>
      <c r="B2610" s="3"/>
      <c r="C2610" s="3"/>
      <c r="D2610" s="3"/>
      <c r="E2610" s="3"/>
      <c r="F2610" s="9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18"/>
      <c r="S2610" s="18"/>
    </row>
    <row r="2611" spans="1:19" x14ac:dyDescent="0.25">
      <c r="A2611" s="1"/>
      <c r="B2611" s="3"/>
      <c r="C2611" s="3"/>
      <c r="D2611" s="3"/>
      <c r="E2611" s="3"/>
      <c r="F2611" s="9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18"/>
      <c r="S2611" s="18"/>
    </row>
    <row r="2612" spans="1:19" x14ac:dyDescent="0.25">
      <c r="A2612" s="1"/>
      <c r="B2612" s="3"/>
      <c r="C2612" s="3"/>
      <c r="D2612" s="3"/>
      <c r="E2612" s="3"/>
      <c r="F2612" s="9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18"/>
      <c r="S2612" s="18"/>
    </row>
    <row r="2613" spans="1:19" x14ac:dyDescent="0.25">
      <c r="A2613" s="1"/>
      <c r="B2613" s="3"/>
      <c r="C2613" s="3"/>
      <c r="D2613" s="3"/>
      <c r="E2613" s="3"/>
      <c r="F2613" s="9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18"/>
      <c r="S2613" s="18"/>
    </row>
    <row r="2614" spans="1:19" x14ac:dyDescent="0.25">
      <c r="A2614" s="1"/>
      <c r="B2614" s="3"/>
      <c r="C2614" s="3"/>
      <c r="D2614" s="3"/>
      <c r="E2614" s="3"/>
      <c r="F2614" s="9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18"/>
      <c r="S2614" s="18"/>
    </row>
    <row r="2615" spans="1:19" x14ac:dyDescent="0.25">
      <c r="A2615" s="1"/>
      <c r="B2615" s="3"/>
      <c r="C2615" s="3"/>
      <c r="D2615" s="3"/>
      <c r="E2615" s="3"/>
      <c r="F2615" s="9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18"/>
      <c r="S2615" s="18"/>
    </row>
    <row r="2616" spans="1:19" x14ac:dyDescent="0.25">
      <c r="A2616" s="1"/>
      <c r="B2616" s="3"/>
      <c r="C2616" s="3"/>
      <c r="D2616" s="3"/>
      <c r="E2616" s="3"/>
      <c r="F2616" s="9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18"/>
      <c r="S2616" s="18"/>
    </row>
    <row r="2617" spans="1:19" x14ac:dyDescent="0.25">
      <c r="A2617" s="1"/>
      <c r="B2617" s="3"/>
      <c r="C2617" s="3"/>
      <c r="D2617" s="3"/>
      <c r="E2617" s="3"/>
      <c r="F2617" s="9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18"/>
      <c r="S2617" s="18"/>
    </row>
    <row r="2618" spans="1:19" x14ac:dyDescent="0.25">
      <c r="A2618" s="1"/>
      <c r="B2618" s="3"/>
      <c r="C2618" s="3"/>
      <c r="D2618" s="3"/>
      <c r="E2618" s="3"/>
      <c r="F2618" s="9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18"/>
      <c r="S2618" s="18"/>
    </row>
    <row r="2619" spans="1:19" x14ac:dyDescent="0.25">
      <c r="A2619" s="1"/>
      <c r="B2619" s="3"/>
      <c r="C2619" s="3"/>
      <c r="D2619" s="3"/>
      <c r="E2619" s="3"/>
      <c r="F2619" s="9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18"/>
      <c r="S2619" s="18"/>
    </row>
    <row r="2620" spans="1:19" x14ac:dyDescent="0.25">
      <c r="A2620" s="1"/>
      <c r="B2620" s="3"/>
      <c r="C2620" s="3"/>
      <c r="D2620" s="3"/>
      <c r="E2620" s="3"/>
      <c r="F2620" s="9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18"/>
      <c r="S2620" s="18"/>
    </row>
    <row r="2621" spans="1:19" x14ac:dyDescent="0.25">
      <c r="A2621" s="1"/>
      <c r="B2621" s="3"/>
      <c r="C2621" s="3"/>
      <c r="D2621" s="3"/>
      <c r="E2621" s="3"/>
      <c r="F2621" s="9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18"/>
      <c r="S2621" s="18"/>
    </row>
    <row r="2622" spans="1:19" x14ac:dyDescent="0.25">
      <c r="A2622" s="1"/>
      <c r="B2622" s="3"/>
      <c r="C2622" s="3"/>
      <c r="D2622" s="3"/>
      <c r="E2622" s="3"/>
      <c r="F2622" s="9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18"/>
      <c r="S2622" s="18"/>
    </row>
    <row r="2623" spans="1:19" x14ac:dyDescent="0.25">
      <c r="A2623" s="1"/>
      <c r="B2623" s="3"/>
      <c r="C2623" s="3"/>
      <c r="D2623" s="3"/>
      <c r="E2623" s="3"/>
      <c r="F2623" s="9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18"/>
      <c r="S2623" s="18"/>
    </row>
    <row r="2624" spans="1:19" x14ac:dyDescent="0.25">
      <c r="A2624" s="1"/>
      <c r="B2624" s="3"/>
      <c r="C2624" s="3"/>
      <c r="D2624" s="3"/>
      <c r="E2624" s="3"/>
      <c r="F2624" s="9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18"/>
      <c r="S2624" s="18"/>
    </row>
    <row r="2625" spans="1:19" x14ac:dyDescent="0.25">
      <c r="A2625" s="1"/>
      <c r="B2625" s="3"/>
      <c r="C2625" s="3"/>
      <c r="D2625" s="3"/>
      <c r="E2625" s="3"/>
      <c r="F2625" s="9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18"/>
      <c r="S2625" s="18"/>
    </row>
    <row r="2626" spans="1:19" x14ac:dyDescent="0.25">
      <c r="A2626" s="1"/>
      <c r="B2626" s="3"/>
      <c r="C2626" s="3"/>
      <c r="D2626" s="3"/>
      <c r="E2626" s="3"/>
      <c r="F2626" s="9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18"/>
      <c r="S2626" s="18"/>
    </row>
    <row r="2627" spans="1:19" x14ac:dyDescent="0.25">
      <c r="A2627" s="1"/>
      <c r="B2627" s="3"/>
      <c r="C2627" s="3"/>
      <c r="D2627" s="3"/>
      <c r="E2627" s="3"/>
      <c r="F2627" s="9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18"/>
      <c r="S2627" s="18"/>
    </row>
    <row r="2628" spans="1:19" x14ac:dyDescent="0.25">
      <c r="A2628" s="1"/>
      <c r="B2628" s="3"/>
      <c r="C2628" s="3"/>
      <c r="D2628" s="3"/>
      <c r="E2628" s="3"/>
      <c r="F2628" s="9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18"/>
      <c r="S2628" s="18"/>
    </row>
    <row r="2629" spans="1:19" x14ac:dyDescent="0.25">
      <c r="A2629" s="1"/>
      <c r="B2629" s="3"/>
      <c r="C2629" s="3"/>
      <c r="D2629" s="3"/>
      <c r="E2629" s="3"/>
      <c r="F2629" s="9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18"/>
      <c r="S2629" s="18"/>
    </row>
    <row r="2630" spans="1:19" x14ac:dyDescent="0.25">
      <c r="A2630" s="1"/>
      <c r="B2630" s="3"/>
      <c r="C2630" s="3"/>
      <c r="D2630" s="3"/>
      <c r="E2630" s="3"/>
      <c r="F2630" s="9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18"/>
      <c r="S2630" s="18"/>
    </row>
    <row r="2631" spans="1:19" x14ac:dyDescent="0.25">
      <c r="A2631" s="1"/>
      <c r="B2631" s="3"/>
      <c r="C2631" s="3"/>
      <c r="D2631" s="3"/>
      <c r="E2631" s="3"/>
      <c r="F2631" s="9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18"/>
      <c r="S2631" s="18"/>
    </row>
    <row r="2632" spans="1:19" x14ac:dyDescent="0.25">
      <c r="A2632" s="1"/>
      <c r="B2632" s="3"/>
      <c r="C2632" s="3"/>
      <c r="D2632" s="3"/>
      <c r="E2632" s="3"/>
      <c r="F2632" s="9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18"/>
      <c r="S2632" s="18"/>
    </row>
    <row r="2633" spans="1:19" x14ac:dyDescent="0.25">
      <c r="A2633" s="1"/>
      <c r="B2633" s="3"/>
      <c r="C2633" s="3"/>
      <c r="D2633" s="3"/>
      <c r="E2633" s="3"/>
      <c r="F2633" s="9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18"/>
      <c r="S2633" s="18"/>
    </row>
    <row r="2634" spans="1:19" x14ac:dyDescent="0.25">
      <c r="A2634" s="1"/>
      <c r="B2634" s="3"/>
      <c r="C2634" s="3"/>
      <c r="D2634" s="3"/>
      <c r="E2634" s="3"/>
      <c r="F2634" s="9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18"/>
      <c r="S2634" s="18"/>
    </row>
    <row r="2635" spans="1:19" x14ac:dyDescent="0.25">
      <c r="A2635" s="1"/>
      <c r="B2635" s="3"/>
      <c r="C2635" s="3"/>
      <c r="D2635" s="3"/>
      <c r="E2635" s="3"/>
      <c r="F2635" s="9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18"/>
      <c r="S2635" s="18"/>
    </row>
    <row r="2636" spans="1:19" x14ac:dyDescent="0.25">
      <c r="A2636" s="1"/>
      <c r="B2636" s="3"/>
      <c r="C2636" s="3"/>
      <c r="D2636" s="3"/>
      <c r="E2636" s="3"/>
      <c r="F2636" s="9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18"/>
      <c r="S2636" s="18"/>
    </row>
    <row r="2637" spans="1:19" x14ac:dyDescent="0.25">
      <c r="A2637" s="1"/>
      <c r="B2637" s="3"/>
      <c r="C2637" s="3"/>
      <c r="D2637" s="3"/>
      <c r="E2637" s="3"/>
      <c r="F2637" s="9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18"/>
      <c r="S2637" s="18"/>
    </row>
    <row r="2638" spans="1:19" x14ac:dyDescent="0.25">
      <c r="A2638" s="1"/>
      <c r="B2638" s="3"/>
      <c r="C2638" s="3"/>
      <c r="D2638" s="3"/>
      <c r="E2638" s="3"/>
      <c r="F2638" s="9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18"/>
      <c r="S2638" s="18"/>
    </row>
    <row r="2639" spans="1:19" x14ac:dyDescent="0.25">
      <c r="A2639" s="1"/>
      <c r="B2639" s="3"/>
      <c r="C2639" s="3"/>
      <c r="D2639" s="3"/>
      <c r="E2639" s="3"/>
      <c r="F2639" s="9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18"/>
      <c r="S2639" s="18"/>
    </row>
    <row r="2640" spans="1:19" x14ac:dyDescent="0.25">
      <c r="A2640" s="1"/>
      <c r="B2640" s="3"/>
      <c r="C2640" s="3"/>
      <c r="D2640" s="3"/>
      <c r="E2640" s="3"/>
      <c r="F2640" s="9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18"/>
      <c r="S2640" s="18"/>
    </row>
    <row r="2641" spans="1:19" x14ac:dyDescent="0.25">
      <c r="A2641" s="1"/>
      <c r="B2641" s="3"/>
      <c r="C2641" s="3"/>
      <c r="D2641" s="3"/>
      <c r="E2641" s="3"/>
      <c r="F2641" s="9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18"/>
      <c r="S2641" s="18"/>
    </row>
    <row r="2642" spans="1:19" x14ac:dyDescent="0.25">
      <c r="A2642" s="1"/>
      <c r="B2642" s="3"/>
      <c r="C2642" s="3"/>
      <c r="D2642" s="3"/>
      <c r="E2642" s="3"/>
      <c r="F2642" s="9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18"/>
      <c r="S2642" s="18"/>
    </row>
    <row r="2643" spans="1:19" x14ac:dyDescent="0.25">
      <c r="A2643" s="1"/>
      <c r="B2643" s="3"/>
      <c r="C2643" s="3"/>
      <c r="D2643" s="3"/>
      <c r="E2643" s="3"/>
      <c r="F2643" s="9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18"/>
      <c r="S2643" s="18"/>
    </row>
    <row r="2644" spans="1:19" x14ac:dyDescent="0.25">
      <c r="A2644" s="1"/>
      <c r="B2644" s="3"/>
      <c r="C2644" s="3"/>
      <c r="D2644" s="3"/>
      <c r="E2644" s="3"/>
      <c r="F2644" s="9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18"/>
      <c r="S2644" s="18"/>
    </row>
    <row r="2645" spans="1:19" x14ac:dyDescent="0.25">
      <c r="A2645" s="1"/>
      <c r="B2645" s="3"/>
      <c r="C2645" s="3"/>
      <c r="D2645" s="3"/>
      <c r="E2645" s="3"/>
      <c r="F2645" s="9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18"/>
      <c r="S2645" s="18"/>
    </row>
    <row r="2646" spans="1:19" x14ac:dyDescent="0.25">
      <c r="A2646" s="1"/>
      <c r="B2646" s="3"/>
      <c r="C2646" s="3"/>
      <c r="D2646" s="3"/>
      <c r="E2646" s="3"/>
      <c r="F2646" s="9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18"/>
      <c r="S2646" s="18"/>
    </row>
    <row r="2647" spans="1:19" x14ac:dyDescent="0.25">
      <c r="A2647" s="1"/>
      <c r="B2647" s="3"/>
      <c r="C2647" s="3"/>
      <c r="D2647" s="3"/>
      <c r="E2647" s="3"/>
      <c r="F2647" s="9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18"/>
      <c r="S2647" s="18"/>
    </row>
    <row r="2648" spans="1:19" x14ac:dyDescent="0.25">
      <c r="A2648" s="1"/>
      <c r="B2648" s="3"/>
      <c r="C2648" s="3"/>
      <c r="D2648" s="3"/>
      <c r="E2648" s="3"/>
      <c r="F2648" s="9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18"/>
      <c r="S2648" s="18"/>
    </row>
    <row r="2649" spans="1:19" x14ac:dyDescent="0.25">
      <c r="A2649" s="1"/>
      <c r="B2649" s="3"/>
      <c r="C2649" s="3"/>
      <c r="D2649" s="3"/>
      <c r="E2649" s="3"/>
      <c r="F2649" s="9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18"/>
      <c r="S2649" s="18"/>
    </row>
    <row r="2650" spans="1:19" x14ac:dyDescent="0.25">
      <c r="A2650" s="1"/>
      <c r="B2650" s="3"/>
      <c r="C2650" s="3"/>
      <c r="D2650" s="3"/>
      <c r="E2650" s="3"/>
      <c r="F2650" s="9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18"/>
      <c r="S2650" s="18"/>
    </row>
    <row r="2651" spans="1:19" x14ac:dyDescent="0.25">
      <c r="A2651" s="1"/>
      <c r="B2651" s="3"/>
      <c r="C2651" s="3"/>
      <c r="D2651" s="3"/>
      <c r="E2651" s="3"/>
      <c r="F2651" s="9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18"/>
      <c r="S2651" s="18"/>
    </row>
    <row r="2652" spans="1:19" x14ac:dyDescent="0.25">
      <c r="A2652" s="1"/>
      <c r="B2652" s="3"/>
      <c r="C2652" s="3"/>
      <c r="D2652" s="3"/>
      <c r="E2652" s="3"/>
      <c r="F2652" s="9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18"/>
      <c r="S2652" s="18"/>
    </row>
    <row r="2653" spans="1:19" x14ac:dyDescent="0.25">
      <c r="A2653" s="1"/>
      <c r="B2653" s="3"/>
      <c r="C2653" s="3"/>
      <c r="D2653" s="3"/>
      <c r="E2653" s="3"/>
      <c r="F2653" s="9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18"/>
      <c r="S2653" s="18"/>
    </row>
    <row r="2654" spans="1:19" x14ac:dyDescent="0.25">
      <c r="A2654" s="1"/>
      <c r="B2654" s="3"/>
      <c r="C2654" s="3"/>
      <c r="D2654" s="3"/>
      <c r="E2654" s="3"/>
      <c r="F2654" s="9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18"/>
      <c r="S2654" s="18"/>
    </row>
    <row r="2655" spans="1:19" x14ac:dyDescent="0.25">
      <c r="A2655" s="1"/>
      <c r="B2655" s="3"/>
      <c r="C2655" s="3"/>
      <c r="D2655" s="3"/>
      <c r="E2655" s="3"/>
      <c r="F2655" s="9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18"/>
      <c r="S2655" s="18"/>
    </row>
    <row r="2656" spans="1:19" x14ac:dyDescent="0.25">
      <c r="A2656" s="1"/>
      <c r="B2656" s="3"/>
      <c r="C2656" s="3"/>
      <c r="D2656" s="3"/>
      <c r="E2656" s="3"/>
      <c r="F2656" s="9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18"/>
      <c r="S2656" s="18"/>
    </row>
    <row r="2657" spans="1:19" x14ac:dyDescent="0.25">
      <c r="A2657" s="1"/>
      <c r="B2657" s="3"/>
      <c r="C2657" s="3"/>
      <c r="D2657" s="3"/>
      <c r="E2657" s="3"/>
      <c r="F2657" s="9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18"/>
      <c r="S2657" s="18"/>
    </row>
    <row r="2658" spans="1:19" x14ac:dyDescent="0.25">
      <c r="A2658" s="1"/>
      <c r="B2658" s="3"/>
      <c r="C2658" s="3"/>
      <c r="D2658" s="3"/>
      <c r="E2658" s="3"/>
      <c r="F2658" s="9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18"/>
      <c r="S2658" s="18"/>
    </row>
    <row r="2659" spans="1:19" x14ac:dyDescent="0.25">
      <c r="A2659" s="1"/>
      <c r="B2659" s="3"/>
      <c r="C2659" s="3"/>
      <c r="D2659" s="3"/>
      <c r="E2659" s="3"/>
      <c r="F2659" s="9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18"/>
      <c r="S2659" s="18"/>
    </row>
    <row r="2660" spans="1:19" x14ac:dyDescent="0.25">
      <c r="A2660" s="1"/>
      <c r="B2660" s="3"/>
      <c r="C2660" s="3"/>
      <c r="D2660" s="3"/>
      <c r="E2660" s="3"/>
      <c r="F2660" s="9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18"/>
      <c r="S2660" s="18"/>
    </row>
    <row r="2661" spans="1:19" x14ac:dyDescent="0.25">
      <c r="A2661" s="1"/>
      <c r="B2661" s="3"/>
      <c r="C2661" s="3"/>
      <c r="D2661" s="3"/>
      <c r="E2661" s="3"/>
      <c r="F2661" s="9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18"/>
      <c r="S2661" s="18"/>
    </row>
    <row r="2662" spans="1:19" x14ac:dyDescent="0.25">
      <c r="A2662" s="1"/>
      <c r="B2662" s="3"/>
      <c r="C2662" s="3"/>
      <c r="D2662" s="3"/>
      <c r="E2662" s="3"/>
      <c r="F2662" s="9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18"/>
      <c r="S2662" s="18"/>
    </row>
    <row r="2663" spans="1:19" x14ac:dyDescent="0.25">
      <c r="A2663" s="1"/>
      <c r="B2663" s="3"/>
      <c r="C2663" s="3"/>
      <c r="D2663" s="3"/>
      <c r="E2663" s="3"/>
      <c r="F2663" s="9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18"/>
      <c r="S2663" s="18"/>
    </row>
    <row r="2664" spans="1:19" x14ac:dyDescent="0.25">
      <c r="A2664" s="1"/>
      <c r="B2664" s="3"/>
      <c r="C2664" s="3"/>
      <c r="D2664" s="3"/>
      <c r="E2664" s="3"/>
      <c r="F2664" s="9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18"/>
      <c r="S2664" s="18"/>
    </row>
    <row r="2665" spans="1:19" x14ac:dyDescent="0.25">
      <c r="A2665" s="1"/>
      <c r="B2665" s="3"/>
      <c r="C2665" s="3"/>
      <c r="D2665" s="3"/>
      <c r="E2665" s="3"/>
      <c r="F2665" s="9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18"/>
      <c r="S2665" s="18"/>
    </row>
    <row r="2666" spans="1:19" x14ac:dyDescent="0.25">
      <c r="A2666" s="1"/>
      <c r="B2666" s="3"/>
      <c r="C2666" s="3"/>
      <c r="D2666" s="3"/>
      <c r="E2666" s="3"/>
      <c r="F2666" s="9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18"/>
      <c r="S2666" s="18"/>
    </row>
    <row r="2667" spans="1:19" x14ac:dyDescent="0.25">
      <c r="A2667" s="1"/>
      <c r="B2667" s="3"/>
      <c r="C2667" s="3"/>
      <c r="D2667" s="3"/>
      <c r="E2667" s="3"/>
      <c r="F2667" s="9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18"/>
      <c r="S2667" s="18"/>
    </row>
    <row r="2668" spans="1:19" x14ac:dyDescent="0.25">
      <c r="A2668" s="1"/>
      <c r="B2668" s="3"/>
      <c r="C2668" s="3"/>
      <c r="D2668" s="3"/>
      <c r="E2668" s="3"/>
      <c r="F2668" s="9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18"/>
      <c r="S2668" s="18"/>
    </row>
    <row r="2669" spans="1:19" x14ac:dyDescent="0.25">
      <c r="A2669" s="1"/>
      <c r="B2669" s="3"/>
      <c r="C2669" s="3"/>
      <c r="D2669" s="3"/>
      <c r="E2669" s="3"/>
      <c r="F2669" s="9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18"/>
      <c r="S2669" s="18"/>
    </row>
    <row r="2670" spans="1:19" x14ac:dyDescent="0.25">
      <c r="A2670" s="1"/>
      <c r="B2670" s="3"/>
      <c r="C2670" s="3"/>
      <c r="D2670" s="3"/>
      <c r="E2670" s="3"/>
      <c r="F2670" s="9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18"/>
      <c r="S2670" s="18"/>
    </row>
    <row r="2671" spans="1:19" x14ac:dyDescent="0.25">
      <c r="A2671" s="1"/>
      <c r="B2671" s="3"/>
      <c r="C2671" s="3"/>
      <c r="D2671" s="3"/>
      <c r="E2671" s="3"/>
      <c r="F2671" s="9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18"/>
      <c r="S2671" s="18"/>
    </row>
    <row r="2672" spans="1:19" x14ac:dyDescent="0.25">
      <c r="A2672" s="1"/>
      <c r="B2672" s="3"/>
      <c r="C2672" s="3"/>
      <c r="D2672" s="3"/>
      <c r="E2672" s="3"/>
      <c r="F2672" s="9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18"/>
      <c r="S2672" s="18"/>
    </row>
    <row r="2673" spans="1:19" x14ac:dyDescent="0.25">
      <c r="A2673" s="1"/>
      <c r="B2673" s="3"/>
      <c r="C2673" s="3"/>
      <c r="D2673" s="3"/>
      <c r="E2673" s="3"/>
      <c r="F2673" s="9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18"/>
      <c r="S2673" s="18"/>
    </row>
    <row r="2674" spans="1:19" x14ac:dyDescent="0.25">
      <c r="A2674" s="1"/>
      <c r="B2674" s="3"/>
      <c r="C2674" s="3"/>
      <c r="D2674" s="3"/>
      <c r="E2674" s="3"/>
      <c r="F2674" s="9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18"/>
      <c r="S2674" s="18"/>
    </row>
    <row r="2675" spans="1:19" x14ac:dyDescent="0.25">
      <c r="A2675" s="1"/>
      <c r="B2675" s="3"/>
      <c r="C2675" s="3"/>
      <c r="D2675" s="3"/>
      <c r="E2675" s="3"/>
      <c r="F2675" s="9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18"/>
      <c r="S2675" s="18"/>
    </row>
    <row r="2676" spans="1:19" x14ac:dyDescent="0.25">
      <c r="A2676" s="1"/>
      <c r="B2676" s="3"/>
      <c r="C2676" s="3"/>
      <c r="D2676" s="3"/>
      <c r="E2676" s="3"/>
      <c r="F2676" s="9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18"/>
      <c r="S2676" s="18"/>
    </row>
    <row r="2677" spans="1:19" x14ac:dyDescent="0.25">
      <c r="A2677" s="1"/>
      <c r="B2677" s="3"/>
      <c r="C2677" s="3"/>
      <c r="D2677" s="3"/>
      <c r="E2677" s="3"/>
      <c r="F2677" s="9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18"/>
      <c r="S2677" s="18"/>
    </row>
    <row r="2678" spans="1:19" x14ac:dyDescent="0.25">
      <c r="A2678" s="1"/>
      <c r="B2678" s="3"/>
      <c r="C2678" s="3"/>
      <c r="D2678" s="3"/>
      <c r="E2678" s="3"/>
      <c r="F2678" s="9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18"/>
      <c r="S2678" s="18"/>
    </row>
    <row r="2679" spans="1:19" x14ac:dyDescent="0.25">
      <c r="A2679" s="1"/>
      <c r="B2679" s="3"/>
      <c r="C2679" s="3"/>
      <c r="D2679" s="3"/>
      <c r="E2679" s="3"/>
      <c r="F2679" s="9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18"/>
      <c r="S2679" s="18"/>
    </row>
    <row r="2680" spans="1:19" x14ac:dyDescent="0.25">
      <c r="A2680" s="1"/>
      <c r="B2680" s="3"/>
      <c r="C2680" s="3"/>
      <c r="D2680" s="3"/>
      <c r="E2680" s="3"/>
      <c r="F2680" s="9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18"/>
      <c r="S2680" s="18"/>
    </row>
    <row r="2681" spans="1:19" x14ac:dyDescent="0.25">
      <c r="A2681" s="1"/>
      <c r="B2681" s="3"/>
      <c r="C2681" s="3"/>
      <c r="D2681" s="3"/>
      <c r="E2681" s="3"/>
      <c r="F2681" s="9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18"/>
      <c r="S2681" s="18"/>
    </row>
    <row r="2682" spans="1:19" x14ac:dyDescent="0.25">
      <c r="A2682" s="1"/>
      <c r="B2682" s="3"/>
      <c r="C2682" s="3"/>
      <c r="D2682" s="3"/>
      <c r="E2682" s="3"/>
      <c r="F2682" s="9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18"/>
      <c r="S2682" s="18"/>
    </row>
    <row r="2683" spans="1:19" x14ac:dyDescent="0.25">
      <c r="A2683" s="1"/>
      <c r="B2683" s="3"/>
      <c r="C2683" s="3"/>
      <c r="D2683" s="3"/>
      <c r="E2683" s="3"/>
      <c r="F2683" s="9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18"/>
      <c r="S2683" s="18"/>
    </row>
    <row r="2684" spans="1:19" x14ac:dyDescent="0.25">
      <c r="A2684" s="1"/>
      <c r="B2684" s="3"/>
      <c r="C2684" s="3"/>
      <c r="D2684" s="3"/>
      <c r="E2684" s="3"/>
      <c r="F2684" s="9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18"/>
      <c r="S2684" s="18"/>
    </row>
    <row r="2685" spans="1:19" x14ac:dyDescent="0.25">
      <c r="A2685" s="1"/>
      <c r="B2685" s="3"/>
      <c r="C2685" s="3"/>
      <c r="D2685" s="3"/>
      <c r="E2685" s="3"/>
      <c r="F2685" s="9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18"/>
      <c r="S2685" s="18"/>
    </row>
    <row r="2686" spans="1:19" x14ac:dyDescent="0.25">
      <c r="A2686" s="1"/>
      <c r="B2686" s="3"/>
      <c r="C2686" s="3"/>
      <c r="D2686" s="3"/>
      <c r="E2686" s="3"/>
      <c r="F2686" s="9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18"/>
      <c r="S2686" s="18"/>
    </row>
    <row r="2687" spans="1:19" x14ac:dyDescent="0.25">
      <c r="A2687" s="1"/>
      <c r="B2687" s="3"/>
      <c r="C2687" s="3"/>
      <c r="D2687" s="3"/>
      <c r="E2687" s="3"/>
      <c r="F2687" s="9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18"/>
      <c r="S2687" s="18"/>
    </row>
    <row r="2688" spans="1:19" x14ac:dyDescent="0.25">
      <c r="A2688" s="1"/>
      <c r="B2688" s="3"/>
      <c r="C2688" s="3"/>
      <c r="D2688" s="3"/>
      <c r="E2688" s="3"/>
      <c r="F2688" s="9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18"/>
      <c r="S2688" s="18"/>
    </row>
    <row r="2689" spans="1:19" x14ac:dyDescent="0.25">
      <c r="A2689" s="1"/>
      <c r="B2689" s="3"/>
      <c r="C2689" s="3"/>
      <c r="D2689" s="3"/>
      <c r="E2689" s="3"/>
      <c r="F2689" s="9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18"/>
      <c r="S2689" s="18"/>
    </row>
    <row r="2690" spans="1:19" x14ac:dyDescent="0.25">
      <c r="A2690" s="1"/>
      <c r="B2690" s="3"/>
      <c r="C2690" s="3"/>
      <c r="D2690" s="3"/>
      <c r="E2690" s="3"/>
      <c r="F2690" s="9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18"/>
      <c r="S2690" s="18"/>
    </row>
    <row r="2691" spans="1:19" x14ac:dyDescent="0.25">
      <c r="A2691" s="1"/>
      <c r="B2691" s="3"/>
      <c r="C2691" s="3"/>
      <c r="D2691" s="3"/>
      <c r="E2691" s="3"/>
      <c r="F2691" s="9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18"/>
      <c r="S2691" s="18"/>
    </row>
    <row r="2692" spans="1:19" x14ac:dyDescent="0.25">
      <c r="A2692" s="1"/>
      <c r="B2692" s="3"/>
      <c r="C2692" s="3"/>
      <c r="D2692" s="3"/>
      <c r="E2692" s="3"/>
      <c r="F2692" s="9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18"/>
      <c r="S2692" s="18"/>
    </row>
    <row r="2693" spans="1:19" x14ac:dyDescent="0.25">
      <c r="A2693" s="1"/>
      <c r="B2693" s="3"/>
      <c r="C2693" s="3"/>
      <c r="D2693" s="3"/>
      <c r="E2693" s="3"/>
      <c r="F2693" s="9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18"/>
      <c r="S2693" s="18"/>
    </row>
    <row r="2694" spans="1:19" x14ac:dyDescent="0.25">
      <c r="A2694" s="1"/>
      <c r="B2694" s="3"/>
      <c r="C2694" s="3"/>
      <c r="D2694" s="3"/>
      <c r="E2694" s="3"/>
      <c r="F2694" s="9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18"/>
      <c r="S2694" s="18"/>
    </row>
    <row r="2695" spans="1:19" x14ac:dyDescent="0.25">
      <c r="A2695" s="1"/>
      <c r="B2695" s="3"/>
      <c r="C2695" s="3"/>
      <c r="D2695" s="3"/>
      <c r="E2695" s="3"/>
      <c r="F2695" s="9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18"/>
      <c r="S2695" s="18"/>
    </row>
    <row r="2696" spans="1:19" x14ac:dyDescent="0.25">
      <c r="A2696" s="1"/>
      <c r="B2696" s="3"/>
      <c r="C2696" s="3"/>
      <c r="D2696" s="3"/>
      <c r="E2696" s="3"/>
      <c r="F2696" s="9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18"/>
      <c r="S2696" s="18"/>
    </row>
    <row r="2697" spans="1:19" x14ac:dyDescent="0.25">
      <c r="A2697" s="1"/>
      <c r="B2697" s="3"/>
      <c r="C2697" s="3"/>
      <c r="D2697" s="3"/>
      <c r="E2697" s="3"/>
      <c r="F2697" s="9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18"/>
      <c r="S2697" s="18"/>
    </row>
    <row r="2698" spans="1:19" x14ac:dyDescent="0.25">
      <c r="A2698" s="1"/>
      <c r="B2698" s="3"/>
      <c r="C2698" s="3"/>
      <c r="D2698" s="3"/>
      <c r="E2698" s="3"/>
      <c r="F2698" s="9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18"/>
      <c r="S2698" s="18"/>
    </row>
    <row r="2699" spans="1:19" x14ac:dyDescent="0.25">
      <c r="A2699" s="1"/>
      <c r="B2699" s="3"/>
      <c r="C2699" s="3"/>
      <c r="D2699" s="3"/>
      <c r="E2699" s="3"/>
      <c r="F2699" s="9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18"/>
      <c r="S2699" s="18"/>
    </row>
    <row r="2700" spans="1:19" x14ac:dyDescent="0.25">
      <c r="A2700" s="1"/>
      <c r="B2700" s="3"/>
      <c r="C2700" s="3"/>
      <c r="D2700" s="3"/>
      <c r="E2700" s="3"/>
      <c r="F2700" s="9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18"/>
      <c r="S2700" s="18"/>
    </row>
    <row r="2701" spans="1:19" x14ac:dyDescent="0.25">
      <c r="A2701" s="1"/>
      <c r="B2701" s="3"/>
      <c r="C2701" s="3"/>
      <c r="D2701" s="3"/>
      <c r="E2701" s="3"/>
      <c r="F2701" s="9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18"/>
      <c r="S2701" s="18"/>
    </row>
    <row r="2702" spans="1:19" x14ac:dyDescent="0.25">
      <c r="A2702" s="1"/>
      <c r="B2702" s="3"/>
      <c r="C2702" s="3"/>
      <c r="D2702" s="3"/>
      <c r="E2702" s="3"/>
      <c r="F2702" s="9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18"/>
      <c r="S2702" s="18"/>
    </row>
    <row r="2703" spans="1:19" x14ac:dyDescent="0.25">
      <c r="A2703" s="1"/>
      <c r="B2703" s="3"/>
      <c r="C2703" s="3"/>
      <c r="D2703" s="3"/>
      <c r="E2703" s="3"/>
      <c r="F2703" s="9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18"/>
      <c r="S2703" s="18"/>
    </row>
    <row r="2704" spans="1:19" x14ac:dyDescent="0.25">
      <c r="A2704" s="1"/>
      <c r="B2704" s="3"/>
      <c r="C2704" s="3"/>
      <c r="D2704" s="3"/>
      <c r="E2704" s="3"/>
      <c r="F2704" s="9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18"/>
      <c r="S2704" s="18"/>
    </row>
    <row r="2705" spans="1:19" x14ac:dyDescent="0.25">
      <c r="A2705" s="1"/>
      <c r="B2705" s="3"/>
      <c r="C2705" s="3"/>
      <c r="D2705" s="3"/>
      <c r="E2705" s="3"/>
      <c r="F2705" s="9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18"/>
      <c r="S2705" s="18"/>
    </row>
    <row r="2706" spans="1:19" x14ac:dyDescent="0.25">
      <c r="A2706" s="1"/>
      <c r="B2706" s="3"/>
      <c r="C2706" s="3"/>
      <c r="D2706" s="3"/>
      <c r="E2706" s="3"/>
      <c r="F2706" s="9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18"/>
      <c r="S2706" s="18"/>
    </row>
    <row r="2707" spans="1:19" x14ac:dyDescent="0.25">
      <c r="A2707" s="1"/>
      <c r="B2707" s="3"/>
      <c r="C2707" s="3"/>
      <c r="D2707" s="3"/>
      <c r="E2707" s="3"/>
      <c r="F2707" s="9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18"/>
      <c r="S2707" s="18"/>
    </row>
    <row r="2708" spans="1:19" x14ac:dyDescent="0.25">
      <c r="A2708" s="1"/>
      <c r="B2708" s="3"/>
      <c r="C2708" s="3"/>
      <c r="D2708" s="3"/>
      <c r="E2708" s="3"/>
      <c r="F2708" s="9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18"/>
      <c r="S2708" s="18"/>
    </row>
    <row r="2709" spans="1:19" x14ac:dyDescent="0.25">
      <c r="A2709" s="1"/>
      <c r="B2709" s="3"/>
      <c r="C2709" s="3"/>
      <c r="D2709" s="3"/>
      <c r="E2709" s="3"/>
      <c r="F2709" s="9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18"/>
      <c r="S2709" s="18"/>
    </row>
    <row r="2710" spans="1:19" x14ac:dyDescent="0.25">
      <c r="A2710" s="1"/>
      <c r="B2710" s="3"/>
      <c r="C2710" s="3"/>
      <c r="D2710" s="3"/>
      <c r="E2710" s="3"/>
      <c r="F2710" s="9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18"/>
      <c r="S2710" s="18"/>
    </row>
    <row r="2711" spans="1:19" x14ac:dyDescent="0.25">
      <c r="A2711" s="1"/>
      <c r="B2711" s="3"/>
      <c r="C2711" s="3"/>
      <c r="D2711" s="3"/>
      <c r="E2711" s="3"/>
      <c r="F2711" s="9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18"/>
      <c r="S2711" s="18"/>
    </row>
    <row r="2712" spans="1:19" x14ac:dyDescent="0.25">
      <c r="A2712" s="1"/>
      <c r="B2712" s="3"/>
      <c r="C2712" s="3"/>
      <c r="D2712" s="3"/>
      <c r="E2712" s="3"/>
      <c r="F2712" s="9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18"/>
      <c r="S2712" s="18"/>
    </row>
    <row r="2713" spans="1:19" x14ac:dyDescent="0.25">
      <c r="A2713" s="1"/>
      <c r="B2713" s="3"/>
      <c r="C2713" s="3"/>
      <c r="D2713" s="3"/>
      <c r="E2713" s="3"/>
      <c r="F2713" s="9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18"/>
      <c r="S2713" s="18"/>
    </row>
    <row r="2714" spans="1:19" x14ac:dyDescent="0.25">
      <c r="A2714" s="1"/>
      <c r="B2714" s="3"/>
      <c r="C2714" s="3"/>
      <c r="D2714" s="3"/>
      <c r="E2714" s="3"/>
      <c r="F2714" s="9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18"/>
      <c r="S2714" s="18"/>
    </row>
    <row r="2715" spans="1:19" x14ac:dyDescent="0.25">
      <c r="A2715" s="1"/>
      <c r="B2715" s="3"/>
      <c r="C2715" s="3"/>
      <c r="D2715" s="3"/>
      <c r="E2715" s="3"/>
      <c r="F2715" s="9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18"/>
      <c r="S2715" s="18"/>
    </row>
    <row r="2716" spans="1:19" x14ac:dyDescent="0.25">
      <c r="A2716" s="1"/>
      <c r="B2716" s="3"/>
      <c r="C2716" s="3"/>
      <c r="D2716" s="3"/>
      <c r="E2716" s="3"/>
      <c r="F2716" s="9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18"/>
      <c r="S2716" s="18"/>
    </row>
    <row r="2717" spans="1:19" x14ac:dyDescent="0.25">
      <c r="A2717" s="1"/>
      <c r="B2717" s="3"/>
      <c r="C2717" s="3"/>
      <c r="D2717" s="3"/>
      <c r="E2717" s="3"/>
      <c r="F2717" s="9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18"/>
      <c r="S2717" s="18"/>
    </row>
    <row r="2718" spans="1:19" x14ac:dyDescent="0.25">
      <c r="A2718" s="1"/>
      <c r="B2718" s="3"/>
      <c r="C2718" s="3"/>
      <c r="D2718" s="3"/>
      <c r="E2718" s="3"/>
      <c r="F2718" s="9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18"/>
      <c r="S2718" s="18"/>
    </row>
    <row r="2719" spans="1:19" x14ac:dyDescent="0.25">
      <c r="A2719" s="1"/>
      <c r="B2719" s="3"/>
      <c r="C2719" s="3"/>
      <c r="D2719" s="3"/>
      <c r="E2719" s="3"/>
      <c r="F2719" s="9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18"/>
      <c r="S2719" s="18"/>
    </row>
    <row r="2720" spans="1:19" x14ac:dyDescent="0.25">
      <c r="A2720" s="1"/>
      <c r="B2720" s="3"/>
      <c r="C2720" s="3"/>
      <c r="D2720" s="3"/>
      <c r="E2720" s="3"/>
      <c r="F2720" s="9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18"/>
      <c r="S2720" s="18"/>
    </row>
    <row r="2721" spans="1:19" x14ac:dyDescent="0.25">
      <c r="A2721" s="1"/>
      <c r="B2721" s="3"/>
      <c r="C2721" s="3"/>
      <c r="D2721" s="3"/>
      <c r="E2721" s="3"/>
      <c r="F2721" s="9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18"/>
      <c r="S2721" s="18"/>
    </row>
    <row r="2722" spans="1:19" x14ac:dyDescent="0.25">
      <c r="A2722" s="1"/>
      <c r="B2722" s="3"/>
      <c r="C2722" s="3"/>
      <c r="D2722" s="3"/>
      <c r="E2722" s="3"/>
      <c r="F2722" s="9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18"/>
      <c r="S2722" s="18"/>
    </row>
    <row r="2723" spans="1:19" x14ac:dyDescent="0.25">
      <c r="A2723" s="1"/>
      <c r="B2723" s="3"/>
      <c r="C2723" s="3"/>
      <c r="D2723" s="3"/>
      <c r="E2723" s="3"/>
      <c r="F2723" s="9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18"/>
      <c r="S2723" s="18"/>
    </row>
    <row r="2724" spans="1:19" x14ac:dyDescent="0.25">
      <c r="A2724" s="1"/>
      <c r="B2724" s="3"/>
      <c r="C2724" s="3"/>
      <c r="D2724" s="3"/>
      <c r="E2724" s="3"/>
      <c r="F2724" s="9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18"/>
      <c r="S2724" s="18"/>
    </row>
    <row r="2725" spans="1:19" x14ac:dyDescent="0.25">
      <c r="A2725" s="1"/>
      <c r="B2725" s="3"/>
      <c r="C2725" s="3"/>
      <c r="D2725" s="3"/>
      <c r="E2725" s="3"/>
      <c r="F2725" s="9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18"/>
      <c r="S2725" s="18"/>
    </row>
    <row r="2726" spans="1:19" x14ac:dyDescent="0.25">
      <c r="A2726" s="1"/>
      <c r="B2726" s="3"/>
      <c r="C2726" s="3"/>
      <c r="D2726" s="3"/>
      <c r="E2726" s="3"/>
      <c r="F2726" s="9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18"/>
      <c r="S2726" s="18"/>
    </row>
    <row r="2727" spans="1:19" x14ac:dyDescent="0.25">
      <c r="A2727" s="1"/>
      <c r="B2727" s="3"/>
      <c r="C2727" s="3"/>
      <c r="D2727" s="3"/>
      <c r="E2727" s="3"/>
      <c r="F2727" s="9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18"/>
      <c r="S2727" s="18"/>
    </row>
    <row r="2728" spans="1:19" x14ac:dyDescent="0.25">
      <c r="A2728" s="1"/>
      <c r="B2728" s="3"/>
      <c r="C2728" s="3"/>
      <c r="D2728" s="3"/>
      <c r="E2728" s="3"/>
      <c r="F2728" s="9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18"/>
      <c r="S2728" s="18"/>
    </row>
    <row r="2729" spans="1:19" x14ac:dyDescent="0.25">
      <c r="A2729" s="1"/>
      <c r="B2729" s="3"/>
      <c r="C2729" s="3"/>
      <c r="D2729" s="3"/>
      <c r="E2729" s="3"/>
      <c r="F2729" s="9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18"/>
      <c r="S2729" s="18"/>
    </row>
    <row r="2730" spans="1:19" x14ac:dyDescent="0.25">
      <c r="A2730" s="1"/>
      <c r="B2730" s="3"/>
      <c r="C2730" s="3"/>
      <c r="D2730" s="3"/>
      <c r="E2730" s="3"/>
      <c r="F2730" s="9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18"/>
      <c r="S2730" s="18"/>
    </row>
    <row r="2731" spans="1:19" x14ac:dyDescent="0.25">
      <c r="A2731" s="1"/>
      <c r="B2731" s="3"/>
      <c r="C2731" s="3"/>
      <c r="D2731" s="3"/>
      <c r="E2731" s="3"/>
      <c r="F2731" s="9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18"/>
      <c r="S2731" s="18"/>
    </row>
    <row r="2732" spans="1:19" x14ac:dyDescent="0.25">
      <c r="A2732" s="1"/>
      <c r="B2732" s="3"/>
      <c r="C2732" s="3"/>
      <c r="D2732" s="3"/>
      <c r="E2732" s="3"/>
      <c r="F2732" s="9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18"/>
      <c r="S2732" s="18"/>
    </row>
    <row r="2733" spans="1:19" x14ac:dyDescent="0.25">
      <c r="A2733" s="1"/>
      <c r="B2733" s="3"/>
      <c r="C2733" s="3"/>
      <c r="D2733" s="3"/>
      <c r="E2733" s="3"/>
      <c r="F2733" s="9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18"/>
      <c r="S2733" s="18"/>
    </row>
    <row r="2734" spans="1:19" x14ac:dyDescent="0.25">
      <c r="A2734" s="1"/>
      <c r="B2734" s="3"/>
      <c r="C2734" s="3"/>
      <c r="D2734" s="3"/>
      <c r="E2734" s="3"/>
      <c r="F2734" s="9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18"/>
      <c r="S2734" s="18"/>
    </row>
    <row r="2735" spans="1:19" x14ac:dyDescent="0.25">
      <c r="A2735" s="1"/>
      <c r="B2735" s="3"/>
      <c r="C2735" s="3"/>
      <c r="D2735" s="3"/>
      <c r="E2735" s="3"/>
      <c r="F2735" s="9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18"/>
      <c r="S2735" s="18"/>
    </row>
    <row r="2736" spans="1:19" x14ac:dyDescent="0.25">
      <c r="A2736" s="1"/>
      <c r="B2736" s="3"/>
      <c r="C2736" s="3"/>
      <c r="D2736" s="3"/>
      <c r="E2736" s="3"/>
      <c r="F2736" s="9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18"/>
      <c r="S2736" s="18"/>
    </row>
    <row r="2737" spans="1:19" x14ac:dyDescent="0.25">
      <c r="A2737" s="1"/>
      <c r="B2737" s="3"/>
      <c r="C2737" s="3"/>
      <c r="D2737" s="3"/>
      <c r="E2737" s="3"/>
      <c r="F2737" s="9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18"/>
      <c r="S2737" s="18"/>
    </row>
    <row r="2738" spans="1:19" x14ac:dyDescent="0.25">
      <c r="A2738" s="1"/>
      <c r="B2738" s="3"/>
      <c r="C2738" s="3"/>
      <c r="D2738" s="3"/>
      <c r="E2738" s="3"/>
      <c r="F2738" s="9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18"/>
      <c r="S2738" s="18"/>
    </row>
    <row r="2739" spans="1:19" x14ac:dyDescent="0.25">
      <c r="A2739" s="1"/>
      <c r="B2739" s="3"/>
      <c r="C2739" s="3"/>
      <c r="D2739" s="3"/>
      <c r="E2739" s="3"/>
      <c r="F2739" s="9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18"/>
      <c r="S2739" s="18"/>
    </row>
    <row r="2740" spans="1:19" x14ac:dyDescent="0.25">
      <c r="A2740" s="1"/>
      <c r="B2740" s="3"/>
      <c r="C2740" s="3"/>
      <c r="D2740" s="3"/>
      <c r="E2740" s="3"/>
      <c r="F2740" s="9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18"/>
      <c r="S2740" s="18"/>
    </row>
    <row r="2741" spans="1:19" x14ac:dyDescent="0.25">
      <c r="A2741" s="1"/>
      <c r="B2741" s="3"/>
      <c r="C2741" s="3"/>
      <c r="D2741" s="3"/>
      <c r="E2741" s="3"/>
      <c r="F2741" s="9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18"/>
      <c r="S2741" s="18"/>
    </row>
    <row r="2742" spans="1:19" x14ac:dyDescent="0.25">
      <c r="A2742" s="1"/>
      <c r="B2742" s="3"/>
      <c r="C2742" s="3"/>
      <c r="D2742" s="3"/>
      <c r="E2742" s="3"/>
      <c r="F2742" s="9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18"/>
      <c r="S2742" s="18"/>
    </row>
    <row r="2743" spans="1:19" x14ac:dyDescent="0.25">
      <c r="A2743" s="1"/>
      <c r="B2743" s="3"/>
      <c r="C2743" s="3"/>
      <c r="D2743" s="3"/>
      <c r="E2743" s="3"/>
      <c r="F2743" s="9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18"/>
      <c r="S2743" s="18"/>
    </row>
    <row r="2744" spans="1:19" x14ac:dyDescent="0.25">
      <c r="A2744" s="1"/>
      <c r="B2744" s="3"/>
      <c r="C2744" s="3"/>
      <c r="D2744" s="3"/>
      <c r="E2744" s="3"/>
      <c r="F2744" s="9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18"/>
      <c r="S2744" s="18"/>
    </row>
    <row r="2745" spans="1:19" x14ac:dyDescent="0.25">
      <c r="A2745" s="1"/>
      <c r="B2745" s="3"/>
      <c r="C2745" s="3"/>
      <c r="D2745" s="3"/>
      <c r="E2745" s="3"/>
      <c r="F2745" s="9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18"/>
      <c r="S2745" s="18"/>
    </row>
    <row r="2746" spans="1:19" x14ac:dyDescent="0.25">
      <c r="A2746" s="1"/>
      <c r="B2746" s="3"/>
      <c r="C2746" s="3"/>
      <c r="D2746" s="3"/>
      <c r="E2746" s="3"/>
      <c r="F2746" s="9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18"/>
      <c r="S2746" s="18"/>
    </row>
    <row r="2747" spans="1:19" x14ac:dyDescent="0.25">
      <c r="A2747" s="1"/>
      <c r="B2747" s="3"/>
      <c r="C2747" s="3"/>
      <c r="D2747" s="3"/>
      <c r="E2747" s="3"/>
      <c r="F2747" s="9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18"/>
      <c r="S2747" s="18"/>
    </row>
    <row r="2748" spans="1:19" x14ac:dyDescent="0.25">
      <c r="A2748" s="1"/>
      <c r="B2748" s="3"/>
      <c r="C2748" s="3"/>
      <c r="D2748" s="3"/>
      <c r="E2748" s="3"/>
      <c r="F2748" s="9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18"/>
      <c r="S2748" s="18"/>
    </row>
    <row r="2749" spans="1:19" x14ac:dyDescent="0.25">
      <c r="A2749" s="1"/>
      <c r="B2749" s="3"/>
      <c r="C2749" s="3"/>
      <c r="D2749" s="3"/>
      <c r="E2749" s="3"/>
      <c r="F2749" s="9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18"/>
      <c r="S2749" s="18"/>
    </row>
    <row r="2750" spans="1:19" x14ac:dyDescent="0.25">
      <c r="A2750" s="1"/>
      <c r="B2750" s="3"/>
      <c r="C2750" s="3"/>
      <c r="D2750" s="3"/>
      <c r="E2750" s="3"/>
      <c r="F2750" s="9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18"/>
      <c r="S2750" s="18"/>
    </row>
    <row r="2751" spans="1:19" x14ac:dyDescent="0.25">
      <c r="A2751" s="1"/>
      <c r="B2751" s="3"/>
      <c r="C2751" s="3"/>
      <c r="D2751" s="3"/>
      <c r="E2751" s="3"/>
      <c r="F2751" s="9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18"/>
      <c r="S2751" s="18"/>
    </row>
    <row r="2752" spans="1:19" x14ac:dyDescent="0.25">
      <c r="A2752" s="1"/>
      <c r="B2752" s="3"/>
      <c r="C2752" s="3"/>
      <c r="D2752" s="3"/>
      <c r="E2752" s="3"/>
      <c r="F2752" s="9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18"/>
      <c r="S2752" s="18"/>
    </row>
    <row r="2753" spans="1:19" x14ac:dyDescent="0.25">
      <c r="A2753" s="1"/>
      <c r="B2753" s="3"/>
      <c r="C2753" s="3"/>
      <c r="D2753" s="3"/>
      <c r="E2753" s="3"/>
      <c r="F2753" s="9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18"/>
      <c r="S2753" s="18"/>
    </row>
    <row r="2754" spans="1:19" x14ac:dyDescent="0.25">
      <c r="A2754" s="1"/>
      <c r="B2754" s="3"/>
      <c r="C2754" s="3"/>
      <c r="D2754" s="3"/>
      <c r="E2754" s="3"/>
      <c r="F2754" s="9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18"/>
      <c r="S2754" s="18"/>
    </row>
    <row r="2755" spans="1:19" x14ac:dyDescent="0.25">
      <c r="A2755" s="1"/>
      <c r="B2755" s="3"/>
      <c r="C2755" s="3"/>
      <c r="D2755" s="3"/>
      <c r="E2755" s="3"/>
      <c r="F2755" s="9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18"/>
      <c r="S2755" s="18"/>
    </row>
    <row r="2756" spans="1:19" x14ac:dyDescent="0.25">
      <c r="A2756" s="1"/>
      <c r="B2756" s="3"/>
      <c r="C2756" s="3"/>
      <c r="D2756" s="3"/>
      <c r="E2756" s="3"/>
      <c r="F2756" s="9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18"/>
      <c r="S2756" s="18"/>
    </row>
    <row r="2757" spans="1:19" x14ac:dyDescent="0.25">
      <c r="A2757" s="1"/>
      <c r="B2757" s="3"/>
      <c r="C2757" s="3"/>
      <c r="D2757" s="3"/>
      <c r="E2757" s="3"/>
      <c r="F2757" s="9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18"/>
      <c r="S2757" s="18"/>
    </row>
    <row r="2758" spans="1:19" x14ac:dyDescent="0.25">
      <c r="A2758" s="1"/>
      <c r="B2758" s="3"/>
      <c r="C2758" s="3"/>
      <c r="D2758" s="3"/>
      <c r="E2758" s="3"/>
      <c r="F2758" s="9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18"/>
      <c r="S2758" s="18"/>
    </row>
    <row r="2759" spans="1:19" x14ac:dyDescent="0.25">
      <c r="A2759" s="1"/>
      <c r="B2759" s="3"/>
      <c r="C2759" s="3"/>
      <c r="D2759" s="3"/>
      <c r="E2759" s="3"/>
      <c r="F2759" s="9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18"/>
      <c r="S2759" s="18"/>
    </row>
    <row r="2760" spans="1:19" x14ac:dyDescent="0.25">
      <c r="A2760" s="1"/>
      <c r="B2760" s="3"/>
      <c r="C2760" s="3"/>
      <c r="D2760" s="3"/>
      <c r="E2760" s="3"/>
      <c r="F2760" s="9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18"/>
      <c r="S2760" s="18"/>
    </row>
    <row r="2761" spans="1:19" x14ac:dyDescent="0.25">
      <c r="A2761" s="1"/>
      <c r="B2761" s="3"/>
      <c r="C2761" s="3"/>
      <c r="D2761" s="3"/>
      <c r="E2761" s="3"/>
      <c r="F2761" s="9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18"/>
      <c r="S2761" s="18"/>
    </row>
    <row r="2762" spans="1:19" x14ac:dyDescent="0.25">
      <c r="A2762" s="1"/>
      <c r="B2762" s="3"/>
      <c r="C2762" s="3"/>
      <c r="D2762" s="3"/>
      <c r="E2762" s="3"/>
      <c r="F2762" s="9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18"/>
      <c r="S2762" s="18"/>
    </row>
    <row r="2763" spans="1:19" x14ac:dyDescent="0.25">
      <c r="A2763" s="1"/>
      <c r="B2763" s="3"/>
      <c r="C2763" s="3"/>
      <c r="D2763" s="3"/>
      <c r="E2763" s="3"/>
      <c r="F2763" s="9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18"/>
      <c r="S2763" s="18"/>
    </row>
    <row r="2764" spans="1:19" x14ac:dyDescent="0.25">
      <c r="A2764" s="1"/>
      <c r="B2764" s="3"/>
      <c r="C2764" s="3"/>
      <c r="D2764" s="3"/>
      <c r="E2764" s="3"/>
      <c r="F2764" s="9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18"/>
      <c r="S2764" s="18"/>
    </row>
    <row r="2765" spans="1:19" x14ac:dyDescent="0.25">
      <c r="A2765" s="1"/>
      <c r="B2765" s="3"/>
      <c r="C2765" s="3"/>
      <c r="D2765" s="3"/>
      <c r="E2765" s="3"/>
      <c r="F2765" s="9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18"/>
      <c r="S2765" s="18"/>
    </row>
    <row r="2766" spans="1:19" x14ac:dyDescent="0.25">
      <c r="A2766" s="1"/>
      <c r="B2766" s="3"/>
      <c r="C2766" s="3"/>
      <c r="D2766" s="3"/>
      <c r="E2766" s="3"/>
      <c r="F2766" s="9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18"/>
      <c r="S2766" s="18"/>
    </row>
    <row r="2767" spans="1:19" x14ac:dyDescent="0.25">
      <c r="A2767" s="1"/>
      <c r="B2767" s="3"/>
      <c r="C2767" s="3"/>
      <c r="D2767" s="3"/>
      <c r="E2767" s="3"/>
      <c r="F2767" s="9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18"/>
      <c r="S2767" s="18"/>
    </row>
    <row r="2768" spans="1:19" x14ac:dyDescent="0.25">
      <c r="A2768" s="1"/>
      <c r="B2768" s="3"/>
      <c r="C2768" s="3"/>
      <c r="D2768" s="3"/>
      <c r="E2768" s="3"/>
      <c r="F2768" s="9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18"/>
      <c r="S2768" s="18"/>
    </row>
    <row r="2769" spans="1:19" x14ac:dyDescent="0.25">
      <c r="A2769" s="1"/>
      <c r="B2769" s="3"/>
      <c r="C2769" s="3"/>
      <c r="D2769" s="3"/>
      <c r="E2769" s="3"/>
      <c r="F2769" s="9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18"/>
      <c r="S2769" s="18"/>
    </row>
    <row r="2770" spans="1:19" x14ac:dyDescent="0.25">
      <c r="A2770" s="1"/>
      <c r="B2770" s="3"/>
      <c r="C2770" s="3"/>
      <c r="D2770" s="3"/>
      <c r="E2770" s="3"/>
      <c r="F2770" s="9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18"/>
      <c r="S2770" s="18"/>
    </row>
    <row r="2771" spans="1:19" x14ac:dyDescent="0.25">
      <c r="A2771" s="1"/>
      <c r="B2771" s="3"/>
      <c r="C2771" s="3"/>
      <c r="D2771" s="3"/>
      <c r="E2771" s="3"/>
      <c r="F2771" s="9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18"/>
      <c r="S2771" s="18"/>
    </row>
    <row r="2772" spans="1:19" x14ac:dyDescent="0.25">
      <c r="A2772" s="1"/>
      <c r="B2772" s="3"/>
      <c r="C2772" s="3"/>
      <c r="D2772" s="3"/>
      <c r="E2772" s="3"/>
      <c r="F2772" s="9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18"/>
      <c r="S2772" s="18"/>
    </row>
    <row r="2773" spans="1:19" x14ac:dyDescent="0.25">
      <c r="A2773" s="1"/>
      <c r="B2773" s="3"/>
      <c r="C2773" s="3"/>
      <c r="D2773" s="3"/>
      <c r="E2773" s="3"/>
      <c r="F2773" s="9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18"/>
      <c r="S2773" s="18"/>
    </row>
    <row r="2774" spans="1:19" x14ac:dyDescent="0.25">
      <c r="A2774" s="1"/>
      <c r="B2774" s="3"/>
      <c r="C2774" s="3"/>
      <c r="D2774" s="3"/>
      <c r="E2774" s="3"/>
      <c r="F2774" s="9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18"/>
      <c r="S2774" s="18"/>
    </row>
    <row r="2775" spans="1:19" x14ac:dyDescent="0.25">
      <c r="A2775" s="1"/>
      <c r="B2775" s="3"/>
      <c r="C2775" s="3"/>
      <c r="D2775" s="3"/>
      <c r="E2775" s="3"/>
      <c r="F2775" s="9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18"/>
      <c r="S2775" s="18"/>
    </row>
    <row r="2776" spans="1:19" x14ac:dyDescent="0.25">
      <c r="A2776" s="1"/>
      <c r="B2776" s="3"/>
      <c r="C2776" s="3"/>
      <c r="D2776" s="3"/>
      <c r="E2776" s="3"/>
      <c r="F2776" s="9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18"/>
      <c r="S2776" s="18"/>
    </row>
    <row r="2777" spans="1:19" x14ac:dyDescent="0.25">
      <c r="A2777" s="1"/>
      <c r="B2777" s="3"/>
      <c r="C2777" s="3"/>
      <c r="D2777" s="3"/>
      <c r="E2777" s="3"/>
      <c r="F2777" s="9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18"/>
      <c r="S2777" s="18"/>
    </row>
    <row r="2778" spans="1:19" x14ac:dyDescent="0.25">
      <c r="A2778" s="1"/>
      <c r="B2778" s="3"/>
      <c r="C2778" s="3"/>
      <c r="D2778" s="3"/>
      <c r="E2778" s="3"/>
      <c r="F2778" s="9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18"/>
      <c r="S2778" s="18"/>
    </row>
    <row r="2779" spans="1:19" x14ac:dyDescent="0.25">
      <c r="A2779" s="1"/>
      <c r="B2779" s="3"/>
      <c r="C2779" s="3"/>
      <c r="D2779" s="3"/>
      <c r="E2779" s="3"/>
      <c r="F2779" s="9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18"/>
      <c r="S2779" s="18"/>
    </row>
    <row r="2780" spans="1:19" x14ac:dyDescent="0.25">
      <c r="A2780" s="1"/>
      <c r="B2780" s="3"/>
      <c r="C2780" s="3"/>
      <c r="D2780" s="3"/>
      <c r="E2780" s="3"/>
      <c r="F2780" s="9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18"/>
      <c r="S2780" s="18"/>
    </row>
    <row r="2781" spans="1:19" x14ac:dyDescent="0.25">
      <c r="A2781" s="1"/>
      <c r="B2781" s="3"/>
      <c r="C2781" s="3"/>
      <c r="D2781" s="3"/>
      <c r="E2781" s="3"/>
      <c r="F2781" s="9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18"/>
      <c r="S2781" s="18"/>
    </row>
    <row r="2782" spans="1:19" x14ac:dyDescent="0.25">
      <c r="A2782" s="1"/>
      <c r="B2782" s="3"/>
      <c r="C2782" s="3"/>
      <c r="D2782" s="3"/>
      <c r="E2782" s="3"/>
      <c r="F2782" s="9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18"/>
      <c r="S2782" s="18"/>
    </row>
    <row r="2783" spans="1:19" x14ac:dyDescent="0.25">
      <c r="A2783" s="1"/>
      <c r="B2783" s="3"/>
      <c r="C2783" s="3"/>
      <c r="D2783" s="3"/>
      <c r="E2783" s="3"/>
      <c r="F2783" s="9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18"/>
      <c r="S2783" s="18"/>
    </row>
    <row r="2784" spans="1:19" x14ac:dyDescent="0.25">
      <c r="A2784" s="1"/>
      <c r="B2784" s="3"/>
      <c r="C2784" s="3"/>
      <c r="D2784" s="3"/>
      <c r="E2784" s="3"/>
      <c r="F2784" s="9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18"/>
      <c r="S2784" s="18"/>
    </row>
    <row r="2785" spans="1:19" x14ac:dyDescent="0.25">
      <c r="A2785" s="1"/>
      <c r="B2785" s="3"/>
      <c r="C2785" s="3"/>
      <c r="D2785" s="3"/>
      <c r="E2785" s="3"/>
      <c r="F2785" s="9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18"/>
      <c r="S2785" s="18"/>
    </row>
    <row r="2786" spans="1:19" x14ac:dyDescent="0.25">
      <c r="A2786" s="1"/>
      <c r="B2786" s="3"/>
      <c r="C2786" s="3"/>
      <c r="D2786" s="3"/>
      <c r="E2786" s="3"/>
      <c r="F2786" s="9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18"/>
      <c r="S2786" s="18"/>
    </row>
    <row r="2787" spans="1:19" x14ac:dyDescent="0.25">
      <c r="A2787" s="1"/>
      <c r="B2787" s="3"/>
      <c r="C2787" s="3"/>
      <c r="D2787" s="3"/>
      <c r="E2787" s="3"/>
      <c r="F2787" s="9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18"/>
      <c r="S2787" s="18"/>
    </row>
    <row r="2788" spans="1:19" x14ac:dyDescent="0.25">
      <c r="A2788" s="1"/>
      <c r="B2788" s="3"/>
      <c r="C2788" s="3"/>
      <c r="D2788" s="3"/>
      <c r="E2788" s="3"/>
      <c r="F2788" s="9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18"/>
      <c r="S2788" s="18"/>
    </row>
    <row r="2789" spans="1:19" x14ac:dyDescent="0.25">
      <c r="A2789" s="1"/>
      <c r="B2789" s="3"/>
      <c r="C2789" s="3"/>
      <c r="D2789" s="3"/>
      <c r="E2789" s="3"/>
      <c r="F2789" s="9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18"/>
      <c r="S2789" s="18"/>
    </row>
    <row r="2790" spans="1:19" x14ac:dyDescent="0.25">
      <c r="A2790" s="1"/>
      <c r="B2790" s="3"/>
      <c r="C2790" s="3"/>
      <c r="D2790" s="3"/>
      <c r="E2790" s="3"/>
      <c r="F2790" s="9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18"/>
      <c r="S2790" s="18"/>
    </row>
    <row r="2791" spans="1:19" x14ac:dyDescent="0.25">
      <c r="A2791" s="1"/>
      <c r="B2791" s="3"/>
      <c r="C2791" s="3"/>
      <c r="D2791" s="3"/>
      <c r="E2791" s="3"/>
      <c r="F2791" s="9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18"/>
      <c r="S2791" s="18"/>
    </row>
    <row r="2792" spans="1:19" x14ac:dyDescent="0.25">
      <c r="A2792" s="1"/>
      <c r="B2792" s="3"/>
      <c r="C2792" s="3"/>
      <c r="D2792" s="3"/>
      <c r="E2792" s="3"/>
      <c r="F2792" s="9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18"/>
      <c r="S2792" s="18"/>
    </row>
    <row r="2793" spans="1:19" x14ac:dyDescent="0.25">
      <c r="A2793" s="1"/>
      <c r="B2793" s="3"/>
      <c r="C2793" s="3"/>
      <c r="D2793" s="3"/>
      <c r="E2793" s="3"/>
      <c r="F2793" s="9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18"/>
      <c r="S2793" s="18"/>
    </row>
    <row r="2794" spans="1:19" x14ac:dyDescent="0.25">
      <c r="A2794" s="1"/>
      <c r="B2794" s="3"/>
      <c r="C2794" s="3"/>
      <c r="D2794" s="3"/>
      <c r="E2794" s="3"/>
      <c r="F2794" s="9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18"/>
      <c r="S2794" s="18"/>
    </row>
    <row r="2795" spans="1:19" x14ac:dyDescent="0.25">
      <c r="A2795" s="1"/>
      <c r="B2795" s="3"/>
      <c r="C2795" s="3"/>
      <c r="D2795" s="3"/>
      <c r="E2795" s="3"/>
      <c r="F2795" s="9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18"/>
      <c r="S2795" s="18"/>
    </row>
    <row r="2796" spans="1:19" x14ac:dyDescent="0.25">
      <c r="A2796" s="1"/>
      <c r="B2796" s="3"/>
      <c r="C2796" s="3"/>
      <c r="D2796" s="3"/>
      <c r="E2796" s="3"/>
      <c r="F2796" s="9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18"/>
      <c r="S2796" s="18"/>
    </row>
    <row r="2797" spans="1:19" x14ac:dyDescent="0.25">
      <c r="A2797" s="1"/>
      <c r="B2797" s="3"/>
      <c r="C2797" s="3"/>
      <c r="D2797" s="3"/>
      <c r="E2797" s="3"/>
      <c r="F2797" s="9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18"/>
      <c r="S2797" s="18"/>
    </row>
    <row r="2798" spans="1:19" x14ac:dyDescent="0.25">
      <c r="A2798" s="1"/>
      <c r="B2798" s="3"/>
      <c r="C2798" s="3"/>
      <c r="D2798" s="3"/>
      <c r="E2798" s="3"/>
      <c r="F2798" s="9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18"/>
      <c r="S2798" s="18"/>
    </row>
    <row r="2799" spans="1:19" x14ac:dyDescent="0.25">
      <c r="A2799" s="1"/>
      <c r="B2799" s="3"/>
      <c r="C2799" s="3"/>
      <c r="D2799" s="3"/>
      <c r="E2799" s="3"/>
      <c r="F2799" s="9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18"/>
      <c r="S2799" s="18"/>
    </row>
    <row r="2800" spans="1:19" x14ac:dyDescent="0.25">
      <c r="A2800" s="1"/>
      <c r="B2800" s="3"/>
      <c r="C2800" s="3"/>
      <c r="D2800" s="3"/>
      <c r="E2800" s="3"/>
      <c r="F2800" s="9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18"/>
      <c r="S2800" s="18"/>
    </row>
    <row r="2801" spans="1:19" x14ac:dyDescent="0.25">
      <c r="A2801" s="1"/>
      <c r="B2801" s="3"/>
      <c r="C2801" s="3"/>
      <c r="D2801" s="3"/>
      <c r="E2801" s="3"/>
      <c r="F2801" s="9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18"/>
      <c r="S2801" s="18"/>
    </row>
    <row r="2802" spans="1:19" x14ac:dyDescent="0.25">
      <c r="A2802" s="1"/>
      <c r="B2802" s="3"/>
      <c r="C2802" s="3"/>
      <c r="D2802" s="3"/>
      <c r="E2802" s="3"/>
      <c r="F2802" s="9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18"/>
      <c r="S2802" s="18"/>
    </row>
    <row r="2803" spans="1:19" x14ac:dyDescent="0.25">
      <c r="A2803" s="1"/>
      <c r="B2803" s="3"/>
      <c r="C2803" s="3"/>
      <c r="D2803" s="3"/>
      <c r="E2803" s="3"/>
      <c r="F2803" s="9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18"/>
      <c r="S2803" s="18"/>
    </row>
    <row r="2804" spans="1:19" x14ac:dyDescent="0.25">
      <c r="A2804" s="1"/>
      <c r="B2804" s="3"/>
      <c r="C2804" s="3"/>
      <c r="D2804" s="3"/>
      <c r="E2804" s="3"/>
      <c r="F2804" s="9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18"/>
      <c r="S2804" s="18"/>
    </row>
    <row r="2805" spans="1:19" x14ac:dyDescent="0.25">
      <c r="A2805" s="1"/>
      <c r="B2805" s="3"/>
      <c r="C2805" s="3"/>
      <c r="D2805" s="3"/>
      <c r="E2805" s="3"/>
      <c r="F2805" s="9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18"/>
      <c r="S2805" s="18"/>
    </row>
    <row r="2806" spans="1:19" x14ac:dyDescent="0.25">
      <c r="A2806" s="1"/>
      <c r="B2806" s="3"/>
      <c r="C2806" s="3"/>
      <c r="D2806" s="3"/>
      <c r="E2806" s="3"/>
      <c r="F2806" s="9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18"/>
      <c r="S2806" s="18"/>
    </row>
    <row r="2807" spans="1:19" x14ac:dyDescent="0.25">
      <c r="A2807" s="1"/>
      <c r="B2807" s="3"/>
      <c r="C2807" s="3"/>
      <c r="D2807" s="3"/>
      <c r="E2807" s="3"/>
      <c r="F2807" s="9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18"/>
      <c r="S2807" s="18"/>
    </row>
    <row r="2808" spans="1:19" x14ac:dyDescent="0.25">
      <c r="A2808" s="1"/>
      <c r="B2808" s="3"/>
      <c r="C2808" s="3"/>
      <c r="D2808" s="3"/>
      <c r="E2808" s="3"/>
      <c r="F2808" s="9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18"/>
      <c r="S2808" s="18"/>
    </row>
    <row r="2809" spans="1:19" x14ac:dyDescent="0.25">
      <c r="A2809" s="1"/>
      <c r="B2809" s="3"/>
      <c r="C2809" s="3"/>
      <c r="D2809" s="3"/>
      <c r="E2809" s="3"/>
      <c r="F2809" s="9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18"/>
      <c r="S2809" s="18"/>
    </row>
    <row r="2810" spans="1:19" x14ac:dyDescent="0.25">
      <c r="A2810" s="1"/>
      <c r="B2810" s="3"/>
      <c r="C2810" s="3"/>
      <c r="D2810" s="3"/>
      <c r="E2810" s="3"/>
      <c r="F2810" s="9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18"/>
      <c r="S2810" s="18"/>
    </row>
    <row r="2811" spans="1:19" x14ac:dyDescent="0.25">
      <c r="A2811" s="1"/>
      <c r="B2811" s="3"/>
      <c r="C2811" s="3"/>
      <c r="D2811" s="3"/>
      <c r="E2811" s="3"/>
      <c r="F2811" s="9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18"/>
      <c r="S2811" s="18"/>
    </row>
    <row r="2812" spans="1:19" x14ac:dyDescent="0.25">
      <c r="A2812" s="1"/>
      <c r="B2812" s="3"/>
      <c r="C2812" s="3"/>
      <c r="D2812" s="3"/>
      <c r="E2812" s="3"/>
      <c r="F2812" s="9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18"/>
      <c r="S2812" s="18"/>
    </row>
    <row r="2813" spans="1:19" x14ac:dyDescent="0.25">
      <c r="A2813" s="1"/>
      <c r="B2813" s="3"/>
      <c r="C2813" s="3"/>
      <c r="D2813" s="3"/>
      <c r="E2813" s="3"/>
      <c r="F2813" s="9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18"/>
      <c r="S2813" s="18"/>
    </row>
    <row r="2814" spans="1:19" x14ac:dyDescent="0.25">
      <c r="A2814" s="1"/>
      <c r="B2814" s="3"/>
      <c r="C2814" s="3"/>
      <c r="D2814" s="3"/>
      <c r="E2814" s="3"/>
      <c r="F2814" s="9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18"/>
      <c r="S2814" s="18"/>
    </row>
    <row r="2815" spans="1:19" x14ac:dyDescent="0.25">
      <c r="A2815" s="1"/>
      <c r="B2815" s="3"/>
      <c r="C2815" s="3"/>
      <c r="D2815" s="3"/>
      <c r="E2815" s="3"/>
      <c r="F2815" s="9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18"/>
      <c r="S2815" s="18"/>
    </row>
    <row r="2816" spans="1:19" x14ac:dyDescent="0.25">
      <c r="A2816" s="1"/>
      <c r="B2816" s="3"/>
      <c r="C2816" s="3"/>
      <c r="D2816" s="3"/>
      <c r="E2816" s="3"/>
      <c r="F2816" s="9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18"/>
      <c r="S2816" s="18"/>
    </row>
    <row r="2817" spans="1:19" x14ac:dyDescent="0.25">
      <c r="A2817" s="1"/>
      <c r="B2817" s="3"/>
      <c r="C2817" s="3"/>
      <c r="D2817" s="3"/>
      <c r="E2817" s="3"/>
      <c r="F2817" s="9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18"/>
      <c r="S2817" s="18"/>
    </row>
    <row r="2818" spans="1:19" x14ac:dyDescent="0.25">
      <c r="A2818" s="1"/>
      <c r="B2818" s="3"/>
      <c r="C2818" s="3"/>
      <c r="D2818" s="3"/>
      <c r="E2818" s="3"/>
      <c r="F2818" s="9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18"/>
      <c r="S2818" s="18"/>
    </row>
    <row r="2819" spans="1:19" x14ac:dyDescent="0.25">
      <c r="A2819" s="1"/>
      <c r="B2819" s="3"/>
      <c r="C2819" s="3"/>
      <c r="D2819" s="3"/>
      <c r="E2819" s="3"/>
      <c r="F2819" s="9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18"/>
      <c r="S2819" s="18"/>
    </row>
    <row r="2820" spans="1:19" x14ac:dyDescent="0.25">
      <c r="A2820" s="1"/>
      <c r="B2820" s="3"/>
      <c r="C2820" s="3"/>
      <c r="D2820" s="3"/>
      <c r="E2820" s="3"/>
      <c r="F2820" s="9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18"/>
      <c r="S2820" s="18"/>
    </row>
    <row r="2821" spans="1:19" x14ac:dyDescent="0.25">
      <c r="A2821" s="1"/>
      <c r="B2821" s="3"/>
      <c r="C2821" s="3"/>
      <c r="D2821" s="3"/>
      <c r="E2821" s="3"/>
      <c r="F2821" s="9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18"/>
      <c r="S2821" s="18"/>
    </row>
    <row r="2822" spans="1:19" x14ac:dyDescent="0.25">
      <c r="A2822" s="1"/>
      <c r="B2822" s="3"/>
      <c r="C2822" s="3"/>
      <c r="D2822" s="3"/>
      <c r="E2822" s="3"/>
      <c r="F2822" s="9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18"/>
      <c r="S2822" s="18"/>
    </row>
    <row r="2823" spans="1:19" x14ac:dyDescent="0.25">
      <c r="A2823" s="1"/>
      <c r="B2823" s="3"/>
      <c r="C2823" s="3"/>
      <c r="D2823" s="3"/>
      <c r="E2823" s="3"/>
      <c r="F2823" s="9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18"/>
      <c r="S2823" s="18"/>
    </row>
    <row r="2824" spans="1:19" x14ac:dyDescent="0.25">
      <c r="A2824" s="1"/>
      <c r="B2824" s="3"/>
      <c r="C2824" s="3"/>
      <c r="D2824" s="3"/>
      <c r="E2824" s="3"/>
      <c r="F2824" s="9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18"/>
      <c r="S2824" s="18"/>
    </row>
    <row r="2825" spans="1:19" x14ac:dyDescent="0.25">
      <c r="A2825" s="1"/>
      <c r="B2825" s="3"/>
      <c r="C2825" s="3"/>
      <c r="D2825" s="3"/>
      <c r="E2825" s="3"/>
      <c r="F2825" s="9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18"/>
      <c r="S2825" s="18"/>
    </row>
    <row r="2826" spans="1:19" x14ac:dyDescent="0.25">
      <c r="A2826" s="1"/>
      <c r="B2826" s="3"/>
      <c r="C2826" s="3"/>
      <c r="D2826" s="3"/>
      <c r="E2826" s="3"/>
      <c r="F2826" s="9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18"/>
      <c r="S2826" s="18"/>
    </row>
    <row r="2827" spans="1:19" x14ac:dyDescent="0.25">
      <c r="A2827" s="1"/>
      <c r="B2827" s="3"/>
      <c r="C2827" s="3"/>
      <c r="D2827" s="3"/>
      <c r="E2827" s="3"/>
      <c r="F2827" s="9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18"/>
      <c r="S2827" s="18"/>
    </row>
    <row r="2828" spans="1:19" x14ac:dyDescent="0.25">
      <c r="A2828" s="1"/>
      <c r="B2828" s="3"/>
      <c r="C2828" s="3"/>
      <c r="D2828" s="3"/>
      <c r="E2828" s="3"/>
      <c r="F2828" s="9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18"/>
      <c r="S2828" s="18"/>
    </row>
    <row r="2829" spans="1:19" x14ac:dyDescent="0.25">
      <c r="A2829" s="1"/>
      <c r="B2829" s="3"/>
      <c r="C2829" s="3"/>
      <c r="D2829" s="3"/>
      <c r="E2829" s="3"/>
      <c r="F2829" s="9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18"/>
      <c r="S2829" s="18"/>
    </row>
    <row r="2830" spans="1:19" x14ac:dyDescent="0.25">
      <c r="A2830" s="1"/>
      <c r="B2830" s="3"/>
      <c r="C2830" s="3"/>
      <c r="D2830" s="3"/>
      <c r="E2830" s="3"/>
      <c r="F2830" s="9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18"/>
      <c r="S2830" s="18"/>
    </row>
    <row r="2831" spans="1:19" x14ac:dyDescent="0.25">
      <c r="A2831" s="1"/>
      <c r="B2831" s="3"/>
      <c r="C2831" s="3"/>
      <c r="D2831" s="3"/>
      <c r="E2831" s="3"/>
      <c r="F2831" s="9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18"/>
      <c r="S2831" s="18"/>
    </row>
    <row r="2832" spans="1:19" x14ac:dyDescent="0.25">
      <c r="A2832" s="1"/>
      <c r="B2832" s="3"/>
      <c r="C2832" s="3"/>
      <c r="D2832" s="3"/>
      <c r="E2832" s="3"/>
      <c r="F2832" s="9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18"/>
      <c r="S2832" s="18"/>
    </row>
    <row r="2833" spans="1:19" x14ac:dyDescent="0.25">
      <c r="A2833" s="1"/>
      <c r="B2833" s="3"/>
      <c r="C2833" s="3"/>
      <c r="D2833" s="3"/>
      <c r="E2833" s="3"/>
      <c r="F2833" s="9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18"/>
      <c r="S2833" s="18"/>
    </row>
    <row r="2834" spans="1:19" x14ac:dyDescent="0.25">
      <c r="A2834" s="1"/>
      <c r="B2834" s="3"/>
      <c r="C2834" s="3"/>
      <c r="D2834" s="3"/>
      <c r="E2834" s="3"/>
      <c r="F2834" s="9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18"/>
      <c r="S2834" s="18"/>
    </row>
    <row r="2835" spans="1:19" x14ac:dyDescent="0.25">
      <c r="A2835" s="1"/>
      <c r="B2835" s="3"/>
      <c r="C2835" s="3"/>
      <c r="D2835" s="3"/>
      <c r="E2835" s="3"/>
      <c r="F2835" s="9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18"/>
      <c r="S2835" s="18"/>
    </row>
    <row r="2836" spans="1:19" x14ac:dyDescent="0.25">
      <c r="A2836" s="1"/>
      <c r="B2836" s="3"/>
      <c r="C2836" s="3"/>
      <c r="D2836" s="3"/>
      <c r="E2836" s="3"/>
      <c r="F2836" s="9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18"/>
      <c r="S2836" s="18"/>
    </row>
    <row r="2837" spans="1:19" x14ac:dyDescent="0.25">
      <c r="A2837" s="1"/>
      <c r="B2837" s="3"/>
      <c r="C2837" s="3"/>
      <c r="D2837" s="3"/>
      <c r="E2837" s="3"/>
      <c r="F2837" s="9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18"/>
      <c r="S2837" s="18"/>
    </row>
    <row r="2838" spans="1:19" x14ac:dyDescent="0.25">
      <c r="A2838" s="1"/>
      <c r="B2838" s="3"/>
      <c r="C2838" s="3"/>
      <c r="D2838" s="3"/>
      <c r="E2838" s="3"/>
      <c r="F2838" s="9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18"/>
      <c r="S2838" s="18"/>
    </row>
    <row r="2839" spans="1:19" x14ac:dyDescent="0.25">
      <c r="A2839" s="1"/>
      <c r="B2839" s="3"/>
      <c r="C2839" s="3"/>
      <c r="D2839" s="3"/>
      <c r="E2839" s="3"/>
      <c r="F2839" s="9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18"/>
      <c r="S2839" s="18"/>
    </row>
    <row r="2840" spans="1:19" x14ac:dyDescent="0.25">
      <c r="A2840" s="1"/>
      <c r="B2840" s="3"/>
      <c r="C2840" s="3"/>
      <c r="D2840" s="3"/>
      <c r="E2840" s="3"/>
      <c r="F2840" s="9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18"/>
      <c r="S2840" s="18"/>
    </row>
    <row r="2841" spans="1:19" x14ac:dyDescent="0.25">
      <c r="A2841" s="1"/>
      <c r="B2841" s="3"/>
      <c r="C2841" s="3"/>
      <c r="D2841" s="3"/>
      <c r="E2841" s="3"/>
      <c r="F2841" s="9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18"/>
      <c r="S2841" s="18"/>
    </row>
    <row r="2842" spans="1:19" x14ac:dyDescent="0.25">
      <c r="A2842" s="1"/>
      <c r="B2842" s="3"/>
      <c r="C2842" s="3"/>
      <c r="D2842" s="3"/>
      <c r="E2842" s="3"/>
      <c r="F2842" s="9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18"/>
      <c r="S2842" s="18"/>
    </row>
    <row r="2843" spans="1:19" x14ac:dyDescent="0.25">
      <c r="A2843" s="1"/>
      <c r="B2843" s="3"/>
      <c r="C2843" s="3"/>
      <c r="D2843" s="3"/>
      <c r="E2843" s="3"/>
      <c r="F2843" s="9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18"/>
      <c r="S2843" s="18"/>
    </row>
    <row r="2844" spans="1:19" x14ac:dyDescent="0.25">
      <c r="A2844" s="1"/>
      <c r="B2844" s="3"/>
      <c r="C2844" s="3"/>
      <c r="D2844" s="3"/>
      <c r="E2844" s="3"/>
      <c r="F2844" s="9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18"/>
      <c r="S2844" s="18"/>
    </row>
    <row r="2845" spans="1:19" x14ac:dyDescent="0.25">
      <c r="A2845" s="1"/>
      <c r="B2845" s="3"/>
      <c r="C2845" s="3"/>
      <c r="D2845" s="3"/>
      <c r="E2845" s="3"/>
      <c r="F2845" s="9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18"/>
      <c r="S2845" s="18"/>
    </row>
    <row r="2846" spans="1:19" x14ac:dyDescent="0.25">
      <c r="A2846" s="1"/>
      <c r="B2846" s="3"/>
      <c r="C2846" s="3"/>
      <c r="D2846" s="3"/>
      <c r="E2846" s="3"/>
      <c r="F2846" s="9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18"/>
      <c r="S2846" s="18"/>
    </row>
    <row r="2847" spans="1:19" x14ac:dyDescent="0.25">
      <c r="A2847" s="1"/>
      <c r="B2847" s="3"/>
      <c r="C2847" s="3"/>
      <c r="D2847" s="3"/>
      <c r="E2847" s="3"/>
      <c r="F2847" s="9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18"/>
      <c r="S2847" s="18"/>
    </row>
    <row r="2848" spans="1:19" x14ac:dyDescent="0.25">
      <c r="A2848" s="1"/>
      <c r="B2848" s="3"/>
      <c r="C2848" s="3"/>
      <c r="D2848" s="3"/>
      <c r="E2848" s="3"/>
      <c r="F2848" s="9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18"/>
      <c r="S2848" s="18"/>
    </row>
    <row r="2849" spans="1:19" x14ac:dyDescent="0.25">
      <c r="A2849" s="1"/>
      <c r="B2849" s="3"/>
      <c r="C2849" s="3"/>
      <c r="D2849" s="3"/>
      <c r="E2849" s="3"/>
      <c r="F2849" s="9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18"/>
      <c r="S2849" s="18"/>
    </row>
    <row r="2850" spans="1:19" x14ac:dyDescent="0.25">
      <c r="A2850" s="1"/>
      <c r="B2850" s="3"/>
      <c r="C2850" s="3"/>
      <c r="D2850" s="3"/>
      <c r="E2850" s="3"/>
      <c r="F2850" s="9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18"/>
      <c r="S2850" s="18"/>
    </row>
    <row r="2851" spans="1:19" x14ac:dyDescent="0.25">
      <c r="A2851" s="1"/>
      <c r="B2851" s="3"/>
      <c r="C2851" s="3"/>
      <c r="D2851" s="3"/>
      <c r="E2851" s="3"/>
      <c r="F2851" s="9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18"/>
      <c r="S2851" s="18"/>
    </row>
    <row r="2852" spans="1:19" x14ac:dyDescent="0.25">
      <c r="A2852" s="1"/>
      <c r="B2852" s="3"/>
      <c r="C2852" s="3"/>
      <c r="D2852" s="3"/>
      <c r="E2852" s="3"/>
      <c r="F2852" s="9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18"/>
      <c r="S2852" s="18"/>
    </row>
    <row r="2853" spans="1:19" x14ac:dyDescent="0.25">
      <c r="A2853" s="1"/>
      <c r="B2853" s="3"/>
      <c r="C2853" s="3"/>
      <c r="D2853" s="3"/>
      <c r="E2853" s="3"/>
      <c r="F2853" s="9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18"/>
      <c r="S2853" s="18"/>
    </row>
    <row r="2854" spans="1:19" x14ac:dyDescent="0.25">
      <c r="A2854" s="1"/>
      <c r="B2854" s="3"/>
      <c r="C2854" s="3"/>
      <c r="D2854" s="3"/>
      <c r="E2854" s="3"/>
      <c r="F2854" s="9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18"/>
      <c r="S2854" s="18"/>
    </row>
    <row r="2855" spans="1:19" x14ac:dyDescent="0.25">
      <c r="A2855" s="1"/>
      <c r="B2855" s="3"/>
      <c r="C2855" s="3"/>
      <c r="D2855" s="3"/>
      <c r="E2855" s="3"/>
      <c r="F2855" s="9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18"/>
      <c r="S2855" s="18"/>
    </row>
    <row r="2856" spans="1:19" x14ac:dyDescent="0.25">
      <c r="A2856" s="1"/>
      <c r="B2856" s="3"/>
      <c r="C2856" s="3"/>
      <c r="D2856" s="3"/>
      <c r="E2856" s="3"/>
      <c r="F2856" s="9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18"/>
      <c r="S2856" s="18"/>
    </row>
    <row r="2857" spans="1:19" x14ac:dyDescent="0.25">
      <c r="A2857" s="1"/>
      <c r="B2857" s="3"/>
      <c r="C2857" s="3"/>
      <c r="D2857" s="3"/>
      <c r="E2857" s="3"/>
      <c r="F2857" s="9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18"/>
      <c r="S2857" s="18"/>
    </row>
    <row r="2858" spans="1:19" x14ac:dyDescent="0.25">
      <c r="A2858" s="1"/>
      <c r="B2858" s="3"/>
      <c r="C2858" s="3"/>
      <c r="D2858" s="3"/>
      <c r="E2858" s="3"/>
      <c r="F2858" s="9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18"/>
      <c r="S2858" s="18"/>
    </row>
    <row r="2859" spans="1:19" x14ac:dyDescent="0.25">
      <c r="A2859" s="1"/>
      <c r="B2859" s="3"/>
      <c r="C2859" s="3"/>
      <c r="D2859" s="3"/>
      <c r="E2859" s="3"/>
      <c r="F2859" s="9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18"/>
      <c r="S2859" s="18"/>
    </row>
    <row r="2860" spans="1:19" x14ac:dyDescent="0.25">
      <c r="A2860" s="1"/>
      <c r="B2860" s="3"/>
      <c r="C2860" s="3"/>
      <c r="D2860" s="3"/>
      <c r="E2860" s="3"/>
      <c r="F2860" s="9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18"/>
      <c r="S2860" s="18"/>
    </row>
    <row r="2861" spans="1:19" x14ac:dyDescent="0.25">
      <c r="A2861" s="1"/>
      <c r="B2861" s="3"/>
      <c r="C2861" s="3"/>
      <c r="D2861" s="3"/>
      <c r="E2861" s="3"/>
      <c r="F2861" s="9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18"/>
      <c r="S2861" s="18"/>
    </row>
    <row r="2862" spans="1:19" x14ac:dyDescent="0.25">
      <c r="A2862" s="1"/>
      <c r="B2862" s="3"/>
      <c r="C2862" s="3"/>
      <c r="D2862" s="3"/>
      <c r="E2862" s="3"/>
      <c r="F2862" s="9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18"/>
      <c r="S2862" s="18"/>
    </row>
    <row r="2863" spans="1:19" x14ac:dyDescent="0.25">
      <c r="A2863" s="1"/>
      <c r="B2863" s="3"/>
      <c r="C2863" s="3"/>
      <c r="D2863" s="3"/>
      <c r="E2863" s="3"/>
      <c r="F2863" s="9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18"/>
      <c r="S2863" s="18"/>
    </row>
    <row r="2864" spans="1:19" x14ac:dyDescent="0.25">
      <c r="A2864" s="1"/>
      <c r="B2864" s="3"/>
      <c r="C2864" s="3"/>
      <c r="D2864" s="3"/>
      <c r="E2864" s="3"/>
      <c r="F2864" s="9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18"/>
      <c r="S2864" s="18"/>
    </row>
    <row r="2865" spans="1:19" x14ac:dyDescent="0.25">
      <c r="A2865" s="1"/>
      <c r="B2865" s="3"/>
      <c r="C2865" s="3"/>
      <c r="D2865" s="3"/>
      <c r="E2865" s="3"/>
      <c r="F2865" s="9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18"/>
      <c r="S2865" s="18"/>
    </row>
    <row r="2866" spans="1:19" x14ac:dyDescent="0.25">
      <c r="A2866" s="1"/>
      <c r="B2866" s="3"/>
      <c r="C2866" s="3"/>
      <c r="D2866" s="3"/>
      <c r="E2866" s="3"/>
      <c r="F2866" s="9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18"/>
      <c r="S2866" s="18"/>
    </row>
    <row r="2867" spans="1:19" x14ac:dyDescent="0.25">
      <c r="A2867" s="1"/>
      <c r="B2867" s="3"/>
      <c r="C2867" s="3"/>
      <c r="D2867" s="3"/>
      <c r="E2867" s="3"/>
      <c r="F2867" s="9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18"/>
      <c r="S2867" s="18"/>
    </row>
    <row r="2868" spans="1:19" x14ac:dyDescent="0.25">
      <c r="A2868" s="1"/>
      <c r="B2868" s="3"/>
      <c r="C2868" s="3"/>
      <c r="D2868" s="3"/>
      <c r="E2868" s="3"/>
      <c r="F2868" s="9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18"/>
      <c r="S2868" s="18"/>
    </row>
    <row r="2869" spans="1:19" x14ac:dyDescent="0.25">
      <c r="A2869" s="1"/>
      <c r="B2869" s="3"/>
      <c r="C2869" s="3"/>
      <c r="D2869" s="3"/>
      <c r="E2869" s="3"/>
      <c r="F2869" s="9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18"/>
      <c r="S2869" s="18"/>
    </row>
    <row r="2870" spans="1:19" x14ac:dyDescent="0.25">
      <c r="A2870" s="1"/>
      <c r="B2870" s="3"/>
      <c r="C2870" s="3"/>
      <c r="D2870" s="3"/>
      <c r="E2870" s="3"/>
      <c r="F2870" s="9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18"/>
      <c r="S2870" s="18"/>
    </row>
    <row r="2871" spans="1:19" x14ac:dyDescent="0.25">
      <c r="A2871" s="1"/>
      <c r="B2871" s="3"/>
      <c r="C2871" s="3"/>
      <c r="D2871" s="3"/>
      <c r="E2871" s="3"/>
      <c r="F2871" s="9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18"/>
      <c r="S2871" s="18"/>
    </row>
    <row r="2872" spans="1:19" x14ac:dyDescent="0.25">
      <c r="A2872" s="1"/>
      <c r="B2872" s="3"/>
      <c r="C2872" s="3"/>
      <c r="D2872" s="3"/>
      <c r="E2872" s="3"/>
      <c r="F2872" s="9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18"/>
      <c r="S2872" s="18"/>
    </row>
    <row r="2873" spans="1:19" x14ac:dyDescent="0.25">
      <c r="A2873" s="1"/>
      <c r="B2873" s="3"/>
      <c r="C2873" s="3"/>
      <c r="D2873" s="3"/>
      <c r="E2873" s="3"/>
      <c r="F2873" s="9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18"/>
      <c r="S2873" s="18"/>
    </row>
    <row r="2874" spans="1:19" x14ac:dyDescent="0.25">
      <c r="A2874" s="1"/>
      <c r="B2874" s="3"/>
      <c r="C2874" s="3"/>
      <c r="D2874" s="3"/>
      <c r="E2874" s="3"/>
      <c r="F2874" s="9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18"/>
      <c r="S2874" s="18"/>
    </row>
    <row r="2875" spans="1:19" x14ac:dyDescent="0.25">
      <c r="A2875" s="1"/>
      <c r="B2875" s="3"/>
      <c r="C2875" s="3"/>
      <c r="D2875" s="3"/>
      <c r="E2875" s="3"/>
      <c r="F2875" s="9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18"/>
      <c r="S2875" s="18"/>
    </row>
    <row r="2876" spans="1:19" x14ac:dyDescent="0.25">
      <c r="A2876" s="1"/>
      <c r="B2876" s="3"/>
      <c r="C2876" s="3"/>
      <c r="D2876" s="3"/>
      <c r="E2876" s="3"/>
      <c r="F2876" s="9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18"/>
      <c r="S2876" s="18"/>
    </row>
    <row r="2877" spans="1:19" x14ac:dyDescent="0.25">
      <c r="A2877" s="1"/>
      <c r="B2877" s="3"/>
      <c r="C2877" s="3"/>
      <c r="D2877" s="3"/>
      <c r="E2877" s="3"/>
      <c r="F2877" s="9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18"/>
      <c r="S2877" s="18"/>
    </row>
    <row r="2878" spans="1:19" x14ac:dyDescent="0.25">
      <c r="A2878" s="1"/>
      <c r="B2878" s="3"/>
      <c r="C2878" s="3"/>
      <c r="D2878" s="3"/>
      <c r="E2878" s="3"/>
      <c r="F2878" s="9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18"/>
      <c r="S2878" s="18"/>
    </row>
    <row r="2879" spans="1:19" x14ac:dyDescent="0.25">
      <c r="A2879" s="1"/>
      <c r="B2879" s="3"/>
      <c r="C2879" s="3"/>
      <c r="D2879" s="3"/>
      <c r="E2879" s="3"/>
      <c r="F2879" s="9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18"/>
      <c r="S2879" s="18"/>
    </row>
    <row r="2880" spans="1:19" x14ac:dyDescent="0.25">
      <c r="A2880" s="1"/>
      <c r="B2880" s="3"/>
      <c r="C2880" s="3"/>
      <c r="D2880" s="3"/>
      <c r="E2880" s="3"/>
      <c r="F2880" s="9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18"/>
      <c r="S2880" s="18"/>
    </row>
    <row r="2881" spans="1:19" x14ac:dyDescent="0.25">
      <c r="A2881" s="1"/>
      <c r="B2881" s="3"/>
      <c r="C2881" s="3"/>
      <c r="D2881" s="3"/>
      <c r="E2881" s="3"/>
      <c r="F2881" s="9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18"/>
      <c r="S2881" s="18"/>
    </row>
    <row r="2882" spans="1:19" x14ac:dyDescent="0.25">
      <c r="A2882" s="1"/>
      <c r="B2882" s="3"/>
      <c r="C2882" s="3"/>
      <c r="D2882" s="3"/>
      <c r="E2882" s="3"/>
      <c r="F2882" s="9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18"/>
      <c r="S2882" s="18"/>
    </row>
    <row r="2883" spans="1:19" x14ac:dyDescent="0.25">
      <c r="A2883" s="1"/>
      <c r="B2883" s="3"/>
      <c r="C2883" s="3"/>
      <c r="D2883" s="3"/>
      <c r="E2883" s="3"/>
      <c r="F2883" s="9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18"/>
      <c r="S2883" s="18"/>
    </row>
    <row r="2884" spans="1:19" x14ac:dyDescent="0.25">
      <c r="A2884" s="1"/>
      <c r="B2884" s="3"/>
      <c r="C2884" s="3"/>
      <c r="D2884" s="3"/>
      <c r="E2884" s="3"/>
      <c r="F2884" s="9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18"/>
      <c r="S2884" s="18"/>
    </row>
    <row r="2885" spans="1:19" x14ac:dyDescent="0.25">
      <c r="A2885" s="1"/>
      <c r="B2885" s="3"/>
      <c r="C2885" s="3"/>
      <c r="D2885" s="3"/>
      <c r="E2885" s="3"/>
      <c r="F2885" s="9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18"/>
      <c r="S2885" s="18"/>
    </row>
    <row r="2886" spans="1:19" x14ac:dyDescent="0.25">
      <c r="A2886" s="1"/>
      <c r="B2886" s="3"/>
      <c r="C2886" s="3"/>
      <c r="D2886" s="3"/>
      <c r="E2886" s="3"/>
      <c r="F2886" s="9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18"/>
      <c r="S2886" s="18"/>
    </row>
    <row r="2887" spans="1:19" x14ac:dyDescent="0.25">
      <c r="A2887" s="1"/>
      <c r="B2887" s="3"/>
      <c r="C2887" s="3"/>
      <c r="D2887" s="3"/>
      <c r="E2887" s="3"/>
      <c r="F2887" s="9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18"/>
      <c r="S2887" s="18"/>
    </row>
    <row r="2888" spans="1:19" x14ac:dyDescent="0.25">
      <c r="A2888" s="1"/>
      <c r="B2888" s="3"/>
      <c r="C2888" s="3"/>
      <c r="D2888" s="3"/>
      <c r="E2888" s="3"/>
      <c r="F2888" s="9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18"/>
      <c r="S2888" s="18"/>
    </row>
    <row r="2889" spans="1:19" x14ac:dyDescent="0.25">
      <c r="A2889" s="1"/>
      <c r="B2889" s="3"/>
      <c r="C2889" s="3"/>
      <c r="D2889" s="3"/>
      <c r="E2889" s="3"/>
      <c r="F2889" s="9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18"/>
      <c r="S2889" s="18"/>
    </row>
    <row r="2890" spans="1:19" x14ac:dyDescent="0.25">
      <c r="A2890" s="1"/>
      <c r="B2890" s="3"/>
      <c r="C2890" s="3"/>
      <c r="D2890" s="3"/>
      <c r="E2890" s="3"/>
      <c r="F2890" s="9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18"/>
      <c r="S2890" s="18"/>
    </row>
    <row r="2891" spans="1:19" x14ac:dyDescent="0.25">
      <c r="A2891" s="1"/>
      <c r="B2891" s="3"/>
      <c r="C2891" s="3"/>
      <c r="D2891" s="3"/>
      <c r="E2891" s="3"/>
      <c r="F2891" s="9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18"/>
      <c r="S2891" s="18"/>
    </row>
    <row r="2892" spans="1:19" x14ac:dyDescent="0.25">
      <c r="A2892" s="1"/>
      <c r="B2892" s="3"/>
      <c r="C2892" s="3"/>
      <c r="D2892" s="3"/>
      <c r="E2892" s="3"/>
      <c r="F2892" s="9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18"/>
      <c r="S2892" s="18"/>
    </row>
    <row r="2893" spans="1:19" x14ac:dyDescent="0.25">
      <c r="A2893" s="1"/>
      <c r="B2893" s="3"/>
      <c r="C2893" s="3"/>
      <c r="D2893" s="3"/>
      <c r="E2893" s="3"/>
      <c r="F2893" s="9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18"/>
      <c r="S2893" s="18"/>
    </row>
    <row r="2894" spans="1:19" x14ac:dyDescent="0.25">
      <c r="A2894" s="1"/>
      <c r="B2894" s="3"/>
      <c r="C2894" s="3"/>
      <c r="D2894" s="3"/>
      <c r="E2894" s="3"/>
      <c r="F2894" s="9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18"/>
      <c r="S2894" s="18"/>
    </row>
    <row r="2895" spans="1:19" x14ac:dyDescent="0.25">
      <c r="A2895" s="1"/>
      <c r="B2895" s="3"/>
      <c r="C2895" s="3"/>
      <c r="D2895" s="3"/>
      <c r="E2895" s="3"/>
      <c r="F2895" s="9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18"/>
      <c r="S2895" s="18"/>
    </row>
    <row r="2896" spans="1:19" x14ac:dyDescent="0.25">
      <c r="A2896" s="1"/>
      <c r="B2896" s="3"/>
      <c r="C2896" s="3"/>
      <c r="D2896" s="3"/>
      <c r="E2896" s="3"/>
      <c r="F2896" s="9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18"/>
      <c r="S2896" s="18"/>
    </row>
    <row r="2897" spans="1:19" x14ac:dyDescent="0.25">
      <c r="A2897" s="1"/>
      <c r="B2897" s="3"/>
      <c r="C2897" s="3"/>
      <c r="D2897" s="3"/>
      <c r="E2897" s="3"/>
      <c r="F2897" s="9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18"/>
      <c r="S2897" s="18"/>
    </row>
    <row r="2898" spans="1:19" x14ac:dyDescent="0.25">
      <c r="A2898" s="1"/>
      <c r="B2898" s="3"/>
      <c r="C2898" s="3"/>
      <c r="D2898" s="3"/>
      <c r="E2898" s="3"/>
      <c r="F2898" s="9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18"/>
      <c r="S2898" s="18"/>
    </row>
    <row r="2899" spans="1:19" x14ac:dyDescent="0.25">
      <c r="A2899" s="1"/>
      <c r="B2899" s="3"/>
      <c r="C2899" s="3"/>
      <c r="D2899" s="3"/>
      <c r="E2899" s="3"/>
      <c r="F2899" s="9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18"/>
      <c r="S2899" s="18"/>
    </row>
    <row r="2900" spans="1:19" x14ac:dyDescent="0.25">
      <c r="A2900" s="1"/>
      <c r="B2900" s="3"/>
      <c r="C2900" s="3"/>
      <c r="D2900" s="3"/>
      <c r="E2900" s="3"/>
      <c r="F2900" s="9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18"/>
      <c r="S2900" s="18"/>
    </row>
    <row r="2901" spans="1:19" x14ac:dyDescent="0.25">
      <c r="A2901" s="1"/>
      <c r="B2901" s="3"/>
      <c r="C2901" s="3"/>
      <c r="D2901" s="3"/>
      <c r="E2901" s="3"/>
      <c r="F2901" s="9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18"/>
      <c r="S2901" s="18"/>
    </row>
    <row r="2902" spans="1:19" x14ac:dyDescent="0.25">
      <c r="A2902" s="1"/>
      <c r="B2902" s="3"/>
      <c r="C2902" s="3"/>
      <c r="D2902" s="3"/>
      <c r="E2902" s="3"/>
      <c r="F2902" s="9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18"/>
      <c r="S2902" s="18"/>
    </row>
    <row r="2903" spans="1:19" x14ac:dyDescent="0.25">
      <c r="A2903" s="1"/>
      <c r="B2903" s="3"/>
      <c r="C2903" s="3"/>
      <c r="D2903" s="3"/>
      <c r="E2903" s="3"/>
      <c r="F2903" s="9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18"/>
      <c r="S2903" s="18"/>
    </row>
    <row r="2904" spans="1:19" x14ac:dyDescent="0.25">
      <c r="A2904" s="1"/>
      <c r="B2904" s="3"/>
      <c r="C2904" s="3"/>
      <c r="D2904" s="3"/>
      <c r="E2904" s="3"/>
      <c r="F2904" s="9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18"/>
      <c r="S2904" s="18"/>
    </row>
    <row r="2905" spans="1:19" x14ac:dyDescent="0.25">
      <c r="A2905" s="1"/>
      <c r="B2905" s="3"/>
      <c r="C2905" s="3"/>
      <c r="D2905" s="3"/>
      <c r="E2905" s="3"/>
      <c r="F2905" s="9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18"/>
      <c r="S2905" s="18"/>
    </row>
    <row r="2906" spans="1:19" x14ac:dyDescent="0.25">
      <c r="A2906" s="1"/>
      <c r="B2906" s="3"/>
      <c r="C2906" s="3"/>
      <c r="D2906" s="3"/>
      <c r="E2906" s="3"/>
      <c r="F2906" s="9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18"/>
      <c r="S2906" s="18"/>
    </row>
    <row r="2907" spans="1:19" x14ac:dyDescent="0.25">
      <c r="A2907" s="1"/>
      <c r="B2907" s="3"/>
      <c r="C2907" s="3"/>
      <c r="D2907" s="3"/>
      <c r="E2907" s="3"/>
      <c r="F2907" s="9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18"/>
      <c r="S2907" s="18"/>
    </row>
    <row r="2908" spans="1:19" x14ac:dyDescent="0.25">
      <c r="A2908" s="1"/>
      <c r="B2908" s="3"/>
      <c r="C2908" s="3"/>
      <c r="D2908" s="3"/>
      <c r="E2908" s="3"/>
      <c r="F2908" s="9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18"/>
      <c r="S2908" s="18"/>
    </row>
    <row r="2909" spans="1:19" x14ac:dyDescent="0.25">
      <c r="A2909" s="1"/>
      <c r="B2909" s="3"/>
      <c r="C2909" s="3"/>
      <c r="D2909" s="3"/>
      <c r="E2909" s="3"/>
      <c r="F2909" s="9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18"/>
      <c r="S2909" s="18"/>
    </row>
    <row r="2910" spans="1:19" x14ac:dyDescent="0.25">
      <c r="A2910" s="1"/>
      <c r="B2910" s="3"/>
      <c r="C2910" s="3"/>
      <c r="D2910" s="3"/>
      <c r="E2910" s="3"/>
      <c r="F2910" s="9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18"/>
      <c r="S2910" s="18"/>
    </row>
    <row r="2911" spans="1:19" x14ac:dyDescent="0.25">
      <c r="A2911" s="1"/>
      <c r="B2911" s="3"/>
      <c r="C2911" s="3"/>
      <c r="D2911" s="3"/>
      <c r="E2911" s="3"/>
      <c r="F2911" s="9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18"/>
      <c r="S2911" s="18"/>
    </row>
    <row r="2912" spans="1:19" x14ac:dyDescent="0.25">
      <c r="A2912" s="1"/>
      <c r="B2912" s="3"/>
      <c r="C2912" s="3"/>
      <c r="D2912" s="3"/>
      <c r="E2912" s="3"/>
      <c r="F2912" s="9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18"/>
      <c r="S2912" s="18"/>
    </row>
    <row r="2913" spans="1:19" x14ac:dyDescent="0.25">
      <c r="A2913" s="1"/>
      <c r="B2913" s="3"/>
      <c r="C2913" s="3"/>
      <c r="D2913" s="3"/>
      <c r="E2913" s="3"/>
      <c r="F2913" s="9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18"/>
      <c r="S2913" s="18"/>
    </row>
    <row r="2914" spans="1:19" x14ac:dyDescent="0.25">
      <c r="A2914" s="1"/>
      <c r="B2914" s="3"/>
      <c r="C2914" s="3"/>
      <c r="D2914" s="3"/>
      <c r="E2914" s="3"/>
      <c r="F2914" s="9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18"/>
      <c r="S2914" s="18"/>
    </row>
    <row r="2915" spans="1:19" x14ac:dyDescent="0.25">
      <c r="A2915" s="1"/>
      <c r="B2915" s="3"/>
      <c r="C2915" s="3"/>
      <c r="D2915" s="3"/>
      <c r="E2915" s="3"/>
      <c r="F2915" s="9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18"/>
      <c r="S2915" s="18"/>
    </row>
    <row r="2916" spans="1:19" x14ac:dyDescent="0.25">
      <c r="A2916" s="1"/>
      <c r="B2916" s="3"/>
      <c r="C2916" s="3"/>
      <c r="D2916" s="3"/>
      <c r="E2916" s="3"/>
      <c r="F2916" s="9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18"/>
      <c r="S2916" s="18"/>
    </row>
    <row r="2917" spans="1:19" x14ac:dyDescent="0.25">
      <c r="A2917" s="1"/>
      <c r="B2917" s="3"/>
      <c r="C2917" s="3"/>
      <c r="D2917" s="3"/>
      <c r="E2917" s="3"/>
      <c r="F2917" s="9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18"/>
      <c r="S2917" s="18"/>
    </row>
    <row r="2918" spans="1:19" x14ac:dyDescent="0.25">
      <c r="A2918" s="1"/>
      <c r="B2918" s="3"/>
      <c r="C2918" s="3"/>
      <c r="D2918" s="3"/>
      <c r="E2918" s="3"/>
      <c r="F2918" s="9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18"/>
      <c r="S2918" s="18"/>
    </row>
    <row r="2919" spans="1:19" x14ac:dyDescent="0.25">
      <c r="A2919" s="1"/>
      <c r="B2919" s="3"/>
      <c r="C2919" s="3"/>
      <c r="D2919" s="3"/>
      <c r="E2919" s="3"/>
      <c r="F2919" s="9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18"/>
      <c r="S2919" s="18"/>
    </row>
    <row r="2920" spans="1:19" x14ac:dyDescent="0.25">
      <c r="A2920" s="1"/>
      <c r="B2920" s="3"/>
      <c r="C2920" s="3"/>
      <c r="D2920" s="3"/>
      <c r="E2920" s="3"/>
      <c r="F2920" s="9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18"/>
      <c r="S2920" s="18"/>
    </row>
    <row r="2921" spans="1:19" x14ac:dyDescent="0.25">
      <c r="A2921" s="1"/>
      <c r="B2921" s="3"/>
      <c r="C2921" s="3"/>
      <c r="D2921" s="3"/>
      <c r="E2921" s="3"/>
      <c r="F2921" s="9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18"/>
      <c r="S2921" s="18"/>
    </row>
    <row r="2922" spans="1:19" x14ac:dyDescent="0.25">
      <c r="A2922" s="1"/>
      <c r="B2922" s="3"/>
      <c r="C2922" s="3"/>
      <c r="D2922" s="3"/>
      <c r="E2922" s="3"/>
      <c r="F2922" s="9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18"/>
      <c r="S2922" s="18"/>
    </row>
    <row r="2923" spans="1:19" x14ac:dyDescent="0.25">
      <c r="A2923" s="1"/>
      <c r="B2923" s="3"/>
      <c r="C2923" s="3"/>
      <c r="D2923" s="3"/>
      <c r="E2923" s="3"/>
      <c r="F2923" s="9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18"/>
      <c r="S2923" s="18"/>
    </row>
    <row r="2924" spans="1:19" x14ac:dyDescent="0.25">
      <c r="A2924" s="1"/>
      <c r="B2924" s="3"/>
      <c r="C2924" s="3"/>
      <c r="D2924" s="3"/>
      <c r="E2924" s="3"/>
      <c r="F2924" s="9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18"/>
      <c r="S2924" s="18"/>
    </row>
    <row r="2925" spans="1:19" x14ac:dyDescent="0.25">
      <c r="A2925" s="1"/>
      <c r="B2925" s="3"/>
      <c r="C2925" s="3"/>
      <c r="D2925" s="3"/>
      <c r="E2925" s="3"/>
      <c r="F2925" s="9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18"/>
      <c r="S2925" s="18"/>
    </row>
    <row r="2926" spans="1:19" x14ac:dyDescent="0.25">
      <c r="A2926" s="1"/>
      <c r="B2926" s="3"/>
      <c r="C2926" s="3"/>
      <c r="D2926" s="3"/>
      <c r="E2926" s="3"/>
      <c r="F2926" s="9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18"/>
      <c r="S2926" s="18"/>
    </row>
    <row r="2927" spans="1:19" x14ac:dyDescent="0.25">
      <c r="A2927" s="1"/>
      <c r="B2927" s="3"/>
      <c r="C2927" s="3"/>
      <c r="D2927" s="3"/>
      <c r="E2927" s="3"/>
      <c r="F2927" s="9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18"/>
      <c r="S2927" s="18"/>
    </row>
    <row r="2928" spans="1:19" x14ac:dyDescent="0.25">
      <c r="A2928" s="1"/>
      <c r="B2928" s="3"/>
      <c r="C2928" s="3"/>
      <c r="D2928" s="3"/>
      <c r="E2928" s="3"/>
      <c r="F2928" s="9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18"/>
      <c r="S2928" s="18"/>
    </row>
    <row r="2929" spans="1:19" x14ac:dyDescent="0.25">
      <c r="A2929" s="1"/>
      <c r="B2929" s="3"/>
      <c r="C2929" s="3"/>
      <c r="D2929" s="3"/>
      <c r="E2929" s="3"/>
      <c r="F2929" s="9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18"/>
      <c r="S2929" s="18"/>
    </row>
    <row r="2930" spans="1:19" x14ac:dyDescent="0.25">
      <c r="A2930" s="1"/>
      <c r="B2930" s="3"/>
      <c r="C2930" s="3"/>
      <c r="D2930" s="3"/>
      <c r="E2930" s="3"/>
      <c r="F2930" s="9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18"/>
      <c r="S2930" s="18"/>
    </row>
    <row r="2931" spans="1:19" x14ac:dyDescent="0.25">
      <c r="A2931" s="1"/>
      <c r="B2931" s="3"/>
      <c r="C2931" s="3"/>
      <c r="D2931" s="3"/>
      <c r="E2931" s="3"/>
      <c r="F2931" s="9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18"/>
      <c r="S2931" s="18"/>
    </row>
    <row r="2932" spans="1:19" x14ac:dyDescent="0.25">
      <c r="A2932" s="1"/>
      <c r="B2932" s="3"/>
      <c r="C2932" s="3"/>
      <c r="D2932" s="3"/>
      <c r="E2932" s="3"/>
      <c r="F2932" s="9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18"/>
      <c r="S2932" s="18"/>
    </row>
    <row r="2933" spans="1:19" x14ac:dyDescent="0.25">
      <c r="A2933" s="1"/>
      <c r="B2933" s="3"/>
      <c r="C2933" s="3"/>
      <c r="D2933" s="3"/>
      <c r="E2933" s="3"/>
      <c r="F2933" s="9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18"/>
      <c r="S2933" s="18"/>
    </row>
    <row r="2934" spans="1:19" x14ac:dyDescent="0.25">
      <c r="A2934" s="1"/>
      <c r="B2934" s="3"/>
      <c r="C2934" s="3"/>
      <c r="D2934" s="3"/>
      <c r="E2934" s="3"/>
      <c r="F2934" s="9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18"/>
      <c r="S2934" s="18"/>
    </row>
    <row r="2935" spans="1:19" x14ac:dyDescent="0.25">
      <c r="A2935" s="1"/>
      <c r="B2935" s="3"/>
      <c r="C2935" s="3"/>
      <c r="D2935" s="3"/>
      <c r="E2935" s="3"/>
      <c r="F2935" s="9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18"/>
      <c r="S2935" s="18"/>
    </row>
    <row r="2936" spans="1:19" x14ac:dyDescent="0.25">
      <c r="A2936" s="1"/>
      <c r="B2936" s="3"/>
      <c r="C2936" s="3"/>
      <c r="D2936" s="3"/>
      <c r="E2936" s="3"/>
      <c r="F2936" s="9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18"/>
      <c r="S2936" s="18"/>
    </row>
    <row r="2937" spans="1:19" x14ac:dyDescent="0.25">
      <c r="A2937" s="1"/>
      <c r="B2937" s="3"/>
      <c r="C2937" s="3"/>
      <c r="D2937" s="3"/>
      <c r="E2937" s="3"/>
      <c r="F2937" s="9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18"/>
      <c r="S2937" s="18"/>
    </row>
    <row r="2938" spans="1:19" x14ac:dyDescent="0.25">
      <c r="A2938" s="1"/>
      <c r="B2938" s="3"/>
      <c r="C2938" s="3"/>
      <c r="D2938" s="3"/>
      <c r="E2938" s="3"/>
      <c r="F2938" s="9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18"/>
      <c r="S2938" s="18"/>
    </row>
    <row r="2939" spans="1:19" x14ac:dyDescent="0.25">
      <c r="A2939" s="1"/>
      <c r="B2939" s="3"/>
      <c r="C2939" s="3"/>
      <c r="D2939" s="3"/>
      <c r="E2939" s="3"/>
      <c r="F2939" s="9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18"/>
      <c r="S2939" s="18"/>
    </row>
    <row r="2940" spans="1:19" x14ac:dyDescent="0.25">
      <c r="A2940" s="1"/>
      <c r="B2940" s="3"/>
      <c r="C2940" s="3"/>
      <c r="D2940" s="3"/>
      <c r="E2940" s="3"/>
      <c r="F2940" s="9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18"/>
      <c r="S2940" s="18"/>
    </row>
    <row r="2941" spans="1:19" x14ac:dyDescent="0.25">
      <c r="A2941" s="1"/>
      <c r="B2941" s="3"/>
      <c r="C2941" s="3"/>
      <c r="D2941" s="3"/>
      <c r="E2941" s="3"/>
      <c r="F2941" s="9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18"/>
      <c r="S2941" s="18"/>
    </row>
    <row r="2942" spans="1:19" x14ac:dyDescent="0.25">
      <c r="A2942" s="1"/>
      <c r="B2942" s="3"/>
      <c r="C2942" s="3"/>
      <c r="D2942" s="3"/>
      <c r="E2942" s="3"/>
      <c r="F2942" s="9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18"/>
      <c r="S2942" s="18"/>
    </row>
    <row r="2943" spans="1:19" x14ac:dyDescent="0.25">
      <c r="A2943" s="1"/>
      <c r="B2943" s="3"/>
      <c r="C2943" s="3"/>
      <c r="D2943" s="3"/>
      <c r="E2943" s="3"/>
      <c r="F2943" s="9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18"/>
      <c r="S2943" s="18"/>
    </row>
    <row r="2944" spans="1:19" x14ac:dyDescent="0.25">
      <c r="A2944" s="1"/>
      <c r="B2944" s="3"/>
      <c r="C2944" s="3"/>
      <c r="D2944" s="3"/>
      <c r="E2944" s="3"/>
      <c r="F2944" s="9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18"/>
      <c r="S2944" s="18"/>
    </row>
    <row r="2945" spans="1:19" x14ac:dyDescent="0.25">
      <c r="A2945" s="1"/>
      <c r="B2945" s="3"/>
      <c r="C2945" s="3"/>
      <c r="D2945" s="3"/>
      <c r="E2945" s="3"/>
      <c r="F2945" s="9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18"/>
      <c r="S2945" s="18"/>
    </row>
    <row r="2946" spans="1:19" x14ac:dyDescent="0.25">
      <c r="A2946" s="1"/>
      <c r="B2946" s="3"/>
      <c r="C2946" s="3"/>
      <c r="D2946" s="3"/>
      <c r="E2946" s="3"/>
      <c r="F2946" s="9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18"/>
      <c r="S2946" s="18"/>
    </row>
    <row r="2947" spans="1:19" x14ac:dyDescent="0.25">
      <c r="A2947" s="1"/>
      <c r="B2947" s="3"/>
      <c r="C2947" s="3"/>
      <c r="D2947" s="3"/>
      <c r="E2947" s="3"/>
      <c r="F2947" s="9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18"/>
      <c r="S2947" s="18"/>
    </row>
    <row r="2948" spans="1:19" x14ac:dyDescent="0.25">
      <c r="A2948" s="1"/>
      <c r="B2948" s="3"/>
      <c r="C2948" s="3"/>
      <c r="D2948" s="3"/>
      <c r="E2948" s="3"/>
      <c r="F2948" s="9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18"/>
      <c r="S2948" s="18"/>
    </row>
    <row r="2949" spans="1:19" x14ac:dyDescent="0.25">
      <c r="A2949" s="1"/>
      <c r="B2949" s="3"/>
      <c r="C2949" s="3"/>
      <c r="D2949" s="3"/>
      <c r="E2949" s="3"/>
      <c r="F2949" s="9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18"/>
      <c r="S2949" s="18"/>
    </row>
    <row r="2950" spans="1:19" x14ac:dyDescent="0.25">
      <c r="A2950" s="1"/>
      <c r="B2950" s="3"/>
      <c r="C2950" s="3"/>
      <c r="D2950" s="3"/>
      <c r="E2950" s="3"/>
      <c r="F2950" s="9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18"/>
      <c r="S2950" s="18"/>
    </row>
    <row r="2951" spans="1:19" x14ac:dyDescent="0.25">
      <c r="A2951" s="1"/>
      <c r="B2951" s="3"/>
      <c r="C2951" s="3"/>
      <c r="D2951" s="3"/>
      <c r="E2951" s="3"/>
      <c r="F2951" s="9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18"/>
      <c r="S2951" s="18"/>
    </row>
    <row r="2952" spans="1:19" x14ac:dyDescent="0.25">
      <c r="A2952" s="1"/>
      <c r="B2952" s="3"/>
      <c r="C2952" s="3"/>
      <c r="D2952" s="3"/>
      <c r="E2952" s="3"/>
      <c r="F2952" s="9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18"/>
      <c r="S2952" s="18"/>
    </row>
    <row r="2953" spans="1:19" x14ac:dyDescent="0.25">
      <c r="A2953" s="1"/>
      <c r="B2953" s="3"/>
      <c r="C2953" s="3"/>
      <c r="D2953" s="3"/>
      <c r="E2953" s="3"/>
      <c r="F2953" s="9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18"/>
      <c r="S2953" s="18"/>
    </row>
    <row r="2954" spans="1:19" x14ac:dyDescent="0.25">
      <c r="A2954" s="1"/>
      <c r="B2954" s="3"/>
      <c r="C2954" s="3"/>
      <c r="D2954" s="3"/>
      <c r="E2954" s="3"/>
      <c r="F2954" s="9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18"/>
      <c r="S2954" s="18"/>
    </row>
    <row r="2955" spans="1:19" x14ac:dyDescent="0.25">
      <c r="A2955" s="1"/>
      <c r="B2955" s="3"/>
      <c r="C2955" s="3"/>
      <c r="D2955" s="3"/>
      <c r="E2955" s="3"/>
      <c r="F2955" s="9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18"/>
      <c r="S2955" s="18"/>
    </row>
    <row r="2956" spans="1:19" x14ac:dyDescent="0.25">
      <c r="A2956" s="1"/>
      <c r="B2956" s="3"/>
      <c r="C2956" s="3"/>
      <c r="D2956" s="3"/>
      <c r="E2956" s="3"/>
      <c r="F2956" s="9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18"/>
      <c r="S2956" s="18"/>
    </row>
    <row r="2957" spans="1:19" x14ac:dyDescent="0.25">
      <c r="A2957" s="1"/>
      <c r="B2957" s="3"/>
      <c r="C2957" s="3"/>
      <c r="D2957" s="3"/>
      <c r="E2957" s="3"/>
      <c r="F2957" s="9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18"/>
      <c r="S2957" s="18"/>
    </row>
    <row r="2958" spans="1:19" x14ac:dyDescent="0.25">
      <c r="A2958" s="1"/>
      <c r="B2958" s="3"/>
      <c r="C2958" s="3"/>
      <c r="D2958" s="3"/>
      <c r="E2958" s="3"/>
      <c r="F2958" s="9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18"/>
      <c r="S2958" s="18"/>
    </row>
    <row r="2959" spans="1:19" x14ac:dyDescent="0.25">
      <c r="A2959" s="1"/>
      <c r="B2959" s="3"/>
      <c r="C2959" s="3"/>
      <c r="D2959" s="3"/>
      <c r="E2959" s="3"/>
      <c r="F2959" s="9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18"/>
      <c r="S2959" s="18"/>
    </row>
    <row r="2960" spans="1:19" x14ac:dyDescent="0.25">
      <c r="A2960" s="1"/>
      <c r="B2960" s="3"/>
      <c r="C2960" s="3"/>
      <c r="D2960" s="3"/>
      <c r="E2960" s="3"/>
      <c r="F2960" s="9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18"/>
      <c r="S2960" s="18"/>
    </row>
    <row r="2961" spans="1:19" x14ac:dyDescent="0.25">
      <c r="A2961" s="1"/>
      <c r="B2961" s="3"/>
      <c r="C2961" s="3"/>
      <c r="D2961" s="3"/>
      <c r="E2961" s="3"/>
      <c r="F2961" s="9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18"/>
      <c r="S2961" s="18"/>
    </row>
    <row r="2962" spans="1:19" x14ac:dyDescent="0.25">
      <c r="A2962" s="1"/>
      <c r="B2962" s="3"/>
      <c r="C2962" s="3"/>
      <c r="D2962" s="3"/>
      <c r="E2962" s="3"/>
      <c r="F2962" s="9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18"/>
      <c r="S2962" s="18"/>
    </row>
    <row r="2963" spans="1:19" x14ac:dyDescent="0.25">
      <c r="A2963" s="1"/>
      <c r="B2963" s="3"/>
      <c r="C2963" s="3"/>
      <c r="D2963" s="3"/>
      <c r="E2963" s="3"/>
      <c r="F2963" s="9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18"/>
      <c r="S2963" s="18"/>
    </row>
    <row r="2964" spans="1:19" x14ac:dyDescent="0.25">
      <c r="A2964" s="1"/>
      <c r="B2964" s="3"/>
      <c r="C2964" s="3"/>
      <c r="D2964" s="3"/>
      <c r="E2964" s="3"/>
      <c r="F2964" s="9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18"/>
      <c r="S2964" s="18"/>
    </row>
    <row r="2965" spans="1:19" x14ac:dyDescent="0.25">
      <c r="A2965" s="1"/>
      <c r="B2965" s="3"/>
      <c r="C2965" s="3"/>
      <c r="D2965" s="3"/>
      <c r="E2965" s="3"/>
      <c r="F2965" s="9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18"/>
      <c r="S2965" s="18"/>
    </row>
    <row r="2966" spans="1:19" x14ac:dyDescent="0.25">
      <c r="A2966" s="1"/>
      <c r="B2966" s="3"/>
      <c r="C2966" s="3"/>
      <c r="D2966" s="3"/>
      <c r="E2966" s="3"/>
      <c r="F2966" s="9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18"/>
      <c r="S2966" s="18"/>
    </row>
    <row r="2967" spans="1:19" x14ac:dyDescent="0.25">
      <c r="A2967" s="1"/>
      <c r="B2967" s="3"/>
      <c r="C2967" s="3"/>
      <c r="D2967" s="3"/>
      <c r="E2967" s="3"/>
      <c r="F2967" s="9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18"/>
      <c r="S2967" s="18"/>
    </row>
    <row r="2968" spans="1:19" x14ac:dyDescent="0.25">
      <c r="A2968" s="1"/>
      <c r="B2968" s="3"/>
      <c r="C2968" s="3"/>
      <c r="D2968" s="3"/>
      <c r="E2968" s="3"/>
      <c r="F2968" s="9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18"/>
      <c r="S2968" s="18"/>
    </row>
    <row r="2969" spans="1:19" x14ac:dyDescent="0.25">
      <c r="A2969" s="1"/>
      <c r="B2969" s="3"/>
      <c r="C2969" s="3"/>
      <c r="D2969" s="3"/>
      <c r="E2969" s="3"/>
      <c r="F2969" s="9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18"/>
      <c r="S2969" s="18"/>
    </row>
    <row r="2970" spans="1:19" x14ac:dyDescent="0.25">
      <c r="A2970" s="1"/>
      <c r="B2970" s="3"/>
      <c r="C2970" s="3"/>
      <c r="D2970" s="3"/>
      <c r="E2970" s="3"/>
      <c r="F2970" s="9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18"/>
      <c r="S2970" s="18"/>
    </row>
    <row r="2971" spans="1:19" x14ac:dyDescent="0.25">
      <c r="A2971" s="1"/>
      <c r="B2971" s="3"/>
      <c r="C2971" s="3"/>
      <c r="D2971" s="3"/>
      <c r="E2971" s="3"/>
      <c r="F2971" s="9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18"/>
      <c r="S2971" s="18"/>
    </row>
    <row r="2972" spans="1:19" x14ac:dyDescent="0.25">
      <c r="A2972" s="1"/>
      <c r="B2972" s="3"/>
      <c r="C2972" s="3"/>
      <c r="D2972" s="3"/>
      <c r="E2972" s="3"/>
      <c r="F2972" s="9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18"/>
      <c r="S2972" s="18"/>
    </row>
    <row r="2973" spans="1:19" x14ac:dyDescent="0.25">
      <c r="A2973" s="1"/>
      <c r="B2973" s="3"/>
      <c r="C2973" s="3"/>
      <c r="D2973" s="3"/>
      <c r="E2973" s="3"/>
      <c r="F2973" s="9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18"/>
      <c r="S2973" s="18"/>
    </row>
    <row r="2974" spans="1:19" x14ac:dyDescent="0.25">
      <c r="A2974" s="1"/>
      <c r="B2974" s="3"/>
      <c r="C2974" s="3"/>
      <c r="D2974" s="3"/>
      <c r="E2974" s="3"/>
      <c r="F2974" s="9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18"/>
      <c r="S2974" s="18"/>
    </row>
    <row r="2975" spans="1:19" x14ac:dyDescent="0.25">
      <c r="A2975" s="1"/>
      <c r="B2975" s="3"/>
      <c r="C2975" s="3"/>
      <c r="D2975" s="3"/>
      <c r="E2975" s="3"/>
      <c r="F2975" s="9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18"/>
      <c r="S2975" s="18"/>
    </row>
    <row r="2976" spans="1:19" x14ac:dyDescent="0.25">
      <c r="A2976" s="1"/>
      <c r="B2976" s="3"/>
      <c r="C2976" s="3"/>
      <c r="D2976" s="3"/>
      <c r="E2976" s="3"/>
      <c r="F2976" s="9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18"/>
      <c r="S2976" s="18"/>
    </row>
    <row r="2977" spans="1:19" x14ac:dyDescent="0.25">
      <c r="A2977" s="1"/>
      <c r="B2977" s="3"/>
      <c r="C2977" s="3"/>
      <c r="D2977" s="3"/>
      <c r="E2977" s="3"/>
      <c r="F2977" s="9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18"/>
      <c r="S2977" s="18"/>
    </row>
    <row r="2978" spans="1:19" x14ac:dyDescent="0.25">
      <c r="A2978" s="1"/>
      <c r="B2978" s="3"/>
      <c r="C2978" s="3"/>
      <c r="D2978" s="3"/>
      <c r="E2978" s="3"/>
      <c r="F2978" s="9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18"/>
      <c r="S2978" s="18"/>
    </row>
    <row r="2979" spans="1:19" x14ac:dyDescent="0.25">
      <c r="A2979" s="1"/>
      <c r="B2979" s="3"/>
      <c r="C2979" s="3"/>
      <c r="D2979" s="3"/>
      <c r="E2979" s="3"/>
      <c r="F2979" s="9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18"/>
      <c r="S2979" s="18"/>
    </row>
    <row r="2980" spans="1:19" x14ac:dyDescent="0.25">
      <c r="A2980" s="1"/>
      <c r="B2980" s="3"/>
      <c r="C2980" s="3"/>
      <c r="D2980" s="3"/>
      <c r="E2980" s="3"/>
      <c r="F2980" s="9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18"/>
      <c r="S2980" s="18"/>
    </row>
    <row r="2981" spans="1:19" x14ac:dyDescent="0.25">
      <c r="A2981" s="1"/>
      <c r="B2981" s="3"/>
      <c r="C2981" s="3"/>
      <c r="D2981" s="3"/>
      <c r="E2981" s="3"/>
      <c r="F2981" s="9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18"/>
      <c r="S2981" s="18"/>
    </row>
    <row r="2982" spans="1:19" x14ac:dyDescent="0.25">
      <c r="A2982" s="1"/>
      <c r="B2982" s="3"/>
      <c r="C2982" s="3"/>
      <c r="D2982" s="3"/>
      <c r="E2982" s="3"/>
      <c r="F2982" s="9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18"/>
      <c r="S2982" s="18"/>
    </row>
    <row r="2983" spans="1:19" x14ac:dyDescent="0.25">
      <c r="A2983" s="1"/>
      <c r="B2983" s="3"/>
      <c r="C2983" s="3"/>
      <c r="D2983" s="3"/>
      <c r="E2983" s="3"/>
      <c r="F2983" s="9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18"/>
      <c r="S2983" s="18"/>
    </row>
    <row r="2984" spans="1:19" x14ac:dyDescent="0.25">
      <c r="A2984" s="1"/>
      <c r="B2984" s="3"/>
      <c r="C2984" s="3"/>
      <c r="D2984" s="3"/>
      <c r="E2984" s="3"/>
      <c r="F2984" s="9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18"/>
      <c r="S2984" s="18"/>
    </row>
    <row r="2985" spans="1:19" x14ac:dyDescent="0.25">
      <c r="A2985" s="1"/>
      <c r="B2985" s="3"/>
      <c r="C2985" s="3"/>
      <c r="D2985" s="3"/>
      <c r="E2985" s="3"/>
      <c r="F2985" s="9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18"/>
      <c r="S2985" s="18"/>
    </row>
    <row r="2986" spans="1:19" x14ac:dyDescent="0.25">
      <c r="A2986" s="1"/>
      <c r="B2986" s="3"/>
      <c r="C2986" s="3"/>
      <c r="D2986" s="3"/>
      <c r="E2986" s="3"/>
      <c r="F2986" s="9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18"/>
      <c r="S2986" s="18"/>
    </row>
    <row r="2987" spans="1:19" x14ac:dyDescent="0.25">
      <c r="A2987" s="1"/>
      <c r="B2987" s="3"/>
      <c r="C2987" s="3"/>
      <c r="D2987" s="3"/>
      <c r="E2987" s="3"/>
      <c r="F2987" s="9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18"/>
      <c r="S2987" s="18"/>
    </row>
    <row r="2988" spans="1:19" x14ac:dyDescent="0.25">
      <c r="A2988" s="1"/>
      <c r="B2988" s="3"/>
      <c r="C2988" s="3"/>
      <c r="D2988" s="3"/>
      <c r="E2988" s="3"/>
      <c r="F2988" s="9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18"/>
      <c r="S2988" s="18"/>
    </row>
    <row r="2989" spans="1:19" x14ac:dyDescent="0.25">
      <c r="A2989" s="1"/>
      <c r="B2989" s="3"/>
      <c r="C2989" s="3"/>
      <c r="D2989" s="3"/>
      <c r="E2989" s="3"/>
      <c r="F2989" s="9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18"/>
      <c r="S2989" s="18"/>
    </row>
    <row r="2990" spans="1:19" x14ac:dyDescent="0.25">
      <c r="A2990" s="1"/>
      <c r="B2990" s="3"/>
      <c r="C2990" s="3"/>
      <c r="D2990" s="3"/>
      <c r="E2990" s="3"/>
      <c r="F2990" s="9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18"/>
      <c r="S2990" s="18"/>
    </row>
    <row r="2991" spans="1:19" x14ac:dyDescent="0.25">
      <c r="A2991" s="1"/>
      <c r="B2991" s="3"/>
      <c r="C2991" s="3"/>
      <c r="D2991" s="3"/>
      <c r="E2991" s="3"/>
      <c r="F2991" s="9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18"/>
      <c r="S2991" s="18"/>
    </row>
    <row r="2992" spans="1:19" x14ac:dyDescent="0.25">
      <c r="A2992" s="1"/>
      <c r="B2992" s="3"/>
      <c r="C2992" s="3"/>
      <c r="D2992" s="3"/>
      <c r="E2992" s="3"/>
      <c r="F2992" s="9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18"/>
      <c r="S2992" s="18"/>
    </row>
    <row r="2993" spans="1:19" x14ac:dyDescent="0.25">
      <c r="A2993" s="1"/>
      <c r="B2993" s="3"/>
      <c r="C2993" s="3"/>
      <c r="D2993" s="3"/>
      <c r="E2993" s="3"/>
      <c r="F2993" s="9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18"/>
      <c r="S2993" s="18"/>
    </row>
    <row r="2994" spans="1:19" x14ac:dyDescent="0.25">
      <c r="A2994" s="1"/>
      <c r="B2994" s="3"/>
      <c r="C2994" s="3"/>
      <c r="D2994" s="3"/>
      <c r="E2994" s="3"/>
      <c r="F2994" s="9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18"/>
      <c r="S2994" s="18"/>
    </row>
    <row r="2995" spans="1:19" x14ac:dyDescent="0.25">
      <c r="A2995" s="1"/>
      <c r="B2995" s="3"/>
      <c r="C2995" s="3"/>
      <c r="D2995" s="3"/>
      <c r="E2995" s="3"/>
      <c r="F2995" s="9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18"/>
      <c r="S2995" s="18"/>
    </row>
    <row r="2996" spans="1:19" x14ac:dyDescent="0.25">
      <c r="A2996" s="1"/>
      <c r="B2996" s="3"/>
      <c r="C2996" s="3"/>
      <c r="D2996" s="3"/>
      <c r="E2996" s="3"/>
      <c r="F2996" s="9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18"/>
      <c r="S2996" s="18"/>
    </row>
    <row r="2997" spans="1:19" x14ac:dyDescent="0.25">
      <c r="A2997" s="1"/>
      <c r="B2997" s="3"/>
      <c r="C2997" s="3"/>
      <c r="D2997" s="3"/>
      <c r="E2997" s="3"/>
      <c r="F2997" s="9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18"/>
      <c r="S2997" s="18"/>
    </row>
    <row r="2998" spans="1:19" x14ac:dyDescent="0.25">
      <c r="A2998" s="1"/>
      <c r="B2998" s="3"/>
      <c r="C2998" s="3"/>
      <c r="D2998" s="3"/>
      <c r="E2998" s="3"/>
      <c r="F2998" s="9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18"/>
      <c r="S2998" s="18"/>
    </row>
    <row r="2999" spans="1:19" x14ac:dyDescent="0.25">
      <c r="A2999" s="1"/>
      <c r="B2999" s="3"/>
      <c r="C2999" s="3"/>
      <c r="D2999" s="3"/>
      <c r="E2999" s="3"/>
      <c r="F2999" s="9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18"/>
      <c r="S2999" s="18"/>
    </row>
    <row r="3000" spans="1:19" x14ac:dyDescent="0.25">
      <c r="A3000" s="1"/>
      <c r="B3000" s="3"/>
      <c r="C3000" s="3"/>
      <c r="D3000" s="3"/>
      <c r="E3000" s="3"/>
      <c r="F3000" s="9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18"/>
      <c r="S3000" s="18"/>
    </row>
    <row r="3001" spans="1:19" x14ac:dyDescent="0.25">
      <c r="A3001" s="1"/>
      <c r="B3001" s="3"/>
      <c r="C3001" s="3"/>
      <c r="D3001" s="3"/>
      <c r="E3001" s="3"/>
      <c r="F3001" s="9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18"/>
      <c r="S3001" s="18"/>
    </row>
    <row r="3002" spans="1:19" x14ac:dyDescent="0.25">
      <c r="A3002" s="1"/>
      <c r="B3002" s="3"/>
      <c r="C3002" s="3"/>
      <c r="D3002" s="3"/>
      <c r="E3002" s="3"/>
      <c r="F3002" s="9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18"/>
      <c r="S3002" s="18"/>
    </row>
    <row r="3003" spans="1:19" x14ac:dyDescent="0.25">
      <c r="A3003" s="1"/>
      <c r="B3003" s="3"/>
      <c r="C3003" s="3"/>
      <c r="D3003" s="3"/>
      <c r="E3003" s="3"/>
      <c r="F3003" s="9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18"/>
      <c r="S3003" s="18"/>
    </row>
    <row r="3004" spans="1:19" x14ac:dyDescent="0.25">
      <c r="A3004" s="1"/>
      <c r="B3004" s="3"/>
      <c r="C3004" s="3"/>
      <c r="D3004" s="3"/>
      <c r="E3004" s="3"/>
      <c r="F3004" s="9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18"/>
      <c r="S3004" s="18"/>
    </row>
    <row r="3005" spans="1:19" x14ac:dyDescent="0.25">
      <c r="A3005" s="1"/>
      <c r="B3005" s="3"/>
      <c r="C3005" s="3"/>
      <c r="D3005" s="3"/>
      <c r="E3005" s="3"/>
      <c r="F3005" s="9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18"/>
      <c r="S3005" s="18"/>
    </row>
    <row r="3006" spans="1:19" x14ac:dyDescent="0.25">
      <c r="A3006" s="1"/>
      <c r="B3006" s="3"/>
      <c r="C3006" s="3"/>
      <c r="D3006" s="3"/>
      <c r="E3006" s="3"/>
      <c r="F3006" s="9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18"/>
      <c r="S3006" s="18"/>
    </row>
    <row r="3007" spans="1:19" x14ac:dyDescent="0.25">
      <c r="A3007" s="1"/>
      <c r="B3007" s="3"/>
      <c r="C3007" s="3"/>
      <c r="D3007" s="3"/>
      <c r="E3007" s="3"/>
      <c r="F3007" s="9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18"/>
      <c r="S3007" s="18"/>
    </row>
    <row r="3008" spans="1:19" x14ac:dyDescent="0.25">
      <c r="A3008" s="1"/>
      <c r="B3008" s="3"/>
      <c r="C3008" s="3"/>
      <c r="D3008" s="3"/>
      <c r="E3008" s="3"/>
      <c r="F3008" s="9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18"/>
      <c r="S3008" s="18"/>
    </row>
    <row r="3009" spans="1:19" x14ac:dyDescent="0.25">
      <c r="A3009" s="1"/>
      <c r="B3009" s="3"/>
      <c r="C3009" s="3"/>
      <c r="D3009" s="3"/>
      <c r="E3009" s="3"/>
      <c r="F3009" s="9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18"/>
      <c r="S3009" s="18"/>
    </row>
    <row r="3010" spans="1:19" x14ac:dyDescent="0.25">
      <c r="A3010" s="1">
        <v>2998</v>
      </c>
      <c r="B3010" s="3"/>
      <c r="C3010" s="3"/>
      <c r="D3010" s="3"/>
      <c r="E3010" s="3"/>
      <c r="F3010" s="9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18"/>
      <c r="S3010" s="18"/>
    </row>
  </sheetData>
  <mergeCells count="229">
    <mergeCell ref="B1734:B1766"/>
    <mergeCell ref="B1770:B1777"/>
    <mergeCell ref="B1778:B1781"/>
    <mergeCell ref="B1638:B1650"/>
    <mergeCell ref="B1651:B1656"/>
    <mergeCell ref="B1657:B1662"/>
    <mergeCell ref="B1663:B1676"/>
    <mergeCell ref="B1679:B1680"/>
    <mergeCell ref="B1681:B1683"/>
    <mergeCell ref="B1684:B1685"/>
    <mergeCell ref="B1686:B1697"/>
    <mergeCell ref="B1698:B1733"/>
    <mergeCell ref="B1573:B1582"/>
    <mergeCell ref="B1583:B1601"/>
    <mergeCell ref="B1602:B1603"/>
    <mergeCell ref="B1610:B1612"/>
    <mergeCell ref="B1614:B1617"/>
    <mergeCell ref="B1618:B1622"/>
    <mergeCell ref="B1625:B1627"/>
    <mergeCell ref="B1628:B1634"/>
    <mergeCell ref="B1635:B1637"/>
    <mergeCell ref="A899:S899"/>
    <mergeCell ref="A631:S631"/>
    <mergeCell ref="B1469:B1475"/>
    <mergeCell ref="B1479:B1488"/>
    <mergeCell ref="B1489:B1523"/>
    <mergeCell ref="B1524:B1555"/>
    <mergeCell ref="B1556:B1559"/>
    <mergeCell ref="B1560:B1569"/>
    <mergeCell ref="B1570:B1571"/>
    <mergeCell ref="B683:B702"/>
    <mergeCell ref="B703:B704"/>
    <mergeCell ref="B705:B707"/>
    <mergeCell ref="B708:B720"/>
    <mergeCell ref="B721:B727"/>
    <mergeCell ref="B728:B730"/>
    <mergeCell ref="B731:B744"/>
    <mergeCell ref="B745:B746"/>
    <mergeCell ref="B747:B759"/>
    <mergeCell ref="B632:B634"/>
    <mergeCell ref="B635:B650"/>
    <mergeCell ref="B651:B664"/>
    <mergeCell ref="B665:B666"/>
    <mergeCell ref="B667:B668"/>
    <mergeCell ref="B669:B671"/>
    <mergeCell ref="A1572:S1572"/>
    <mergeCell ref="B1418:B1425"/>
    <mergeCell ref="B1426:B1429"/>
    <mergeCell ref="B1431:B1437"/>
    <mergeCell ref="B1438:B1442"/>
    <mergeCell ref="B1446:B1451"/>
    <mergeCell ref="B1452:B1462"/>
    <mergeCell ref="B1464:B1467"/>
    <mergeCell ref="B760:B767"/>
    <mergeCell ref="B768:B770"/>
    <mergeCell ref="B771:B815"/>
    <mergeCell ref="B816:B848"/>
    <mergeCell ref="B850:B853"/>
    <mergeCell ref="B854:B882"/>
    <mergeCell ref="B883:B893"/>
    <mergeCell ref="B894:B898"/>
    <mergeCell ref="B900:B918"/>
    <mergeCell ref="B919:B928"/>
    <mergeCell ref="B929:B933"/>
    <mergeCell ref="B935:B937"/>
    <mergeCell ref="B938:B943"/>
    <mergeCell ref="B944:B948"/>
    <mergeCell ref="B949:B951"/>
    <mergeCell ref="A1378:S1378"/>
    <mergeCell ref="B674:B675"/>
    <mergeCell ref="B614:B616"/>
    <mergeCell ref="B617:B630"/>
    <mergeCell ref="B531:B542"/>
    <mergeCell ref="B545:B583"/>
    <mergeCell ref="B584:B605"/>
    <mergeCell ref="B606:B607"/>
    <mergeCell ref="B608:B613"/>
    <mergeCell ref="B475:B477"/>
    <mergeCell ref="B478:B484"/>
    <mergeCell ref="B485:B487"/>
    <mergeCell ref="B489:B508"/>
    <mergeCell ref="B509:B529"/>
    <mergeCell ref="B280:B282"/>
    <mergeCell ref="B283:B285"/>
    <mergeCell ref="B426:B452"/>
    <mergeCell ref="B453:B460"/>
    <mergeCell ref="B461:B462"/>
    <mergeCell ref="B463:B466"/>
    <mergeCell ref="B468:B474"/>
    <mergeCell ref="B381:B387"/>
    <mergeCell ref="B388:B402"/>
    <mergeCell ref="B403:B414"/>
    <mergeCell ref="B417:B422"/>
    <mergeCell ref="B423:B424"/>
    <mergeCell ref="AH20:AI20"/>
    <mergeCell ref="AJ20:AK20"/>
    <mergeCell ref="AL20:AM20"/>
    <mergeCell ref="AN20:AO20"/>
    <mergeCell ref="AR20:AS20"/>
    <mergeCell ref="AT20:AU20"/>
    <mergeCell ref="V4:V5"/>
    <mergeCell ref="W4:W5"/>
    <mergeCell ref="BC4:BC6"/>
    <mergeCell ref="AZ4:BA5"/>
    <mergeCell ref="BB4:BB5"/>
    <mergeCell ref="AB4:AC5"/>
    <mergeCell ref="AD4:AE5"/>
    <mergeCell ref="AH4:AI5"/>
    <mergeCell ref="AJ4:AK5"/>
    <mergeCell ref="AL4:AM5"/>
    <mergeCell ref="AN4:AO5"/>
    <mergeCell ref="AR4:AS5"/>
    <mergeCell ref="AV20:AW20"/>
    <mergeCell ref="AX20:AY20"/>
    <mergeCell ref="AZ20:BA20"/>
    <mergeCell ref="AT4:AU5"/>
    <mergeCell ref="AV4:AW5"/>
    <mergeCell ref="AX4:AY5"/>
    <mergeCell ref="A4:A5"/>
    <mergeCell ref="C4:J4"/>
    <mergeCell ref="K4:K5"/>
    <mergeCell ref="L4:M4"/>
    <mergeCell ref="N4:O4"/>
    <mergeCell ref="P4:P5"/>
    <mergeCell ref="Q4:Q5"/>
    <mergeCell ref="B4:B5"/>
    <mergeCell ref="A7:S7"/>
    <mergeCell ref="A6:S6"/>
    <mergeCell ref="S4:S5"/>
    <mergeCell ref="AP4:AQ5"/>
    <mergeCell ref="AP20:AQ20"/>
    <mergeCell ref="AF4:AG5"/>
    <mergeCell ref="AF20:AG20"/>
    <mergeCell ref="B8:B9"/>
    <mergeCell ref="AB20:AC20"/>
    <mergeCell ref="AD20:AE20"/>
    <mergeCell ref="B12:B14"/>
    <mergeCell ref="B15:B17"/>
    <mergeCell ref="B18:B23"/>
    <mergeCell ref="R4:R5"/>
    <mergeCell ref="V6:V11"/>
    <mergeCell ref="V12:V16"/>
    <mergeCell ref="Y4:Y5"/>
    <mergeCell ref="Z4:AA5"/>
    <mergeCell ref="B25:B26"/>
    <mergeCell ref="Z20:AA20"/>
    <mergeCell ref="B259:B269"/>
    <mergeCell ref="B273:B278"/>
    <mergeCell ref="B27:B29"/>
    <mergeCell ref="B30:B32"/>
    <mergeCell ref="B33:B52"/>
    <mergeCell ref="B53:B55"/>
    <mergeCell ref="B56:B57"/>
    <mergeCell ref="B58:B64"/>
    <mergeCell ref="B67:B69"/>
    <mergeCell ref="B71:B73"/>
    <mergeCell ref="B74:B78"/>
    <mergeCell ref="B1087:B1090"/>
    <mergeCell ref="B1091:B1106"/>
    <mergeCell ref="B679:B682"/>
    <mergeCell ref="B79:B84"/>
    <mergeCell ref="B85:B93"/>
    <mergeCell ref="B94:B143"/>
    <mergeCell ref="B144:B151"/>
    <mergeCell ref="B152:B169"/>
    <mergeCell ref="B245:B248"/>
    <mergeCell ref="A249:S249"/>
    <mergeCell ref="B170:B178"/>
    <mergeCell ref="B179:B219"/>
    <mergeCell ref="B220:B237"/>
    <mergeCell ref="B239:B242"/>
    <mergeCell ref="B243:B244"/>
    <mergeCell ref="B376:B377"/>
    <mergeCell ref="B378:B379"/>
    <mergeCell ref="A380:S380"/>
    <mergeCell ref="B286:B290"/>
    <mergeCell ref="B292:B312"/>
    <mergeCell ref="B316:B330"/>
    <mergeCell ref="B331:B370"/>
    <mergeCell ref="B371:B375"/>
    <mergeCell ref="B250:B258"/>
    <mergeCell ref="B1201:B1204"/>
    <mergeCell ref="B1205:B1207"/>
    <mergeCell ref="B1209:B1215"/>
    <mergeCell ref="B1261:B1262"/>
    <mergeCell ref="B1217:B1222"/>
    <mergeCell ref="B1224:B1257"/>
    <mergeCell ref="B1107:B1133"/>
    <mergeCell ref="B1135:B1136"/>
    <mergeCell ref="B952:B956"/>
    <mergeCell ref="B957:B961"/>
    <mergeCell ref="B962:B969"/>
    <mergeCell ref="B970:B1002"/>
    <mergeCell ref="B1003:B1009"/>
    <mergeCell ref="B1010:B1016"/>
    <mergeCell ref="B1017:B1019"/>
    <mergeCell ref="B1020:B1022"/>
    <mergeCell ref="B1025:B1029"/>
    <mergeCell ref="B1030:B1035"/>
    <mergeCell ref="B1036:B1050"/>
    <mergeCell ref="B1051:B1052"/>
    <mergeCell ref="B1053:B1065"/>
    <mergeCell ref="B1066:B1079"/>
    <mergeCell ref="B1081:B1082"/>
    <mergeCell ref="B1083:B1086"/>
    <mergeCell ref="A1:S3"/>
    <mergeCell ref="AA43:AB43"/>
    <mergeCell ref="Z39:Z42"/>
    <mergeCell ref="AA39:AA42"/>
    <mergeCell ref="AB39:AB42"/>
    <mergeCell ref="A1782:S1782"/>
    <mergeCell ref="B1379:B1398"/>
    <mergeCell ref="B1399:B1400"/>
    <mergeCell ref="B1401:B1402"/>
    <mergeCell ref="B1405:B1406"/>
    <mergeCell ref="B1407:B1413"/>
    <mergeCell ref="B1414:B1417"/>
    <mergeCell ref="B1137:B1147"/>
    <mergeCell ref="B1148:B1151"/>
    <mergeCell ref="B1152:B1160"/>
    <mergeCell ref="A1161:S1161"/>
    <mergeCell ref="B1264:B1275"/>
    <mergeCell ref="B1276:B1337"/>
    <mergeCell ref="B1338:B1358"/>
    <mergeCell ref="B1360:B1369"/>
    <mergeCell ref="B1371:B1377"/>
    <mergeCell ref="B1162:B1176"/>
    <mergeCell ref="B1177:B1192"/>
    <mergeCell ref="B1193:B1195"/>
  </mergeCells>
  <conditionalFormatting sqref="S8">
    <cfRule type="expression" dxfId="1" priority="1">
      <formula>$S$8="MCU"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AS201"/>
  <sheetViews>
    <sheetView topLeftCell="O13" zoomScale="70" zoomScaleNormal="70" workbookViewId="0">
      <selection activeCell="V20" sqref="V20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4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731</v>
      </c>
      <c r="C8" s="20" t="s">
        <v>732</v>
      </c>
      <c r="D8" s="18" t="s">
        <v>18</v>
      </c>
      <c r="E8" s="30" t="s">
        <v>733</v>
      </c>
      <c r="F8" s="5"/>
      <c r="G8" s="18" t="s">
        <v>95</v>
      </c>
      <c r="H8" s="30" t="s">
        <v>734</v>
      </c>
      <c r="I8" s="24" t="s">
        <v>136</v>
      </c>
      <c r="J8" s="22"/>
      <c r="K8" s="22" t="s">
        <v>138</v>
      </c>
      <c r="L8" s="22" t="s">
        <v>110</v>
      </c>
      <c r="M8" s="22" t="s">
        <v>58</v>
      </c>
      <c r="N8" s="28"/>
      <c r="O8" s="22" t="s">
        <v>80</v>
      </c>
      <c r="P8" s="22" t="s">
        <v>92</v>
      </c>
      <c r="Q8" s="26" t="s">
        <v>42</v>
      </c>
      <c r="R8" s="1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731</v>
      </c>
      <c r="C9" s="20" t="s">
        <v>732</v>
      </c>
      <c r="D9" s="18" t="s">
        <v>18</v>
      </c>
      <c r="E9" s="21">
        <v>862118021618902</v>
      </c>
      <c r="F9" s="18" t="s">
        <v>113</v>
      </c>
      <c r="G9" s="18" t="s">
        <v>95</v>
      </c>
      <c r="H9" s="21" t="s">
        <v>735</v>
      </c>
      <c r="I9" s="24" t="s">
        <v>615</v>
      </c>
      <c r="J9" s="22" t="s">
        <v>736</v>
      </c>
      <c r="K9" s="22" t="s">
        <v>138</v>
      </c>
      <c r="L9" s="22" t="s">
        <v>110</v>
      </c>
      <c r="M9" s="22" t="s">
        <v>139</v>
      </c>
      <c r="N9" s="28">
        <v>30000</v>
      </c>
      <c r="O9" s="22" t="s">
        <v>80</v>
      </c>
      <c r="P9" s="22" t="s">
        <v>92</v>
      </c>
      <c r="Q9" s="23" t="s">
        <v>37</v>
      </c>
      <c r="R9" s="18" t="s">
        <v>41</v>
      </c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731</v>
      </c>
      <c r="C10" s="20" t="s">
        <v>732</v>
      </c>
      <c r="D10" s="18" t="s">
        <v>18</v>
      </c>
      <c r="E10" s="21">
        <v>865904020096613</v>
      </c>
      <c r="F10" s="18" t="s">
        <v>113</v>
      </c>
      <c r="G10" s="18" t="s">
        <v>95</v>
      </c>
      <c r="H10" s="21" t="s">
        <v>737</v>
      </c>
      <c r="I10" s="24" t="s">
        <v>140</v>
      </c>
      <c r="J10" s="22" t="s">
        <v>738</v>
      </c>
      <c r="K10" s="22" t="s">
        <v>110</v>
      </c>
      <c r="L10" s="22"/>
      <c r="M10" s="22" t="s">
        <v>562</v>
      </c>
      <c r="N10" s="22"/>
      <c r="O10" s="22" t="s">
        <v>80</v>
      </c>
      <c r="P10" s="22" t="s">
        <v>92</v>
      </c>
      <c r="Q10" s="23" t="s">
        <v>37</v>
      </c>
      <c r="R10" s="18" t="s">
        <v>41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731</v>
      </c>
      <c r="C11" s="20" t="s">
        <v>732</v>
      </c>
      <c r="D11" s="18" t="s">
        <v>18</v>
      </c>
      <c r="E11" s="30" t="s">
        <v>739</v>
      </c>
      <c r="F11" s="18" t="s">
        <v>740</v>
      </c>
      <c r="G11" s="18" t="s">
        <v>95</v>
      </c>
      <c r="H11" s="30" t="s">
        <v>741</v>
      </c>
      <c r="I11" s="24" t="s">
        <v>136</v>
      </c>
      <c r="J11" s="22"/>
      <c r="K11" s="22" t="s">
        <v>115</v>
      </c>
      <c r="L11" s="22" t="s">
        <v>110</v>
      </c>
      <c r="M11" s="22" t="s">
        <v>58</v>
      </c>
      <c r="N11" s="22"/>
      <c r="O11" s="22" t="s">
        <v>80</v>
      </c>
      <c r="P11" s="22" t="s">
        <v>92</v>
      </c>
      <c r="Q11" s="26" t="s">
        <v>42</v>
      </c>
      <c r="R11" s="1" t="s">
        <v>44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2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731</v>
      </c>
      <c r="C12" s="20" t="s">
        <v>732</v>
      </c>
      <c r="D12" s="18" t="s">
        <v>23</v>
      </c>
      <c r="E12" s="21">
        <v>866104022166436</v>
      </c>
      <c r="F12" s="18"/>
      <c r="G12" s="18" t="s">
        <v>95</v>
      </c>
      <c r="H12" s="31" t="s">
        <v>742</v>
      </c>
      <c r="I12" s="22" t="s">
        <v>345</v>
      </c>
      <c r="J12" s="22" t="s">
        <v>743</v>
      </c>
      <c r="K12" s="22" t="s">
        <v>450</v>
      </c>
      <c r="L12" s="8" t="s">
        <v>98</v>
      </c>
      <c r="M12" s="22" t="s">
        <v>546</v>
      </c>
      <c r="N12" s="28">
        <v>220000</v>
      </c>
      <c r="O12" s="22" t="s">
        <v>80</v>
      </c>
      <c r="P12" s="22" t="s">
        <v>100</v>
      </c>
      <c r="Q12" s="23" t="s">
        <v>37</v>
      </c>
      <c r="R12" s="1" t="s">
        <v>59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731</v>
      </c>
      <c r="C13" s="20" t="s">
        <v>732</v>
      </c>
      <c r="D13" s="18" t="s">
        <v>23</v>
      </c>
      <c r="E13" s="21">
        <v>863586032883518</v>
      </c>
      <c r="F13" s="18"/>
      <c r="G13" s="18" t="s">
        <v>95</v>
      </c>
      <c r="H13" s="22" t="s">
        <v>744</v>
      </c>
      <c r="I13" s="24" t="s">
        <v>96</v>
      </c>
      <c r="J13" s="22" t="s">
        <v>225</v>
      </c>
      <c r="K13" s="22" t="s">
        <v>98</v>
      </c>
      <c r="L13" s="22"/>
      <c r="M13" s="22" t="s">
        <v>745</v>
      </c>
      <c r="N13" s="28">
        <v>220000</v>
      </c>
      <c r="O13" s="22" t="s">
        <v>80</v>
      </c>
      <c r="P13" s="22" t="s">
        <v>100</v>
      </c>
      <c r="Q13" s="26" t="s">
        <v>37</v>
      </c>
      <c r="R13" s="1" t="s">
        <v>59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20" t="s">
        <v>731</v>
      </c>
      <c r="C14" s="20" t="s">
        <v>732</v>
      </c>
      <c r="D14" s="18" t="s">
        <v>23</v>
      </c>
      <c r="E14" s="21">
        <v>861694037954094</v>
      </c>
      <c r="F14" s="18"/>
      <c r="G14" s="18" t="s">
        <v>95</v>
      </c>
      <c r="H14" s="31"/>
      <c r="I14" s="24" t="s">
        <v>746</v>
      </c>
      <c r="J14" s="22" t="s">
        <v>747</v>
      </c>
      <c r="K14" s="22" t="s">
        <v>97</v>
      </c>
      <c r="L14" s="22" t="s">
        <v>98</v>
      </c>
      <c r="M14" s="22" t="s">
        <v>58</v>
      </c>
      <c r="N14" s="28"/>
      <c r="O14" s="22" t="s">
        <v>80</v>
      </c>
      <c r="P14" s="22" t="s">
        <v>100</v>
      </c>
      <c r="Q14" s="26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T15" s="272"/>
      <c r="U15" s="18" t="s">
        <v>44</v>
      </c>
      <c r="V15" s="1">
        <f>COUNTIF(R$8:R$1000,"NCFW")</f>
        <v>3</v>
      </c>
      <c r="Y15" s="259"/>
      <c r="Z15" s="18" t="s">
        <v>44</v>
      </c>
      <c r="AA15" s="18">
        <f>COUNTIFS($D$8:$D$1000,"TG102",$R$8:$R$1000,"NCFW")</f>
        <v>2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04"/>
      <c r="G17" s="1"/>
      <c r="H17" s="1"/>
      <c r="I17" s="1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7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04"/>
      <c r="G18" s="1"/>
      <c r="H18" s="1"/>
      <c r="I18" s="1"/>
      <c r="J18" s="1"/>
      <c r="K18" s="1"/>
      <c r="L18" s="1"/>
      <c r="M18" s="1"/>
      <c r="N18" s="1"/>
      <c r="O18" s="1"/>
      <c r="P18" s="1"/>
      <c r="Q18" s="23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7"/>
      <c r="F19" s="104"/>
      <c r="G19" s="1"/>
      <c r="H19" s="26"/>
      <c r="I19" s="1"/>
      <c r="J19" s="1"/>
      <c r="K19" s="1"/>
      <c r="L19" s="1"/>
      <c r="M19" s="1"/>
      <c r="N19" s="1"/>
      <c r="O19" s="1"/>
      <c r="P19" s="1"/>
      <c r="Q19" s="23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7"/>
      <c r="F20" s="104"/>
      <c r="G20" s="1"/>
      <c r="H20" s="67"/>
      <c r="I20" s="50"/>
      <c r="J20" s="1"/>
      <c r="K20" s="1"/>
      <c r="L20" s="1"/>
      <c r="M20" s="1"/>
      <c r="N20" s="1"/>
      <c r="O20" s="1"/>
      <c r="P20" s="1"/>
      <c r="Q20" s="23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04"/>
      <c r="G21" s="1"/>
      <c r="H21" s="67"/>
      <c r="I21" s="50"/>
      <c r="J21" s="1"/>
      <c r="K21" s="1"/>
      <c r="L21" s="1"/>
      <c r="M21" s="1"/>
      <c r="N21" s="1"/>
      <c r="O21" s="1"/>
      <c r="P21" s="1"/>
      <c r="Q21" s="23"/>
      <c r="R21" s="1"/>
      <c r="T21" s="18" t="s">
        <v>46</v>
      </c>
      <c r="U21" s="18">
        <f>COUNTIF(Q7:Q1000,"PM")</f>
        <v>3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49"/>
      <c r="C22" s="49"/>
      <c r="D22" s="1"/>
      <c r="E22" s="47"/>
      <c r="F22" s="104"/>
      <c r="G22" s="1"/>
      <c r="H22" s="67"/>
      <c r="I22" s="67"/>
      <c r="J22" s="1"/>
      <c r="K22" s="1"/>
      <c r="L22" s="1"/>
      <c r="M22" s="1"/>
      <c r="N22" s="1"/>
      <c r="O22" s="1"/>
      <c r="P22" s="1"/>
      <c r="Q22" s="23"/>
      <c r="R22" s="1"/>
      <c r="T22" s="18" t="s">
        <v>47</v>
      </c>
      <c r="U22" s="18">
        <f>COUNTIF(Q7:Q1000,"PC")</f>
        <v>4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04"/>
      <c r="G23" s="1"/>
      <c r="H23" s="1"/>
      <c r="I23" s="67"/>
      <c r="J23" s="1"/>
      <c r="K23" s="1"/>
      <c r="L23" s="1"/>
      <c r="M23" s="1"/>
      <c r="N23" s="1"/>
      <c r="O23" s="1"/>
      <c r="P23" s="1"/>
      <c r="Q23" s="23"/>
      <c r="R23" s="1"/>
      <c r="T23" s="104" t="s">
        <v>55</v>
      </c>
      <c r="U23" s="5">
        <f>SUM(U21:U22)</f>
        <v>7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04"/>
      <c r="G24" s="1"/>
      <c r="H24" s="1"/>
      <c r="I24" s="50"/>
      <c r="J24" s="1"/>
      <c r="K24" s="1"/>
      <c r="L24" s="1"/>
      <c r="M24" s="1"/>
      <c r="N24" s="1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04"/>
      <c r="G25" s="1"/>
      <c r="H25" s="1"/>
      <c r="I25" s="1"/>
      <c r="J25" s="1"/>
      <c r="K25" s="1"/>
      <c r="L25" s="1"/>
      <c r="M25" s="1"/>
      <c r="N25" s="33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26"/>
      <c r="I26" s="1"/>
      <c r="J26" s="1"/>
      <c r="K26" s="1"/>
      <c r="L26" s="1"/>
      <c r="M26" s="1"/>
      <c r="N26" s="33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7"/>
      <c r="F27" s="104"/>
      <c r="G27" s="1"/>
      <c r="H27" s="1"/>
      <c r="I27" s="50"/>
      <c r="J27" s="1"/>
      <c r="K27" s="1"/>
      <c r="L27" s="1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26"/>
      <c r="I30" s="50"/>
      <c r="J30" s="1"/>
      <c r="K30" s="1"/>
      <c r="L30" s="1"/>
      <c r="M30" s="1"/>
      <c r="N30" s="33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26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1"/>
      <c r="I32" s="50"/>
      <c r="J32" s="1"/>
      <c r="K32" s="1"/>
      <c r="L32" s="1"/>
      <c r="M32" s="1"/>
      <c r="N32" s="1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26"/>
      <c r="I33" s="50"/>
      <c r="J33" s="1"/>
      <c r="K33" s="1"/>
      <c r="L33" s="1"/>
      <c r="M33" s="1"/>
      <c r="N33" s="1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7"/>
      <c r="F34" s="104"/>
      <c r="G34" s="1"/>
      <c r="H34" s="67"/>
      <c r="I34" s="50"/>
      <c r="J34" s="1"/>
      <c r="K34" s="1"/>
      <c r="L34" s="1"/>
      <c r="M34" s="1"/>
      <c r="N34" s="1"/>
      <c r="O34" s="1"/>
      <c r="P34" s="1"/>
      <c r="Q34" s="26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04"/>
      <c r="G35" s="1"/>
      <c r="H35" s="1"/>
      <c r="I35" s="1"/>
      <c r="J35" s="1"/>
      <c r="K35" s="1"/>
      <c r="L35" s="1"/>
      <c r="M35" s="1"/>
      <c r="N35" s="1"/>
      <c r="O35" s="1"/>
      <c r="P35" s="1"/>
      <c r="Q35" s="23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26"/>
      <c r="I36" s="1"/>
      <c r="J36" s="1"/>
      <c r="K36" s="1"/>
      <c r="L36" s="1"/>
      <c r="M36" s="1"/>
      <c r="N36" s="1"/>
      <c r="O36" s="1"/>
      <c r="P36" s="1"/>
      <c r="Q36" s="23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3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2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7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6"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Q4:Q5"/>
    <mergeCell ref="R4:R5"/>
    <mergeCell ref="T4:T5"/>
    <mergeCell ref="U4:U5"/>
    <mergeCell ref="V4:V5"/>
    <mergeCell ref="Y28:Y38"/>
    <mergeCell ref="Y39:Y49"/>
    <mergeCell ref="Y50:Y60"/>
    <mergeCell ref="A6:R7"/>
    <mergeCell ref="T6:T11"/>
    <mergeCell ref="Y6:Y16"/>
    <mergeCell ref="T12:T16"/>
    <mergeCell ref="T17:U17"/>
    <mergeCell ref="Y17:Y27"/>
    <mergeCell ref="AB4:AB5"/>
    <mergeCell ref="AB6:AB16"/>
    <mergeCell ref="AB17:AB27"/>
    <mergeCell ref="AB28:AB38"/>
    <mergeCell ref="AB39:AB49"/>
    <mergeCell ref="AB116:AB118"/>
    <mergeCell ref="Y119:AA119"/>
    <mergeCell ref="AB50:AB60"/>
    <mergeCell ref="AB61:AB71"/>
    <mergeCell ref="AB72:AB82"/>
    <mergeCell ref="AB83:AB93"/>
    <mergeCell ref="AB94:AB104"/>
    <mergeCell ref="AB105:AB115"/>
    <mergeCell ref="Y105:Y115"/>
    <mergeCell ref="Y116:Y118"/>
    <mergeCell ref="Z116:Z118"/>
    <mergeCell ref="AA116:AA118"/>
    <mergeCell ref="Y61:Y71"/>
    <mergeCell ref="Y72:Y82"/>
    <mergeCell ref="Y83:Y93"/>
    <mergeCell ref="Y94:Y10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592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557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591</v>
      </c>
      <c r="C8" s="20" t="s">
        <v>559</v>
      </c>
      <c r="D8" s="20" t="s">
        <v>57</v>
      </c>
      <c r="E8" s="21">
        <v>861359036829891</v>
      </c>
      <c r="F8" s="18"/>
      <c r="G8" s="18" t="s">
        <v>74</v>
      </c>
      <c r="H8" s="31"/>
      <c r="I8" s="24"/>
      <c r="J8" s="22" t="s">
        <v>50</v>
      </c>
      <c r="K8" s="22"/>
      <c r="L8" s="22"/>
      <c r="M8" s="22" t="s">
        <v>281</v>
      </c>
      <c r="N8" s="22"/>
      <c r="O8" s="22" t="s">
        <v>80</v>
      </c>
      <c r="P8" s="22" t="s">
        <v>92</v>
      </c>
      <c r="Q8" s="26" t="s">
        <v>37</v>
      </c>
      <c r="R8" s="1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1319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20" t="s">
        <v>728</v>
      </c>
      <c r="C11" s="20" t="s">
        <v>1365</v>
      </c>
      <c r="D11" s="18" t="s">
        <v>57</v>
      </c>
      <c r="E11" s="21">
        <v>861359036911988</v>
      </c>
      <c r="F11" s="18" t="s">
        <v>262</v>
      </c>
      <c r="G11" s="18" t="s">
        <v>74</v>
      </c>
      <c r="H11" s="31"/>
      <c r="I11" s="24" t="s">
        <v>876</v>
      </c>
      <c r="J11" s="22" t="s">
        <v>427</v>
      </c>
      <c r="K11" s="22" t="s">
        <v>555</v>
      </c>
      <c r="L11" s="22" t="s">
        <v>729</v>
      </c>
      <c r="M11" s="22" t="s">
        <v>622</v>
      </c>
      <c r="N11" s="28"/>
      <c r="O11" s="22" t="s">
        <v>80</v>
      </c>
      <c r="P11" s="22" t="s">
        <v>100</v>
      </c>
      <c r="Q11" s="26" t="s">
        <v>37</v>
      </c>
      <c r="R11" s="1" t="s">
        <v>41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20" t="s">
        <v>728</v>
      </c>
      <c r="C12" s="20" t="s">
        <v>1365</v>
      </c>
      <c r="D12" s="18" t="s">
        <v>57</v>
      </c>
      <c r="E12" s="21">
        <v>861359036857728</v>
      </c>
      <c r="F12" s="18" t="s">
        <v>262</v>
      </c>
      <c r="G12" s="18" t="s">
        <v>74</v>
      </c>
      <c r="H12" s="21"/>
      <c r="I12" s="24" t="s">
        <v>1526</v>
      </c>
      <c r="J12" s="22" t="s">
        <v>427</v>
      </c>
      <c r="K12" s="24" t="s">
        <v>555</v>
      </c>
      <c r="L12" s="22" t="s">
        <v>729</v>
      </c>
      <c r="M12" s="22" t="s">
        <v>622</v>
      </c>
      <c r="N12" s="22"/>
      <c r="O12" s="22" t="s">
        <v>80</v>
      </c>
      <c r="P12" s="22" t="s">
        <v>100</v>
      </c>
      <c r="Q12" s="26" t="s">
        <v>37</v>
      </c>
      <c r="R12" s="1" t="s">
        <v>41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49"/>
      <c r="E14" s="47"/>
      <c r="F14" s="1"/>
      <c r="G14" s="1"/>
      <c r="H14" s="26"/>
      <c r="I14" s="50"/>
      <c r="J14" s="1"/>
      <c r="K14" s="1"/>
      <c r="L14" s="1"/>
      <c r="M14" s="1"/>
      <c r="N14" s="1"/>
      <c r="O14" s="1"/>
      <c r="P14" s="1"/>
      <c r="Q14" s="26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49"/>
      <c r="E15" s="47"/>
      <c r="F15" s="1"/>
      <c r="G15" s="1"/>
      <c r="H15" s="26"/>
      <c r="I15" s="50"/>
      <c r="J15" s="1"/>
      <c r="K15" s="1"/>
      <c r="L15" s="1"/>
      <c r="M15" s="1"/>
      <c r="N15" s="1"/>
      <c r="O15" s="1"/>
      <c r="P15" s="1"/>
      <c r="Q15" s="26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49"/>
      <c r="E16" s="47"/>
      <c r="F16" s="1"/>
      <c r="G16" s="1"/>
      <c r="H16" s="1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3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7"/>
      <c r="F19" s="1"/>
      <c r="G19" s="1"/>
      <c r="H19" s="26"/>
      <c r="I19" s="50"/>
      <c r="J19" s="1"/>
      <c r="K19" s="1"/>
      <c r="L19" s="1"/>
      <c r="M19" s="1"/>
      <c r="N19" s="33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7"/>
      <c r="F20" s="1"/>
      <c r="G20" s="1"/>
      <c r="H20" s="47"/>
      <c r="I20" s="50"/>
      <c r="J20" s="1"/>
      <c r="K20" s="1"/>
      <c r="L20" s="1"/>
      <c r="M20" s="1"/>
      <c r="N20" s="1"/>
      <c r="O20" s="1"/>
      <c r="P20" s="1"/>
      <c r="Q20" s="23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1"/>
      <c r="I21" s="50"/>
      <c r="J21" s="1"/>
      <c r="K21" s="1"/>
      <c r="L21" s="1"/>
      <c r="M21" s="1"/>
      <c r="N21" s="33"/>
      <c r="O21" s="1"/>
      <c r="P21" s="1"/>
      <c r="Q21" s="26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04" t="s">
        <v>55</v>
      </c>
      <c r="U23" s="5">
        <f>SUM(U21:U22)</f>
        <v>3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6"/>
      <c r="F24" s="1"/>
      <c r="G24" s="1"/>
      <c r="H24" s="26"/>
      <c r="I24" s="50"/>
      <c r="J24" s="1"/>
      <c r="K24" s="1"/>
      <c r="L24" s="1"/>
      <c r="M24" s="1"/>
      <c r="N24" s="33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26"/>
      <c r="I25" s="50"/>
      <c r="J25" s="1"/>
      <c r="K25" s="1"/>
      <c r="L25" s="1"/>
      <c r="M25" s="1"/>
      <c r="N25" s="33"/>
      <c r="O25" s="1"/>
      <c r="P25" s="1"/>
      <c r="Q25" s="26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47"/>
      <c r="I26" s="50"/>
      <c r="J26" s="1"/>
      <c r="K26" s="1"/>
      <c r="L26" s="1"/>
      <c r="M26" s="1"/>
      <c r="N26" s="1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49"/>
      <c r="C29" s="49"/>
      <c r="D29" s="1"/>
      <c r="E29" s="47"/>
      <c r="F29" s="1"/>
      <c r="G29" s="1"/>
      <c r="H29" s="1"/>
      <c r="I29" s="50"/>
      <c r="J29" s="1"/>
      <c r="K29" s="1"/>
      <c r="L29" s="1"/>
      <c r="M29" s="1"/>
      <c r="N29" s="33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6"/>
      <c r="F30" s="1"/>
      <c r="G30" s="1"/>
      <c r="H30" s="47"/>
      <c r="I30" s="50"/>
      <c r="J30" s="1"/>
      <c r="K30" s="1"/>
      <c r="L30" s="1"/>
      <c r="M30" s="1"/>
      <c r="N30" s="1"/>
      <c r="O30" s="1"/>
      <c r="P30" s="1"/>
      <c r="Q30" s="23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6"/>
      <c r="F32" s="1"/>
      <c r="G32" s="1"/>
      <c r="H32" s="1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6"/>
      <c r="F33" s="1"/>
      <c r="G33" s="1"/>
      <c r="H33" s="1"/>
      <c r="I33" s="50"/>
      <c r="J33" s="1"/>
      <c r="K33" s="1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3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1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2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3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7"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  <mergeCell ref="T17:U17"/>
    <mergeCell ref="Y17:Y27"/>
    <mergeCell ref="AB17:AB27"/>
    <mergeCell ref="Y28:Y38"/>
    <mergeCell ref="AB28:AB38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9:R10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AS201"/>
  <sheetViews>
    <sheetView zoomScale="70" zoomScaleNormal="70" workbookViewId="0">
      <selection activeCell="B34" sqref="B34:R34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299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4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241</v>
      </c>
      <c r="C8" s="1" t="s">
        <v>256</v>
      </c>
      <c r="D8" s="1" t="s">
        <v>23</v>
      </c>
      <c r="E8" s="47" t="s">
        <v>286</v>
      </c>
      <c r="F8" s="1" t="s">
        <v>287</v>
      </c>
      <c r="G8" s="1" t="s">
        <v>95</v>
      </c>
      <c r="H8" s="1" t="s">
        <v>2125</v>
      </c>
      <c r="I8" s="1" t="s">
        <v>288</v>
      </c>
      <c r="J8" s="1" t="s">
        <v>289</v>
      </c>
      <c r="K8" s="1" t="s">
        <v>98</v>
      </c>
      <c r="L8" s="1"/>
      <c r="M8" s="1" t="s">
        <v>220</v>
      </c>
      <c r="N8" s="33">
        <v>220000</v>
      </c>
      <c r="O8" s="1" t="s">
        <v>80</v>
      </c>
      <c r="P8" s="1" t="s">
        <v>92</v>
      </c>
      <c r="Q8" s="1" t="s">
        <v>37</v>
      </c>
      <c r="R8" s="1" t="s">
        <v>59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241</v>
      </c>
      <c r="C9" s="1" t="s">
        <v>256</v>
      </c>
      <c r="D9" s="1" t="s">
        <v>23</v>
      </c>
      <c r="E9" s="47">
        <v>866104022229499</v>
      </c>
      <c r="F9" s="1" t="s">
        <v>287</v>
      </c>
      <c r="G9" s="1" t="s">
        <v>95</v>
      </c>
      <c r="H9" s="1" t="s">
        <v>2124</v>
      </c>
      <c r="I9" s="1" t="s">
        <v>290</v>
      </c>
      <c r="J9" s="1" t="s">
        <v>291</v>
      </c>
      <c r="K9" s="1" t="s">
        <v>98</v>
      </c>
      <c r="L9" s="1"/>
      <c r="M9" s="1" t="s">
        <v>58</v>
      </c>
      <c r="N9" s="1"/>
      <c r="O9" s="1" t="s">
        <v>80</v>
      </c>
      <c r="P9" s="1" t="s">
        <v>92</v>
      </c>
      <c r="Q9" s="1" t="s">
        <v>42</v>
      </c>
      <c r="R9" s="1" t="s">
        <v>44</v>
      </c>
      <c r="T9" s="261"/>
      <c r="U9" s="1" t="s">
        <v>40</v>
      </c>
      <c r="V9" s="1">
        <f>COUNTIF(R$8:R$1000,"NG")</f>
        <v>2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241</v>
      </c>
      <c r="C10" s="1" t="s">
        <v>256</v>
      </c>
      <c r="D10" s="1" t="s">
        <v>23</v>
      </c>
      <c r="E10" s="47" t="s">
        <v>292</v>
      </c>
      <c r="F10" s="1" t="s">
        <v>287</v>
      </c>
      <c r="G10" s="1" t="s">
        <v>95</v>
      </c>
      <c r="H10" s="1" t="s">
        <v>293</v>
      </c>
      <c r="I10" s="1" t="s">
        <v>164</v>
      </c>
      <c r="J10" s="1" t="s">
        <v>294</v>
      </c>
      <c r="K10" s="1" t="s">
        <v>98</v>
      </c>
      <c r="L10" s="1"/>
      <c r="M10" s="1" t="s">
        <v>295</v>
      </c>
      <c r="N10" s="33">
        <v>370000</v>
      </c>
      <c r="O10" s="1" t="s">
        <v>80</v>
      </c>
      <c r="P10" s="1" t="s">
        <v>92</v>
      </c>
      <c r="Q10" s="1" t="s">
        <v>37</v>
      </c>
      <c r="R10" s="1" t="s">
        <v>59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241</v>
      </c>
      <c r="C11" s="1" t="s">
        <v>256</v>
      </c>
      <c r="D11" s="1" t="s">
        <v>23</v>
      </c>
      <c r="E11" s="47">
        <v>866104022203833</v>
      </c>
      <c r="F11" s="1" t="s">
        <v>287</v>
      </c>
      <c r="G11" s="1" t="s">
        <v>95</v>
      </c>
      <c r="H11" s="1" t="s">
        <v>296</v>
      </c>
      <c r="I11" s="1" t="s">
        <v>297</v>
      </c>
      <c r="J11" s="1" t="s">
        <v>289</v>
      </c>
      <c r="K11" s="1" t="s">
        <v>98</v>
      </c>
      <c r="L11" s="1"/>
      <c r="M11" s="1" t="s">
        <v>220</v>
      </c>
      <c r="N11" s="33">
        <v>220000</v>
      </c>
      <c r="O11" s="1" t="s">
        <v>80</v>
      </c>
      <c r="P11" s="1" t="s">
        <v>92</v>
      </c>
      <c r="Q11" s="1" t="s">
        <v>37</v>
      </c>
      <c r="R11" s="1" t="s">
        <v>59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1" t="s">
        <v>241</v>
      </c>
      <c r="C12" s="1" t="s">
        <v>256</v>
      </c>
      <c r="D12" s="1" t="s">
        <v>56</v>
      </c>
      <c r="E12" s="47">
        <v>868183034782099</v>
      </c>
      <c r="F12" s="1" t="s">
        <v>287</v>
      </c>
      <c r="G12" s="1" t="s">
        <v>74</v>
      </c>
      <c r="H12" s="1"/>
      <c r="I12" s="1" t="s">
        <v>290</v>
      </c>
      <c r="J12" s="1" t="s">
        <v>298</v>
      </c>
      <c r="K12" s="1" t="s">
        <v>206</v>
      </c>
      <c r="L12" s="1" t="s">
        <v>78</v>
      </c>
      <c r="M12" s="1" t="s">
        <v>125</v>
      </c>
      <c r="N12" s="1"/>
      <c r="O12" s="1" t="s">
        <v>80</v>
      </c>
      <c r="P12" s="1" t="s">
        <v>92</v>
      </c>
      <c r="Q12" s="1" t="s">
        <v>37</v>
      </c>
      <c r="R12" s="1" t="s">
        <v>40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1" t="s">
        <v>241</v>
      </c>
      <c r="C13" s="1" t="s">
        <v>256</v>
      </c>
      <c r="D13" s="1" t="s">
        <v>64</v>
      </c>
      <c r="E13" s="47">
        <v>868183033856837</v>
      </c>
      <c r="F13" s="1" t="s">
        <v>287</v>
      </c>
      <c r="G13" s="1" t="s">
        <v>74</v>
      </c>
      <c r="H13" s="1"/>
      <c r="I13" s="1" t="s">
        <v>89</v>
      </c>
      <c r="J13" s="1" t="s">
        <v>298</v>
      </c>
      <c r="K13" s="1" t="s">
        <v>206</v>
      </c>
      <c r="L13" s="1" t="s">
        <v>78</v>
      </c>
      <c r="M13" s="1" t="s">
        <v>125</v>
      </c>
      <c r="N13" s="1"/>
      <c r="O13" s="1" t="s">
        <v>80</v>
      </c>
      <c r="P13" s="1" t="s">
        <v>92</v>
      </c>
      <c r="Q13" s="1" t="s">
        <v>37</v>
      </c>
      <c r="R13" s="1" t="s">
        <v>40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557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533</v>
      </c>
      <c r="C16" s="20" t="s">
        <v>582</v>
      </c>
      <c r="D16" s="18" t="s">
        <v>23</v>
      </c>
      <c r="E16" s="21">
        <v>863586030296176</v>
      </c>
      <c r="F16" s="18" t="s">
        <v>287</v>
      </c>
      <c r="G16" s="18" t="s">
        <v>95</v>
      </c>
      <c r="H16" s="18"/>
      <c r="I16" s="22" t="s">
        <v>164</v>
      </c>
      <c r="J16" s="22" t="s">
        <v>134</v>
      </c>
      <c r="K16" s="8"/>
      <c r="L16" s="22" t="s">
        <v>98</v>
      </c>
      <c r="M16" s="22"/>
      <c r="N16" s="22"/>
      <c r="O16" s="22" t="s">
        <v>80</v>
      </c>
      <c r="P16" s="22" t="s">
        <v>100</v>
      </c>
      <c r="Q16" s="23" t="s">
        <v>42</v>
      </c>
      <c r="R16" s="18" t="s">
        <v>45</v>
      </c>
      <c r="T16" s="273"/>
      <c r="U16" s="18" t="s">
        <v>45</v>
      </c>
      <c r="V16" s="1">
        <f>COUNTIF(R$8:R$1000,"KL")</f>
        <v>2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5" t="s">
        <v>1069</v>
      </c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67"/>
      <c r="T17" s="274" t="s">
        <v>55</v>
      </c>
      <c r="U17" s="275"/>
      <c r="V17" s="104">
        <f>SUM(V6:V16)</f>
        <v>11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8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70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8</v>
      </c>
      <c r="B19" s="20">
        <v>43469</v>
      </c>
      <c r="C19" s="20">
        <v>43589</v>
      </c>
      <c r="D19" s="18" t="s">
        <v>56</v>
      </c>
      <c r="E19" s="21">
        <v>867857039905182</v>
      </c>
      <c r="F19" s="18" t="s">
        <v>88</v>
      </c>
      <c r="G19" s="18" t="s">
        <v>74</v>
      </c>
      <c r="H19" s="18" t="s">
        <v>1070</v>
      </c>
      <c r="I19" s="22" t="s">
        <v>290</v>
      </c>
      <c r="J19" s="22" t="s">
        <v>61</v>
      </c>
      <c r="K19" s="8"/>
      <c r="L19" s="22" t="s">
        <v>78</v>
      </c>
      <c r="M19" s="22" t="s">
        <v>718</v>
      </c>
      <c r="N19" s="22"/>
      <c r="O19" s="22" t="s">
        <v>80</v>
      </c>
      <c r="P19" s="22" t="s">
        <v>92</v>
      </c>
      <c r="Q19" s="23" t="s">
        <v>37</v>
      </c>
      <c r="R19" s="18" t="s">
        <v>59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9</v>
      </c>
      <c r="B20" s="20">
        <v>43469</v>
      </c>
      <c r="C20" s="20">
        <v>43589</v>
      </c>
      <c r="D20" s="18" t="s">
        <v>56</v>
      </c>
      <c r="E20" s="21">
        <v>867857039907360</v>
      </c>
      <c r="F20" s="5"/>
      <c r="G20" s="18" t="s">
        <v>74</v>
      </c>
      <c r="H20" s="31"/>
      <c r="I20" s="22" t="s">
        <v>290</v>
      </c>
      <c r="J20" s="22" t="s">
        <v>210</v>
      </c>
      <c r="K20" s="22" t="s">
        <v>78</v>
      </c>
      <c r="L20" s="22"/>
      <c r="M20" s="22" t="s">
        <v>281</v>
      </c>
      <c r="N20" s="22"/>
      <c r="O20" s="22" t="s">
        <v>80</v>
      </c>
      <c r="P20" s="22" t="s">
        <v>92</v>
      </c>
      <c r="Q20" s="23" t="s">
        <v>37</v>
      </c>
      <c r="R20" s="18" t="s">
        <v>41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10</v>
      </c>
      <c r="B21" s="20">
        <v>43469</v>
      </c>
      <c r="C21" s="20">
        <v>43589</v>
      </c>
      <c r="D21" s="18" t="s">
        <v>23</v>
      </c>
      <c r="E21" s="21">
        <v>863586030296176</v>
      </c>
      <c r="F21" s="18"/>
      <c r="G21" s="18" t="s">
        <v>95</v>
      </c>
      <c r="H21" s="31"/>
      <c r="I21" s="22" t="s">
        <v>290</v>
      </c>
      <c r="J21" s="22"/>
      <c r="K21" s="22" t="s">
        <v>98</v>
      </c>
      <c r="L21" s="8"/>
      <c r="M21" s="22" t="s">
        <v>237</v>
      </c>
      <c r="N21" s="22"/>
      <c r="O21" s="22" t="s">
        <v>80</v>
      </c>
      <c r="P21" s="22" t="s">
        <v>92</v>
      </c>
      <c r="Q21" s="23" t="s">
        <v>37</v>
      </c>
      <c r="R21" s="1" t="s">
        <v>41</v>
      </c>
      <c r="T21" s="18" t="s">
        <v>46</v>
      </c>
      <c r="U21" s="18">
        <f>COUNTIF(Q7:Q1000,"PM")</f>
        <v>3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11</v>
      </c>
      <c r="B22" s="20" t="s">
        <v>533</v>
      </c>
      <c r="C22" s="20" t="s">
        <v>582</v>
      </c>
      <c r="D22" s="18" t="s">
        <v>23</v>
      </c>
      <c r="E22" s="21">
        <v>863586030296176</v>
      </c>
      <c r="F22" s="18" t="s">
        <v>287</v>
      </c>
      <c r="G22" s="18" t="s">
        <v>95</v>
      </c>
      <c r="H22" s="18"/>
      <c r="I22" s="22" t="s">
        <v>164</v>
      </c>
      <c r="J22" s="22" t="s">
        <v>134</v>
      </c>
      <c r="K22" s="8"/>
      <c r="L22" s="22" t="s">
        <v>98</v>
      </c>
      <c r="M22" s="22"/>
      <c r="N22" s="22"/>
      <c r="O22" s="22" t="s">
        <v>80</v>
      </c>
      <c r="P22" s="22" t="s">
        <v>100</v>
      </c>
      <c r="Q22" s="23" t="s">
        <v>42</v>
      </c>
      <c r="R22" s="18" t="s">
        <v>45</v>
      </c>
      <c r="T22" s="18" t="s">
        <v>47</v>
      </c>
      <c r="U22" s="18">
        <f>COUNTIF(Q7:Q1000,"PC")</f>
        <v>8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26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26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7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7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49"/>
      <c r="C29" s="49"/>
      <c r="D29" s="1"/>
      <c r="E29" s="47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20"/>
      <c r="C34" s="20"/>
      <c r="D34" s="18"/>
      <c r="E34" s="21"/>
      <c r="F34" s="18"/>
      <c r="G34" s="18"/>
      <c r="H34" s="18"/>
      <c r="I34" s="22"/>
      <c r="J34" s="22"/>
      <c r="K34" s="8"/>
      <c r="L34" s="22"/>
      <c r="M34" s="22"/>
      <c r="N34" s="22"/>
      <c r="O34" s="22"/>
      <c r="P34" s="22"/>
      <c r="Q34" s="23"/>
      <c r="R34" s="18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26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26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26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7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3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33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7"/>
      <c r="I43" s="50"/>
      <c r="J43" s="1"/>
      <c r="K43" s="1"/>
      <c r="L43" s="1"/>
      <c r="M43" s="1"/>
      <c r="N43" s="1"/>
      <c r="O43" s="1"/>
      <c r="P43" s="1"/>
      <c r="Q43" s="23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17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Y44" s="259"/>
      <c r="Z44" s="18" t="s">
        <v>41</v>
      </c>
      <c r="AA44" s="18">
        <f>COUNTIFS($D$8:$D$1000,"TG102SE",$R$8:$R$1000,"LK")</f>
        <v>1</v>
      </c>
      <c r="AB44" s="257"/>
    </row>
    <row r="45" spans="1:28" ht="16.5" customHeight="1" x14ac:dyDescent="0.25">
      <c r="A45" s="117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33"/>
      <c r="O46" s="1"/>
      <c r="P46" s="1"/>
      <c r="Q46" s="23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47"/>
      <c r="I47" s="1"/>
      <c r="J47" s="1"/>
      <c r="K47" s="1"/>
      <c r="L47" s="1"/>
      <c r="M47" s="1"/>
      <c r="N47" s="1"/>
      <c r="O47" s="1"/>
      <c r="P47" s="1"/>
      <c r="Q47" s="23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47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67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2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1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1"/>
      <c r="I52" s="1"/>
      <c r="J52" s="26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59"/>
      <c r="I53" s="145"/>
      <c r="J53" s="145"/>
      <c r="K53" s="145"/>
      <c r="L53" s="1"/>
      <c r="M53" s="1"/>
      <c r="N53" s="145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145"/>
      <c r="J54" s="145"/>
      <c r="K54" s="145"/>
      <c r="L54" s="1"/>
      <c r="M54" s="1"/>
      <c r="N54" s="1"/>
      <c r="O54" s="1"/>
      <c r="P54" s="1"/>
      <c r="Q54" s="23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"/>
      <c r="I55" s="145"/>
      <c r="J55" s="33"/>
      <c r="K55" s="1"/>
      <c r="L55" s="1"/>
      <c r="M55" s="1"/>
      <c r="N55" s="1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1"/>
      <c r="J59" s="1"/>
      <c r="K59" s="1"/>
      <c r="L59" s="1"/>
      <c r="M59" s="1"/>
      <c r="N59" s="33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46"/>
      <c r="I60" s="67"/>
      <c r="J60" s="1"/>
      <c r="K60" s="1"/>
      <c r="L60" s="1"/>
      <c r="M60" s="1"/>
      <c r="N60" s="1"/>
      <c r="O60" s="1"/>
      <c r="P60" s="1"/>
      <c r="Q60" s="23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67"/>
      <c r="I61" s="67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3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67"/>
      <c r="I62" s="67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67"/>
      <c r="I63" s="67"/>
      <c r="J63" s="1"/>
      <c r="K63" s="1"/>
      <c r="L63" s="1"/>
      <c r="M63" s="1"/>
      <c r="N63" s="1"/>
      <c r="O63" s="1"/>
      <c r="P63" s="1"/>
      <c r="Q63" s="26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1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45"/>
      <c r="I66" s="67"/>
      <c r="J66" s="145"/>
      <c r="K66" s="145"/>
      <c r="L66" s="1"/>
      <c r="M66" s="1"/>
      <c r="N66" s="145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1"/>
      <c r="I67" s="67"/>
      <c r="J67" s="1"/>
      <c r="K67" s="1"/>
      <c r="L67" s="1"/>
      <c r="M67" s="1"/>
      <c r="N67" s="1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1"/>
      <c r="I68" s="33"/>
      <c r="J68" s="1"/>
      <c r="K68" s="1"/>
      <c r="L68" s="1"/>
      <c r="M68" s="1"/>
      <c r="N68" s="1"/>
      <c r="O68" s="1"/>
      <c r="P68" s="1"/>
      <c r="Q68" s="26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17"/>
      <c r="B70" s="117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26"/>
      <c r="G71" s="1"/>
      <c r="H71" s="1"/>
      <c r="I71" s="1"/>
      <c r="J71" s="1"/>
      <c r="K71" s="1"/>
      <c r="L71" s="1"/>
      <c r="M71" s="1"/>
      <c r="N71" s="33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47"/>
      <c r="I72" s="1"/>
      <c r="J72" s="1"/>
      <c r="K72" s="1"/>
      <c r="L72" s="1"/>
      <c r="M72" s="1"/>
      <c r="N72" s="1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26"/>
      <c r="G74" s="1"/>
      <c r="H74" s="67"/>
      <c r="I74" s="1"/>
      <c r="J74" s="1"/>
      <c r="K74" s="1"/>
      <c r="L74" s="1"/>
      <c r="M74" s="1"/>
      <c r="N74" s="1"/>
      <c r="O74" s="1"/>
      <c r="P74" s="1"/>
      <c r="Q74" s="26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45"/>
      <c r="I78" s="1"/>
      <c r="J78" s="145"/>
      <c r="K78" s="145"/>
      <c r="L78" s="1"/>
      <c r="M78" s="1"/>
      <c r="N78" s="145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26"/>
      <c r="G79" s="1"/>
      <c r="H79" s="1"/>
      <c r="I79" s="1"/>
      <c r="J79" s="1"/>
      <c r="K79" s="1"/>
      <c r="L79" s="1"/>
      <c r="M79" s="1"/>
      <c r="N79" s="1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1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1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8">
    <mergeCell ref="Y119:AA119"/>
    <mergeCell ref="A14:R15"/>
    <mergeCell ref="A17:R18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S201"/>
  <sheetViews>
    <sheetView topLeftCell="A79" zoomScale="70" zoomScaleNormal="70" workbookViewId="0">
      <selection activeCell="S91" sqref="S91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28" width="18" style="13" customWidth="1"/>
    <col min="29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151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55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14</v>
      </c>
      <c r="Y7" s="259"/>
      <c r="Z7" s="18" t="s">
        <v>59</v>
      </c>
      <c r="AA7" s="18">
        <f>COUNTIFS($D$8:$D$1000,"TG102",$R$8:$R$1000,"GSM")</f>
        <v>1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130</v>
      </c>
      <c r="C8" s="20" t="s">
        <v>131</v>
      </c>
      <c r="D8" s="18" t="s">
        <v>18</v>
      </c>
      <c r="E8" s="21">
        <v>866762029430756</v>
      </c>
      <c r="F8" s="18" t="s">
        <v>132</v>
      </c>
      <c r="G8" s="18" t="s">
        <v>95</v>
      </c>
      <c r="H8" s="18"/>
      <c r="I8" s="22" t="s">
        <v>133</v>
      </c>
      <c r="J8" s="22"/>
      <c r="K8" s="8" t="s">
        <v>110</v>
      </c>
      <c r="L8" s="22"/>
      <c r="M8" s="22" t="s">
        <v>134</v>
      </c>
      <c r="N8" s="22"/>
      <c r="O8" s="22" t="s">
        <v>80</v>
      </c>
      <c r="P8" s="22" t="s">
        <v>92</v>
      </c>
      <c r="Q8" s="23" t="s">
        <v>42</v>
      </c>
      <c r="R8" s="18" t="s">
        <v>45</v>
      </c>
      <c r="T8" s="261"/>
      <c r="U8" s="1" t="s">
        <v>39</v>
      </c>
      <c r="V8" s="1">
        <f>COUNTIF(R$8:R$1000,"GPS")</f>
        <v>14</v>
      </c>
      <c r="Y8" s="259"/>
      <c r="Z8" s="18" t="s">
        <v>39</v>
      </c>
      <c r="AA8" s="18">
        <f>COUNTIFS($D$8:$D$1000,"TG102",$R$8:$R$1000,"GPS")</f>
        <v>11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130</v>
      </c>
      <c r="C9" s="20" t="s">
        <v>131</v>
      </c>
      <c r="D9" s="18" t="s">
        <v>18</v>
      </c>
      <c r="E9" s="21">
        <v>865904027282778</v>
      </c>
      <c r="F9" s="18" t="s">
        <v>135</v>
      </c>
      <c r="G9" s="18" t="s">
        <v>95</v>
      </c>
      <c r="H9" s="31" t="s">
        <v>2121</v>
      </c>
      <c r="I9" s="22" t="s">
        <v>136</v>
      </c>
      <c r="J9" s="22" t="s">
        <v>137</v>
      </c>
      <c r="K9" s="22" t="s">
        <v>138</v>
      </c>
      <c r="L9" s="8" t="s">
        <v>110</v>
      </c>
      <c r="M9" s="22" t="s">
        <v>139</v>
      </c>
      <c r="N9" s="28">
        <v>30000</v>
      </c>
      <c r="O9" s="22" t="s">
        <v>80</v>
      </c>
      <c r="P9" s="22" t="s">
        <v>92</v>
      </c>
      <c r="Q9" s="23" t="s">
        <v>37</v>
      </c>
      <c r="R9" s="1" t="s">
        <v>41</v>
      </c>
      <c r="T9" s="261"/>
      <c r="U9" s="1" t="s">
        <v>40</v>
      </c>
      <c r="V9" s="1">
        <f>COUNTIF(R$8:R$1000,"NG")</f>
        <v>13</v>
      </c>
      <c r="Y9" s="259"/>
      <c r="Z9" s="18" t="s">
        <v>40</v>
      </c>
      <c r="AA9" s="18">
        <f>COUNTIFS($D$8:$D$1000,"TG102",$R$8:$R$1000,"NG")</f>
        <v>5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130</v>
      </c>
      <c r="C10" s="20" t="s">
        <v>131</v>
      </c>
      <c r="D10" s="18" t="s">
        <v>18</v>
      </c>
      <c r="E10" s="21">
        <v>866762024102335</v>
      </c>
      <c r="F10" s="18" t="s">
        <v>132</v>
      </c>
      <c r="G10" s="18" t="s">
        <v>95</v>
      </c>
      <c r="H10" s="29"/>
      <c r="I10" s="24" t="s">
        <v>140</v>
      </c>
      <c r="J10" s="22" t="s">
        <v>141</v>
      </c>
      <c r="K10" s="22" t="s">
        <v>142</v>
      </c>
      <c r="L10" s="8" t="s">
        <v>110</v>
      </c>
      <c r="M10" s="22" t="s">
        <v>143</v>
      </c>
      <c r="N10" s="28">
        <v>310000</v>
      </c>
      <c r="O10" s="22" t="s">
        <v>144</v>
      </c>
      <c r="P10" s="22" t="s">
        <v>92</v>
      </c>
      <c r="Q10" s="23" t="s">
        <v>37</v>
      </c>
      <c r="R10" s="18" t="s">
        <v>39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130</v>
      </c>
      <c r="C11" s="20" t="s">
        <v>131</v>
      </c>
      <c r="D11" s="18" t="s">
        <v>18</v>
      </c>
      <c r="E11" s="21">
        <v>865904020110885</v>
      </c>
      <c r="F11" s="18"/>
      <c r="G11" s="18" t="s">
        <v>95</v>
      </c>
      <c r="H11" s="29"/>
      <c r="I11" s="24" t="s">
        <v>140</v>
      </c>
      <c r="J11" s="22"/>
      <c r="K11" s="8" t="s">
        <v>110</v>
      </c>
      <c r="L11" s="22"/>
      <c r="M11" s="22"/>
      <c r="N11" s="22"/>
      <c r="O11" s="22" t="s">
        <v>80</v>
      </c>
      <c r="P11" s="22" t="s">
        <v>92</v>
      </c>
      <c r="Q11" s="23" t="s">
        <v>37</v>
      </c>
      <c r="R11" s="18" t="s">
        <v>41</v>
      </c>
      <c r="T11" s="262"/>
      <c r="U11" s="1" t="s">
        <v>41</v>
      </c>
      <c r="V11" s="1">
        <f>COUNTIF(R$8:R$1000,"LK")</f>
        <v>17</v>
      </c>
      <c r="Y11" s="259"/>
      <c r="Z11" s="18" t="s">
        <v>41</v>
      </c>
      <c r="AA11" s="18">
        <f>COUNTIFS($D$8:$D$1000,"TG102",$R$8:$R$1000,"LK")</f>
        <v>11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130</v>
      </c>
      <c r="C12" s="20" t="s">
        <v>131</v>
      </c>
      <c r="D12" s="18" t="s">
        <v>18</v>
      </c>
      <c r="E12" s="30" t="s">
        <v>145</v>
      </c>
      <c r="F12" s="18"/>
      <c r="G12" s="18" t="s">
        <v>95</v>
      </c>
      <c r="H12" s="29"/>
      <c r="I12" s="29" t="s">
        <v>146</v>
      </c>
      <c r="J12" s="22"/>
      <c r="K12" s="22" t="s">
        <v>105</v>
      </c>
      <c r="L12" s="8" t="s">
        <v>110</v>
      </c>
      <c r="M12" s="22" t="s">
        <v>58</v>
      </c>
      <c r="N12" s="22"/>
      <c r="O12" s="22" t="s">
        <v>80</v>
      </c>
      <c r="P12" s="22" t="s">
        <v>92</v>
      </c>
      <c r="Q12" s="26" t="s">
        <v>42</v>
      </c>
      <c r="R12" s="18" t="s">
        <v>44</v>
      </c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130</v>
      </c>
      <c r="C13" s="20" t="s">
        <v>131</v>
      </c>
      <c r="D13" s="18" t="s">
        <v>18</v>
      </c>
      <c r="E13" s="30" t="s">
        <v>147</v>
      </c>
      <c r="F13" s="18" t="s">
        <v>132</v>
      </c>
      <c r="G13" s="18" t="s">
        <v>95</v>
      </c>
      <c r="H13" s="22" t="s">
        <v>148</v>
      </c>
      <c r="I13" s="24" t="s">
        <v>140</v>
      </c>
      <c r="J13" s="22" t="s">
        <v>149</v>
      </c>
      <c r="K13" s="8" t="s">
        <v>110</v>
      </c>
      <c r="L13" s="22"/>
      <c r="M13" s="22" t="s">
        <v>150</v>
      </c>
      <c r="N13" s="22"/>
      <c r="O13" s="22" t="s">
        <v>80</v>
      </c>
      <c r="P13" s="22" t="s">
        <v>92</v>
      </c>
      <c r="Q13" s="26" t="s">
        <v>42</v>
      </c>
      <c r="R13" s="18" t="s">
        <v>45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557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46</v>
      </c>
      <c r="Y15" s="259"/>
      <c r="Z15" s="18" t="s">
        <v>44</v>
      </c>
      <c r="AA15" s="18">
        <f>COUNTIFS($D$8:$D$1000,"TG102",$R$8:$R$1000,"NCFW")</f>
        <v>22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558</v>
      </c>
      <c r="C16" s="20" t="s">
        <v>559</v>
      </c>
      <c r="D16" s="18" t="s">
        <v>18</v>
      </c>
      <c r="E16" s="21">
        <v>865904020105224</v>
      </c>
      <c r="F16" s="18" t="s">
        <v>535</v>
      </c>
      <c r="G16" s="18" t="s">
        <v>95</v>
      </c>
      <c r="H16" s="31"/>
      <c r="I16" s="24" t="s">
        <v>136</v>
      </c>
      <c r="J16" s="22" t="s">
        <v>560</v>
      </c>
      <c r="K16" s="22"/>
      <c r="L16" s="22" t="s">
        <v>561</v>
      </c>
      <c r="M16" s="22" t="s">
        <v>562</v>
      </c>
      <c r="N16" s="28">
        <v>6000</v>
      </c>
      <c r="O16" s="22" t="s">
        <v>80</v>
      </c>
      <c r="P16" s="22" t="s">
        <v>100</v>
      </c>
      <c r="Q16" s="26" t="s">
        <v>37</v>
      </c>
      <c r="R16" s="1" t="s">
        <v>41</v>
      </c>
      <c r="T16" s="273"/>
      <c r="U16" s="18" t="s">
        <v>45</v>
      </c>
      <c r="V16" s="1">
        <f>COUNTIF(R$8:R$1000,"KL")</f>
        <v>6</v>
      </c>
      <c r="Y16" s="259"/>
      <c r="Z16" s="18" t="s">
        <v>45</v>
      </c>
      <c r="AA16" s="18">
        <f>COUNTIFS($D$8:$D$1000,"TG102",$R$8:$R$1000,"KL")</f>
        <v>5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 t="s">
        <v>563</v>
      </c>
      <c r="C17" s="20" t="s">
        <v>559</v>
      </c>
      <c r="D17" s="18" t="s">
        <v>18</v>
      </c>
      <c r="E17" s="21">
        <v>864161029411787</v>
      </c>
      <c r="F17" s="18" t="s">
        <v>535</v>
      </c>
      <c r="G17" s="18" t="s">
        <v>95</v>
      </c>
      <c r="H17" s="21" t="s">
        <v>564</v>
      </c>
      <c r="I17" s="24" t="s">
        <v>565</v>
      </c>
      <c r="J17" s="22" t="s">
        <v>167</v>
      </c>
      <c r="K17" s="22" t="s">
        <v>110</v>
      </c>
      <c r="L17" s="22"/>
      <c r="M17" s="22" t="s">
        <v>566</v>
      </c>
      <c r="N17" s="22"/>
      <c r="O17" s="22" t="s">
        <v>80</v>
      </c>
      <c r="P17" s="22" t="s">
        <v>100</v>
      </c>
      <c r="Q17" s="23" t="s">
        <v>37</v>
      </c>
      <c r="R17" s="18" t="s">
        <v>39</v>
      </c>
      <c r="T17" s="274" t="s">
        <v>55</v>
      </c>
      <c r="U17" s="275"/>
      <c r="V17" s="104">
        <f>SUM(V6:V16)</f>
        <v>112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20" t="s">
        <v>558</v>
      </c>
      <c r="C18" s="20" t="s">
        <v>559</v>
      </c>
      <c r="D18" s="18" t="s">
        <v>30</v>
      </c>
      <c r="E18" s="21">
        <v>864811037161879</v>
      </c>
      <c r="F18" s="18"/>
      <c r="G18" s="18" t="s">
        <v>74</v>
      </c>
      <c r="H18" s="22" t="s">
        <v>567</v>
      </c>
      <c r="I18" s="24" t="s">
        <v>568</v>
      </c>
      <c r="J18" s="22" t="s">
        <v>225</v>
      </c>
      <c r="K18" s="22" t="s">
        <v>120</v>
      </c>
      <c r="L18" s="22" t="s">
        <v>84</v>
      </c>
      <c r="M18" s="22" t="s">
        <v>569</v>
      </c>
      <c r="N18" s="35" t="s">
        <v>122</v>
      </c>
      <c r="O18" s="22" t="s">
        <v>80</v>
      </c>
      <c r="P18" s="22" t="s">
        <v>100</v>
      </c>
      <c r="Q18" s="26" t="s">
        <v>37</v>
      </c>
      <c r="R18" s="1" t="s">
        <v>59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10</v>
      </c>
      <c r="B19" s="20" t="s">
        <v>558</v>
      </c>
      <c r="C19" s="20" t="s">
        <v>559</v>
      </c>
      <c r="D19" s="18" t="s">
        <v>30</v>
      </c>
      <c r="E19" s="21">
        <v>868345031042526</v>
      </c>
      <c r="F19" s="18"/>
      <c r="G19" s="18" t="s">
        <v>74</v>
      </c>
      <c r="H19" s="31" t="s">
        <v>570</v>
      </c>
      <c r="I19" s="24" t="s">
        <v>565</v>
      </c>
      <c r="J19" s="22" t="s">
        <v>225</v>
      </c>
      <c r="K19" s="22" t="s">
        <v>472</v>
      </c>
      <c r="L19" s="22" t="s">
        <v>155</v>
      </c>
      <c r="M19" s="22" t="s">
        <v>496</v>
      </c>
      <c r="N19" s="25" t="s">
        <v>122</v>
      </c>
      <c r="O19" s="22" t="s">
        <v>80</v>
      </c>
      <c r="P19" s="22" t="s">
        <v>100</v>
      </c>
      <c r="Q19" s="26" t="s">
        <v>37</v>
      </c>
      <c r="R19" s="1" t="s">
        <v>59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11</v>
      </c>
      <c r="B20" s="20" t="s">
        <v>558</v>
      </c>
      <c r="C20" s="20" t="s">
        <v>559</v>
      </c>
      <c r="D20" s="18" t="s">
        <v>56</v>
      </c>
      <c r="E20" s="21">
        <v>867857039919126</v>
      </c>
      <c r="F20" s="18"/>
      <c r="G20" s="18" t="s">
        <v>74</v>
      </c>
      <c r="H20" s="18"/>
      <c r="I20" s="22" t="s">
        <v>571</v>
      </c>
      <c r="J20" s="22" t="s">
        <v>572</v>
      </c>
      <c r="K20" s="8" t="s">
        <v>78</v>
      </c>
      <c r="L20" s="22"/>
      <c r="M20" s="22" t="s">
        <v>573</v>
      </c>
      <c r="N20" s="22"/>
      <c r="O20" s="22" t="s">
        <v>80</v>
      </c>
      <c r="P20" s="22" t="s">
        <v>100</v>
      </c>
      <c r="Q20" s="23" t="s">
        <v>37</v>
      </c>
      <c r="R20" s="18" t="s">
        <v>59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12</v>
      </c>
      <c r="B21" s="20" t="s">
        <v>558</v>
      </c>
      <c r="C21" s="20" t="s">
        <v>559</v>
      </c>
      <c r="D21" s="18" t="s">
        <v>23</v>
      </c>
      <c r="E21" s="21">
        <v>862631034745900</v>
      </c>
      <c r="F21" s="18"/>
      <c r="G21" s="18" t="s">
        <v>95</v>
      </c>
      <c r="H21" s="31"/>
      <c r="I21" s="22" t="s">
        <v>565</v>
      </c>
      <c r="J21" s="22" t="s">
        <v>167</v>
      </c>
      <c r="K21" s="22" t="s">
        <v>97</v>
      </c>
      <c r="L21" s="8" t="s">
        <v>98</v>
      </c>
      <c r="M21" s="22" t="s">
        <v>566</v>
      </c>
      <c r="N21" s="22"/>
      <c r="O21" s="22" t="s">
        <v>80</v>
      </c>
      <c r="P21" s="22" t="s">
        <v>100</v>
      </c>
      <c r="Q21" s="23" t="s">
        <v>37</v>
      </c>
      <c r="R21" s="1" t="s">
        <v>39</v>
      </c>
      <c r="T21" s="18" t="s">
        <v>46</v>
      </c>
      <c r="U21" s="18">
        <f>COUNTIF(Q7:Q1000,"PM")</f>
        <v>54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13</v>
      </c>
      <c r="B22" s="20" t="s">
        <v>558</v>
      </c>
      <c r="C22" s="20" t="s">
        <v>559</v>
      </c>
      <c r="D22" s="18" t="s">
        <v>23</v>
      </c>
      <c r="E22" s="21">
        <v>866104021785269</v>
      </c>
      <c r="F22" s="18"/>
      <c r="G22" s="18" t="s">
        <v>95</v>
      </c>
      <c r="H22" s="22"/>
      <c r="I22" s="24" t="s">
        <v>565</v>
      </c>
      <c r="J22" s="22" t="s">
        <v>210</v>
      </c>
      <c r="K22" s="22" t="s">
        <v>574</v>
      </c>
      <c r="L22" s="22" t="s">
        <v>575</v>
      </c>
      <c r="M22" s="22" t="s">
        <v>576</v>
      </c>
      <c r="N22" s="28">
        <v>20000</v>
      </c>
      <c r="O22" s="22" t="s">
        <v>80</v>
      </c>
      <c r="P22" s="22" t="s">
        <v>100</v>
      </c>
      <c r="Q22" s="26" t="s">
        <v>37</v>
      </c>
      <c r="R22" s="1" t="s">
        <v>59</v>
      </c>
      <c r="T22" s="18" t="s">
        <v>47</v>
      </c>
      <c r="U22" s="18">
        <f>COUNTIF(Q7:Q1000,"PC")</f>
        <v>58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14</v>
      </c>
      <c r="B23" s="20" t="s">
        <v>558</v>
      </c>
      <c r="C23" s="20" t="s">
        <v>559</v>
      </c>
      <c r="D23" s="18" t="s">
        <v>23</v>
      </c>
      <c r="E23" s="21">
        <v>861694031094178</v>
      </c>
      <c r="F23" s="18" t="s">
        <v>262</v>
      </c>
      <c r="G23" s="18" t="s">
        <v>95</v>
      </c>
      <c r="H23" s="31" t="s">
        <v>577</v>
      </c>
      <c r="I23" s="24" t="s">
        <v>578</v>
      </c>
      <c r="J23" s="22" t="s">
        <v>50</v>
      </c>
      <c r="K23" s="22" t="s">
        <v>396</v>
      </c>
      <c r="L23" s="22" t="s">
        <v>98</v>
      </c>
      <c r="M23" s="22" t="s">
        <v>579</v>
      </c>
      <c r="N23" s="28">
        <v>20000</v>
      </c>
      <c r="O23" s="22" t="s">
        <v>80</v>
      </c>
      <c r="P23" s="22" t="s">
        <v>100</v>
      </c>
      <c r="Q23" s="26" t="s">
        <v>37</v>
      </c>
      <c r="R23" s="1" t="s">
        <v>40</v>
      </c>
      <c r="T23" s="104" t="s">
        <v>55</v>
      </c>
      <c r="U23" s="5">
        <f>SUM(U21:U22)</f>
        <v>112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15</v>
      </c>
      <c r="B24" s="20" t="s">
        <v>558</v>
      </c>
      <c r="C24" s="20" t="s">
        <v>559</v>
      </c>
      <c r="D24" s="18" t="s">
        <v>23</v>
      </c>
      <c r="E24" s="21">
        <v>861694037974142</v>
      </c>
      <c r="F24" s="18"/>
      <c r="G24" s="18" t="s">
        <v>95</v>
      </c>
      <c r="H24" s="22"/>
      <c r="I24" s="24" t="s">
        <v>565</v>
      </c>
      <c r="J24" s="22" t="s">
        <v>580</v>
      </c>
      <c r="K24" s="24" t="s">
        <v>97</v>
      </c>
      <c r="L24" s="22" t="s">
        <v>98</v>
      </c>
      <c r="M24" s="22" t="s">
        <v>469</v>
      </c>
      <c r="N24" s="22"/>
      <c r="O24" s="22" t="s">
        <v>80</v>
      </c>
      <c r="P24" s="22" t="s">
        <v>100</v>
      </c>
      <c r="Q24" s="26" t="s">
        <v>37</v>
      </c>
      <c r="R24" s="1" t="s">
        <v>41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265" t="s">
        <v>727</v>
      </c>
      <c r="B25" s="266"/>
      <c r="C25" s="266"/>
      <c r="D25" s="266"/>
      <c r="E25" s="266"/>
      <c r="F25" s="266"/>
      <c r="G25" s="266"/>
      <c r="H25" s="266"/>
      <c r="I25" s="266"/>
      <c r="J25" s="266"/>
      <c r="K25" s="266"/>
      <c r="L25" s="266"/>
      <c r="M25" s="266"/>
      <c r="N25" s="266"/>
      <c r="O25" s="266"/>
      <c r="P25" s="266"/>
      <c r="Q25" s="266"/>
      <c r="R25" s="267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268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70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16</v>
      </c>
      <c r="B27" s="20" t="s">
        <v>749</v>
      </c>
      <c r="C27" s="20" t="s">
        <v>750</v>
      </c>
      <c r="D27" s="18" t="s">
        <v>30</v>
      </c>
      <c r="E27" s="21">
        <v>864811036929946</v>
      </c>
      <c r="F27" s="18" t="s">
        <v>751</v>
      </c>
      <c r="G27" s="18" t="s">
        <v>74</v>
      </c>
      <c r="H27" s="29" t="s">
        <v>567</v>
      </c>
      <c r="I27" s="24" t="s">
        <v>565</v>
      </c>
      <c r="J27" s="22" t="s">
        <v>752</v>
      </c>
      <c r="K27" s="22"/>
      <c r="L27" s="22" t="s">
        <v>155</v>
      </c>
      <c r="M27" s="22" t="s">
        <v>264</v>
      </c>
      <c r="N27" s="35" t="s">
        <v>379</v>
      </c>
      <c r="O27" s="22" t="s">
        <v>80</v>
      </c>
      <c r="P27" s="22" t="s">
        <v>100</v>
      </c>
      <c r="Q27" s="26" t="s">
        <v>37</v>
      </c>
      <c r="R27" s="1" t="s">
        <v>59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17</v>
      </c>
      <c r="B28" s="20" t="s">
        <v>749</v>
      </c>
      <c r="C28" s="20" t="s">
        <v>750</v>
      </c>
      <c r="D28" s="18" t="s">
        <v>30</v>
      </c>
      <c r="E28" s="21">
        <v>864811037159568</v>
      </c>
      <c r="F28" s="18" t="s">
        <v>262</v>
      </c>
      <c r="G28" s="18" t="s">
        <v>95</v>
      </c>
      <c r="H28" s="29" t="s">
        <v>567</v>
      </c>
      <c r="I28" s="24" t="s">
        <v>565</v>
      </c>
      <c r="J28" s="22" t="s">
        <v>753</v>
      </c>
      <c r="K28" s="22" t="s">
        <v>84</v>
      </c>
      <c r="L28" s="22"/>
      <c r="M28" s="22" t="s">
        <v>754</v>
      </c>
      <c r="N28" s="25" t="s">
        <v>755</v>
      </c>
      <c r="O28" s="22" t="s">
        <v>80</v>
      </c>
      <c r="P28" s="22" t="s">
        <v>100</v>
      </c>
      <c r="Q28" s="26" t="s">
        <v>37</v>
      </c>
      <c r="R28" s="1" t="s">
        <v>59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18</v>
      </c>
      <c r="B29" s="20" t="s">
        <v>749</v>
      </c>
      <c r="C29" s="20" t="s">
        <v>750</v>
      </c>
      <c r="D29" s="18" t="s">
        <v>56</v>
      </c>
      <c r="E29" s="21">
        <v>867857039894543</v>
      </c>
      <c r="F29" s="5"/>
      <c r="G29" s="18" t="s">
        <v>74</v>
      </c>
      <c r="H29" s="18"/>
      <c r="I29" s="22" t="s">
        <v>565</v>
      </c>
      <c r="J29" s="22" t="s">
        <v>427</v>
      </c>
      <c r="K29" s="8" t="s">
        <v>78</v>
      </c>
      <c r="L29" s="22"/>
      <c r="M29" s="22" t="s">
        <v>573</v>
      </c>
      <c r="N29" s="22"/>
      <c r="O29" s="22" t="s">
        <v>80</v>
      </c>
      <c r="P29" s="22" t="s">
        <v>100</v>
      </c>
      <c r="Q29" s="23" t="s">
        <v>37</v>
      </c>
      <c r="R29" s="18" t="s">
        <v>59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19</v>
      </c>
      <c r="B30" s="20" t="s">
        <v>756</v>
      </c>
      <c r="C30" s="20">
        <v>43558</v>
      </c>
      <c r="D30" s="18" t="s">
        <v>56</v>
      </c>
      <c r="E30" s="21">
        <v>868183034567888</v>
      </c>
      <c r="F30" s="5"/>
      <c r="G30" s="18" t="s">
        <v>74</v>
      </c>
      <c r="H30" s="31"/>
      <c r="I30" s="22" t="s">
        <v>140</v>
      </c>
      <c r="J30" s="22" t="s">
        <v>50</v>
      </c>
      <c r="K30" s="22" t="s">
        <v>333</v>
      </c>
      <c r="L30" s="8" t="s">
        <v>78</v>
      </c>
      <c r="M30" s="22" t="s">
        <v>757</v>
      </c>
      <c r="N30" s="22"/>
      <c r="O30" s="22" t="s">
        <v>80</v>
      </c>
      <c r="P30" s="22" t="s">
        <v>100</v>
      </c>
      <c r="Q30" s="23" t="s">
        <v>37</v>
      </c>
      <c r="R30" s="18" t="s">
        <v>40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20</v>
      </c>
      <c r="B31" s="20" t="s">
        <v>749</v>
      </c>
      <c r="C31" s="20" t="s">
        <v>750</v>
      </c>
      <c r="D31" s="18" t="s">
        <v>23</v>
      </c>
      <c r="E31" s="21">
        <v>861694037983143</v>
      </c>
      <c r="F31" s="18"/>
      <c r="G31" s="18" t="s">
        <v>95</v>
      </c>
      <c r="H31" s="22" t="s">
        <v>758</v>
      </c>
      <c r="I31" s="22" t="s">
        <v>140</v>
      </c>
      <c r="J31" s="22" t="s">
        <v>134</v>
      </c>
      <c r="K31" s="8" t="s">
        <v>97</v>
      </c>
      <c r="L31" s="22" t="s">
        <v>98</v>
      </c>
      <c r="M31" s="22" t="s">
        <v>58</v>
      </c>
      <c r="N31" s="22"/>
      <c r="O31" s="22" t="s">
        <v>80</v>
      </c>
      <c r="P31" s="22" t="s">
        <v>100</v>
      </c>
      <c r="Q31" s="23" t="s">
        <v>42</v>
      </c>
      <c r="R31" s="1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21</v>
      </c>
      <c r="B32" s="20" t="s">
        <v>749</v>
      </c>
      <c r="C32" s="20" t="s">
        <v>750</v>
      </c>
      <c r="D32" s="18" t="s">
        <v>23</v>
      </c>
      <c r="E32" s="21">
        <v>864811037143513</v>
      </c>
      <c r="F32" s="18"/>
      <c r="G32" s="18" t="s">
        <v>95</v>
      </c>
      <c r="H32" s="22"/>
      <c r="I32" s="24" t="s">
        <v>565</v>
      </c>
      <c r="J32" s="22" t="s">
        <v>134</v>
      </c>
      <c r="K32" s="22" t="s">
        <v>98</v>
      </c>
      <c r="L32" s="22"/>
      <c r="M32" s="22"/>
      <c r="N32" s="28"/>
      <c r="O32" s="22" t="s">
        <v>80</v>
      </c>
      <c r="P32" s="22" t="s">
        <v>100</v>
      </c>
      <c r="Q32" s="26" t="s">
        <v>42</v>
      </c>
      <c r="R32" s="1" t="s">
        <v>45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22</v>
      </c>
      <c r="B33" s="49" t="s">
        <v>756</v>
      </c>
      <c r="C33" s="49">
        <v>43559</v>
      </c>
      <c r="D33" s="1" t="s">
        <v>23</v>
      </c>
      <c r="E33" s="47">
        <v>863586032908323</v>
      </c>
      <c r="F33" s="1"/>
      <c r="G33" s="1" t="s">
        <v>95</v>
      </c>
      <c r="H33" s="26" t="s">
        <v>759</v>
      </c>
      <c r="I33" s="50" t="s">
        <v>565</v>
      </c>
      <c r="J33" s="1" t="s">
        <v>50</v>
      </c>
      <c r="K33" s="1" t="s">
        <v>98</v>
      </c>
      <c r="L33" s="1"/>
      <c r="M33" s="1" t="s">
        <v>760</v>
      </c>
      <c r="N33" s="33">
        <v>10000</v>
      </c>
      <c r="O33" s="1" t="s">
        <v>80</v>
      </c>
      <c r="P33" s="1" t="s">
        <v>100</v>
      </c>
      <c r="Q33" s="26" t="s">
        <v>37</v>
      </c>
      <c r="R33" s="1" t="s">
        <v>40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23</v>
      </c>
      <c r="B34" s="49" t="s">
        <v>756</v>
      </c>
      <c r="C34" s="49">
        <v>43712</v>
      </c>
      <c r="D34" s="1" t="s">
        <v>23</v>
      </c>
      <c r="E34" s="47">
        <v>862631039253405</v>
      </c>
      <c r="F34" s="1"/>
      <c r="G34" s="1" t="s">
        <v>95</v>
      </c>
      <c r="H34" s="1"/>
      <c r="I34" s="50" t="s">
        <v>96</v>
      </c>
      <c r="J34" s="1" t="s">
        <v>761</v>
      </c>
      <c r="K34" s="50" t="s">
        <v>97</v>
      </c>
      <c r="L34" s="1" t="s">
        <v>98</v>
      </c>
      <c r="M34" s="1" t="s">
        <v>762</v>
      </c>
      <c r="N34" s="33">
        <v>350000</v>
      </c>
      <c r="O34" s="1"/>
      <c r="P34" s="1" t="s">
        <v>100</v>
      </c>
      <c r="Q34" s="26" t="s">
        <v>37</v>
      </c>
      <c r="R34" s="1" t="s">
        <v>59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24</v>
      </c>
      <c r="B35" s="20" t="s">
        <v>749</v>
      </c>
      <c r="C35" s="20" t="s">
        <v>750</v>
      </c>
      <c r="D35" s="18" t="s">
        <v>18</v>
      </c>
      <c r="E35" s="21">
        <v>866762024167916</v>
      </c>
      <c r="F35" s="18" t="s">
        <v>627</v>
      </c>
      <c r="G35" s="18" t="s">
        <v>95</v>
      </c>
      <c r="H35" s="31" t="s">
        <v>763</v>
      </c>
      <c r="I35" s="22" t="s">
        <v>565</v>
      </c>
      <c r="J35" s="22" t="s">
        <v>580</v>
      </c>
      <c r="K35" s="22" t="s">
        <v>105</v>
      </c>
      <c r="L35" s="22" t="s">
        <v>110</v>
      </c>
      <c r="M35" s="22" t="s">
        <v>764</v>
      </c>
      <c r="N35" s="28">
        <v>30000</v>
      </c>
      <c r="O35" s="22" t="s">
        <v>80</v>
      </c>
      <c r="P35" s="22" t="s">
        <v>100</v>
      </c>
      <c r="Q35" s="23" t="s">
        <v>37</v>
      </c>
      <c r="R35" s="18" t="s">
        <v>41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25</v>
      </c>
      <c r="B36" s="20" t="s">
        <v>749</v>
      </c>
      <c r="C36" s="20" t="s">
        <v>750</v>
      </c>
      <c r="D36" s="18" t="s">
        <v>18</v>
      </c>
      <c r="E36" s="21">
        <v>12896004962491</v>
      </c>
      <c r="F36" s="18"/>
      <c r="G36" s="18" t="s">
        <v>95</v>
      </c>
      <c r="H36" s="21"/>
      <c r="I36" s="24" t="s">
        <v>565</v>
      </c>
      <c r="J36" s="22" t="s">
        <v>580</v>
      </c>
      <c r="K36" s="22" t="s">
        <v>110</v>
      </c>
      <c r="L36" s="22"/>
      <c r="M36" s="22" t="s">
        <v>765</v>
      </c>
      <c r="N36" s="28">
        <v>30000</v>
      </c>
      <c r="O36" s="22" t="s">
        <v>80</v>
      </c>
      <c r="P36" s="22" t="s">
        <v>100</v>
      </c>
      <c r="Q36" s="23" t="s">
        <v>37</v>
      </c>
      <c r="R36" s="18" t="s">
        <v>41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26</v>
      </c>
      <c r="B37" s="20" t="s">
        <v>766</v>
      </c>
      <c r="C37" s="20" t="s">
        <v>756</v>
      </c>
      <c r="D37" s="18" t="s">
        <v>18</v>
      </c>
      <c r="E37" s="21">
        <v>866762025780881</v>
      </c>
      <c r="F37" s="18" t="s">
        <v>535</v>
      </c>
      <c r="G37" s="18" t="s">
        <v>95</v>
      </c>
      <c r="H37" s="21"/>
      <c r="I37" s="24" t="s">
        <v>565</v>
      </c>
      <c r="J37" s="22" t="s">
        <v>767</v>
      </c>
      <c r="K37" s="22" t="s">
        <v>110</v>
      </c>
      <c r="L37" s="22"/>
      <c r="M37" s="22" t="s">
        <v>237</v>
      </c>
      <c r="N37" s="22"/>
      <c r="O37" s="22" t="s">
        <v>80</v>
      </c>
      <c r="P37" s="22" t="s">
        <v>100</v>
      </c>
      <c r="Q37" s="23" t="s">
        <v>37</v>
      </c>
      <c r="R37" s="18" t="s">
        <v>41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27</v>
      </c>
      <c r="B38" s="49" t="s">
        <v>756</v>
      </c>
      <c r="C38" s="49">
        <v>43559</v>
      </c>
      <c r="D38" s="1" t="s">
        <v>18</v>
      </c>
      <c r="E38" s="47">
        <v>12896004962491</v>
      </c>
      <c r="F38" s="1"/>
      <c r="G38" s="1" t="s">
        <v>95</v>
      </c>
      <c r="H38" s="46" t="s">
        <v>768</v>
      </c>
      <c r="I38" s="50" t="s">
        <v>565</v>
      </c>
      <c r="J38" s="1" t="s">
        <v>633</v>
      </c>
      <c r="K38" s="1" t="s">
        <v>110</v>
      </c>
      <c r="L38" s="1"/>
      <c r="M38" s="1" t="s">
        <v>769</v>
      </c>
      <c r="N38" s="33">
        <v>250000</v>
      </c>
      <c r="O38" s="22" t="s">
        <v>80</v>
      </c>
      <c r="P38" s="1" t="s">
        <v>100</v>
      </c>
      <c r="Q38" s="26" t="s">
        <v>37</v>
      </c>
      <c r="R38" s="1" t="s">
        <v>59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28</v>
      </c>
      <c r="B39" s="20" t="s">
        <v>756</v>
      </c>
      <c r="C39" s="49">
        <v>43559</v>
      </c>
      <c r="D39" s="18" t="s">
        <v>18</v>
      </c>
      <c r="E39" s="21">
        <v>867330024351150</v>
      </c>
      <c r="F39" s="18" t="s">
        <v>434</v>
      </c>
      <c r="G39" s="18" t="s">
        <v>95</v>
      </c>
      <c r="H39" s="29"/>
      <c r="I39" s="24" t="s">
        <v>565</v>
      </c>
      <c r="J39" s="22" t="s">
        <v>167</v>
      </c>
      <c r="K39" s="22" t="s">
        <v>602</v>
      </c>
      <c r="L39" s="22" t="s">
        <v>110</v>
      </c>
      <c r="M39" s="22" t="s">
        <v>237</v>
      </c>
      <c r="N39" s="22"/>
      <c r="O39" s="22" t="s">
        <v>80</v>
      </c>
      <c r="P39" s="22" t="s">
        <v>100</v>
      </c>
      <c r="Q39" s="26" t="s">
        <v>37</v>
      </c>
      <c r="R39" s="18" t="s">
        <v>39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34</v>
      </c>
    </row>
    <row r="40" spans="1:28" ht="16.5" customHeight="1" x14ac:dyDescent="0.25">
      <c r="A40" s="1">
        <v>29</v>
      </c>
      <c r="B40" s="20" t="s">
        <v>756</v>
      </c>
      <c r="C40" s="49">
        <v>43559</v>
      </c>
      <c r="D40" s="18" t="s">
        <v>18</v>
      </c>
      <c r="E40" s="21">
        <v>866762029430756</v>
      </c>
      <c r="F40" s="18" t="s">
        <v>434</v>
      </c>
      <c r="G40" s="18" t="s">
        <v>95</v>
      </c>
      <c r="H40" s="22"/>
      <c r="I40" s="24" t="s">
        <v>565</v>
      </c>
      <c r="J40" s="22"/>
      <c r="K40" s="22" t="s">
        <v>110</v>
      </c>
      <c r="L40" s="22"/>
      <c r="M40" s="22" t="s">
        <v>134</v>
      </c>
      <c r="N40" s="22"/>
      <c r="O40" s="22" t="s">
        <v>80</v>
      </c>
      <c r="P40" s="22" t="s">
        <v>100</v>
      </c>
      <c r="Q40" s="26" t="s">
        <v>42</v>
      </c>
      <c r="R40" s="18" t="s">
        <v>45</v>
      </c>
      <c r="Y40" s="259"/>
      <c r="Z40" s="18" t="s">
        <v>59</v>
      </c>
      <c r="AA40" s="18">
        <f>COUNTIFS($D$8:$D$1000,"TG102SE",$R$8:$R$1000,"GSM")</f>
        <v>6</v>
      </c>
      <c r="AB40" s="257"/>
    </row>
    <row r="41" spans="1:28" ht="16.5" customHeight="1" x14ac:dyDescent="0.25">
      <c r="A41" s="1">
        <v>30</v>
      </c>
      <c r="B41" s="20" t="s">
        <v>756</v>
      </c>
      <c r="C41" s="49">
        <v>43559</v>
      </c>
      <c r="D41" s="18" t="s">
        <v>18</v>
      </c>
      <c r="E41" s="21">
        <v>866762026945723</v>
      </c>
      <c r="F41" s="18" t="s">
        <v>770</v>
      </c>
      <c r="G41" s="18" t="s">
        <v>95</v>
      </c>
      <c r="H41" s="22"/>
      <c r="I41" s="24" t="s">
        <v>565</v>
      </c>
      <c r="J41" s="22" t="s">
        <v>134</v>
      </c>
      <c r="K41" s="22" t="s">
        <v>602</v>
      </c>
      <c r="L41" s="22" t="s">
        <v>110</v>
      </c>
      <c r="M41" s="22" t="s">
        <v>58</v>
      </c>
      <c r="N41" s="22"/>
      <c r="O41" s="22" t="s">
        <v>80</v>
      </c>
      <c r="P41" s="22" t="s">
        <v>100</v>
      </c>
      <c r="Q41" s="26" t="s">
        <v>42</v>
      </c>
      <c r="R41" s="18" t="s">
        <v>44</v>
      </c>
      <c r="Y41" s="259"/>
      <c r="Z41" s="18" t="s">
        <v>39</v>
      </c>
      <c r="AA41" s="18">
        <f>COUNTIFS($D$8:$D$1000,"TG102SE",$R$8:$R$1000,"GPS")</f>
        <v>3</v>
      </c>
      <c r="AB41" s="257"/>
    </row>
    <row r="42" spans="1:28" ht="16.5" customHeight="1" x14ac:dyDescent="0.25">
      <c r="A42" s="1">
        <v>31</v>
      </c>
      <c r="B42" s="20" t="s">
        <v>756</v>
      </c>
      <c r="C42" s="49">
        <v>43559</v>
      </c>
      <c r="D42" s="18" t="s">
        <v>18</v>
      </c>
      <c r="E42" s="21">
        <v>866762029430756</v>
      </c>
      <c r="F42" s="18" t="s">
        <v>434</v>
      </c>
      <c r="G42" s="18" t="s">
        <v>95</v>
      </c>
      <c r="H42" s="22"/>
      <c r="I42" s="24" t="s">
        <v>565</v>
      </c>
      <c r="J42" s="22"/>
      <c r="K42" s="22" t="s">
        <v>110</v>
      </c>
      <c r="L42" s="22"/>
      <c r="M42" s="22" t="s">
        <v>134</v>
      </c>
      <c r="N42" s="22"/>
      <c r="O42" s="22" t="s">
        <v>80</v>
      </c>
      <c r="P42" s="22" t="s">
        <v>100</v>
      </c>
      <c r="Q42" s="26" t="s">
        <v>42</v>
      </c>
      <c r="R42" s="18" t="s">
        <v>45</v>
      </c>
      <c r="Y42" s="259"/>
      <c r="Z42" s="18" t="s">
        <v>40</v>
      </c>
      <c r="AA42" s="18">
        <f>COUNTIFS($D$8:$D$1000,"TG102SE",$R$8:$R$1000,"NG")</f>
        <v>5</v>
      </c>
      <c r="AB42" s="257"/>
    </row>
    <row r="43" spans="1:28" ht="16.5" customHeight="1" x14ac:dyDescent="0.25">
      <c r="A43" s="1">
        <v>32</v>
      </c>
      <c r="B43" s="20" t="s">
        <v>756</v>
      </c>
      <c r="C43" s="49">
        <v>43559</v>
      </c>
      <c r="D43" s="18" t="s">
        <v>18</v>
      </c>
      <c r="E43" s="21">
        <v>866762026945723</v>
      </c>
      <c r="F43" s="18" t="s">
        <v>770</v>
      </c>
      <c r="G43" s="18" t="s">
        <v>95</v>
      </c>
      <c r="H43" s="22"/>
      <c r="I43" s="24" t="s">
        <v>565</v>
      </c>
      <c r="J43" s="22" t="s">
        <v>134</v>
      </c>
      <c r="K43" s="22" t="s">
        <v>602</v>
      </c>
      <c r="L43" s="22" t="s">
        <v>110</v>
      </c>
      <c r="M43" s="22" t="s">
        <v>58</v>
      </c>
      <c r="N43" s="22"/>
      <c r="O43" s="22" t="s">
        <v>80</v>
      </c>
      <c r="P43" s="22" t="s">
        <v>100</v>
      </c>
      <c r="Q43" s="26" t="s">
        <v>42</v>
      </c>
      <c r="R43" s="18" t="s">
        <v>44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265" t="s">
        <v>1069</v>
      </c>
      <c r="B44" s="266"/>
      <c r="C44" s="266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7"/>
      <c r="Y44" s="259"/>
      <c r="Z44" s="18" t="s">
        <v>41</v>
      </c>
      <c r="AA44" s="18">
        <f>COUNTIFS($D$8:$D$1000,"TG102SE",$R$8:$R$1000,"LK")</f>
        <v>3</v>
      </c>
      <c r="AB44" s="257"/>
    </row>
    <row r="45" spans="1:28" ht="16.5" customHeight="1" x14ac:dyDescent="0.25">
      <c r="A45" s="268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70"/>
      <c r="Y45" s="259"/>
      <c r="Z45" s="18" t="s">
        <v>43</v>
      </c>
      <c r="AA45" s="18">
        <f>COUNTIFS($D$8:$D$1000,"TG102SE",$R$8:$R$1000,"MCH")</f>
        <v>1</v>
      </c>
      <c r="AB45" s="257"/>
    </row>
    <row r="46" spans="1:28" ht="16.5" customHeight="1" x14ac:dyDescent="0.25">
      <c r="A46" s="1">
        <v>33</v>
      </c>
      <c r="B46" s="20" t="s">
        <v>1072</v>
      </c>
      <c r="C46" s="20" t="s">
        <v>1061</v>
      </c>
      <c r="D46" s="18" t="s">
        <v>25</v>
      </c>
      <c r="E46" s="21">
        <v>868004027123853</v>
      </c>
      <c r="F46" s="18"/>
      <c r="G46" s="18" t="s">
        <v>95</v>
      </c>
      <c r="H46" s="31"/>
      <c r="I46" s="24" t="s">
        <v>684</v>
      </c>
      <c r="J46" s="22"/>
      <c r="K46" s="22" t="s">
        <v>1029</v>
      </c>
      <c r="L46" s="22" t="s">
        <v>349</v>
      </c>
      <c r="M46" s="22" t="s">
        <v>58</v>
      </c>
      <c r="N46" s="28"/>
      <c r="O46" s="22" t="s">
        <v>80</v>
      </c>
      <c r="P46" s="22" t="s">
        <v>92</v>
      </c>
      <c r="Q46" s="26" t="s">
        <v>42</v>
      </c>
      <c r="R46" s="1" t="s">
        <v>44</v>
      </c>
      <c r="Y46" s="259"/>
      <c r="Z46" s="18" t="s">
        <v>68</v>
      </c>
      <c r="AA46" s="18">
        <f>COUNTIFS($D$8:$D$1000,"TG102SE",$R$8:$R$1000,"SF")</f>
        <v>1</v>
      </c>
      <c r="AB46" s="257"/>
    </row>
    <row r="47" spans="1:28" ht="16.5" customHeight="1" x14ac:dyDescent="0.25">
      <c r="A47" s="1">
        <v>34</v>
      </c>
      <c r="B47" s="20">
        <v>43803</v>
      </c>
      <c r="C47" s="20" t="s">
        <v>1061</v>
      </c>
      <c r="D47" s="18" t="s">
        <v>18</v>
      </c>
      <c r="E47" s="21">
        <v>865904028268271</v>
      </c>
      <c r="F47" s="18" t="s">
        <v>113</v>
      </c>
      <c r="G47" s="18" t="s">
        <v>95</v>
      </c>
      <c r="H47" s="21" t="s">
        <v>564</v>
      </c>
      <c r="I47" s="24"/>
      <c r="J47" s="22" t="s">
        <v>1073</v>
      </c>
      <c r="K47" s="22" t="s">
        <v>110</v>
      </c>
      <c r="L47" s="22"/>
      <c r="M47" s="22" t="s">
        <v>143</v>
      </c>
      <c r="N47" s="28"/>
      <c r="O47" s="22" t="s">
        <v>144</v>
      </c>
      <c r="P47" s="22" t="s">
        <v>92</v>
      </c>
      <c r="Q47" s="26" t="s">
        <v>37</v>
      </c>
      <c r="R47" s="1" t="s">
        <v>39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35</v>
      </c>
      <c r="B48" s="20">
        <v>43803</v>
      </c>
      <c r="C48" s="20" t="s">
        <v>1061</v>
      </c>
      <c r="D48" s="18" t="s">
        <v>18</v>
      </c>
      <c r="E48" s="30" t="s">
        <v>1074</v>
      </c>
      <c r="F48" s="18"/>
      <c r="G48" s="18" t="s">
        <v>95</v>
      </c>
      <c r="H48" s="21"/>
      <c r="I48" s="24"/>
      <c r="J48" s="22"/>
      <c r="K48" s="22" t="s">
        <v>110</v>
      </c>
      <c r="L48" s="22"/>
      <c r="M48" s="22" t="s">
        <v>106</v>
      </c>
      <c r="N48" s="22"/>
      <c r="O48" s="22" t="s">
        <v>80</v>
      </c>
      <c r="P48" s="22" t="s">
        <v>92</v>
      </c>
      <c r="Q48" s="23" t="s">
        <v>42</v>
      </c>
      <c r="R48" s="18" t="s">
        <v>44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14</v>
      </c>
      <c r="AB48" s="257"/>
    </row>
    <row r="49" spans="1:28" ht="16.5" customHeight="1" x14ac:dyDescent="0.25">
      <c r="A49" s="1">
        <v>36</v>
      </c>
      <c r="B49" s="20">
        <v>43803</v>
      </c>
      <c r="C49" s="20" t="s">
        <v>1061</v>
      </c>
      <c r="D49" s="18" t="s">
        <v>18</v>
      </c>
      <c r="E49" s="21">
        <v>864161020959719</v>
      </c>
      <c r="F49" s="18" t="s">
        <v>107</v>
      </c>
      <c r="G49" s="18" t="s">
        <v>95</v>
      </c>
      <c r="H49" s="21" t="s">
        <v>1075</v>
      </c>
      <c r="I49" s="22" t="s">
        <v>140</v>
      </c>
      <c r="J49" s="22" t="s">
        <v>401</v>
      </c>
      <c r="K49" s="22" t="s">
        <v>602</v>
      </c>
      <c r="L49" s="22" t="s">
        <v>105</v>
      </c>
      <c r="M49" s="22" t="s">
        <v>58</v>
      </c>
      <c r="N49" s="22"/>
      <c r="O49" s="22" t="s">
        <v>80</v>
      </c>
      <c r="P49" s="22" t="s">
        <v>92</v>
      </c>
      <c r="Q49" s="23" t="s">
        <v>42</v>
      </c>
      <c r="R49" s="18" t="s">
        <v>44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1">
        <v>37</v>
      </c>
      <c r="B50" s="20">
        <v>43803</v>
      </c>
      <c r="C50" s="20" t="s">
        <v>1061</v>
      </c>
      <c r="D50" s="18" t="s">
        <v>18</v>
      </c>
      <c r="E50" s="21">
        <v>866762029027131</v>
      </c>
      <c r="F50" s="18" t="s">
        <v>113</v>
      </c>
      <c r="G50" s="18" t="s">
        <v>95</v>
      </c>
      <c r="H50" s="29"/>
      <c r="I50" s="24"/>
      <c r="J50" s="22" t="s">
        <v>1076</v>
      </c>
      <c r="K50" s="22"/>
      <c r="L50" s="22"/>
      <c r="M50" s="22" t="s">
        <v>143</v>
      </c>
      <c r="N50" s="22"/>
      <c r="O50" s="22" t="s">
        <v>144</v>
      </c>
      <c r="P50" s="22" t="s">
        <v>92</v>
      </c>
      <c r="Q50" s="26" t="s">
        <v>37</v>
      </c>
      <c r="R50" s="1" t="s">
        <v>40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6</v>
      </c>
    </row>
    <row r="51" spans="1:28" ht="16.5" customHeight="1" x14ac:dyDescent="0.25">
      <c r="A51" s="1">
        <v>38</v>
      </c>
      <c r="B51" s="20">
        <v>43803</v>
      </c>
      <c r="C51" s="20" t="s">
        <v>1061</v>
      </c>
      <c r="D51" s="18" t="s">
        <v>18</v>
      </c>
      <c r="E51" s="30" t="s">
        <v>1077</v>
      </c>
      <c r="F51" s="18" t="s">
        <v>113</v>
      </c>
      <c r="G51" s="18" t="s">
        <v>95</v>
      </c>
      <c r="H51" s="29" t="s">
        <v>1078</v>
      </c>
      <c r="I51" s="29" t="s">
        <v>136</v>
      </c>
      <c r="J51" s="22" t="s">
        <v>149</v>
      </c>
      <c r="K51" s="22" t="s">
        <v>1079</v>
      </c>
      <c r="L51" s="22" t="s">
        <v>105</v>
      </c>
      <c r="M51" s="22" t="s">
        <v>58</v>
      </c>
      <c r="N51" s="22"/>
      <c r="O51" s="22" t="s">
        <v>80</v>
      </c>
      <c r="P51" s="22" t="s">
        <v>92</v>
      </c>
      <c r="Q51" s="26" t="s">
        <v>42</v>
      </c>
      <c r="R51" s="18" t="s">
        <v>44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4</v>
      </c>
      <c r="AB51" s="257"/>
    </row>
    <row r="52" spans="1:28" ht="16.5" customHeight="1" x14ac:dyDescent="0.25">
      <c r="A52" s="1">
        <v>39</v>
      </c>
      <c r="B52" s="20" t="s">
        <v>1072</v>
      </c>
      <c r="C52" s="20">
        <v>43743</v>
      </c>
      <c r="D52" s="22" t="s">
        <v>18</v>
      </c>
      <c r="E52" s="77" t="s">
        <v>1080</v>
      </c>
      <c r="F52" s="22"/>
      <c r="G52" s="22" t="s">
        <v>95</v>
      </c>
      <c r="H52" s="29" t="s">
        <v>1081</v>
      </c>
      <c r="I52" s="31" t="s">
        <v>1082</v>
      </c>
      <c r="J52" s="22" t="s">
        <v>1083</v>
      </c>
      <c r="K52" s="22" t="s">
        <v>110</v>
      </c>
      <c r="L52" s="22"/>
      <c r="M52" s="22" t="s">
        <v>360</v>
      </c>
      <c r="N52" s="28"/>
      <c r="O52" s="22" t="s">
        <v>80</v>
      </c>
      <c r="P52" s="22" t="s">
        <v>92</v>
      </c>
      <c r="Q52" s="31" t="s">
        <v>37</v>
      </c>
      <c r="R52" s="22" t="s">
        <v>39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40</v>
      </c>
      <c r="B53" s="20" t="s">
        <v>1072</v>
      </c>
      <c r="C53" s="20" t="s">
        <v>1061</v>
      </c>
      <c r="D53" s="18" t="s">
        <v>18</v>
      </c>
      <c r="E53" s="21">
        <v>864161026907233</v>
      </c>
      <c r="F53" s="18" t="s">
        <v>113</v>
      </c>
      <c r="G53" s="18" t="s">
        <v>95</v>
      </c>
      <c r="H53" s="22" t="s">
        <v>1084</v>
      </c>
      <c r="I53" s="29" t="s">
        <v>136</v>
      </c>
      <c r="J53" s="22"/>
      <c r="K53" s="22" t="s">
        <v>440</v>
      </c>
      <c r="L53" s="22" t="s">
        <v>110</v>
      </c>
      <c r="M53" s="22" t="s">
        <v>58</v>
      </c>
      <c r="N53" s="22"/>
      <c r="O53" s="22" t="s">
        <v>80</v>
      </c>
      <c r="P53" s="22" t="s">
        <v>92</v>
      </c>
      <c r="Q53" s="26" t="s">
        <v>42</v>
      </c>
      <c r="R53" s="18" t="s">
        <v>44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>
        <v>41</v>
      </c>
      <c r="B54" s="20" t="s">
        <v>1072</v>
      </c>
      <c r="C54" s="20" t="s">
        <v>1061</v>
      </c>
      <c r="D54" s="18" t="s">
        <v>18</v>
      </c>
      <c r="E54" s="21">
        <v>865904028275060</v>
      </c>
      <c r="F54" s="18" t="s">
        <v>107</v>
      </c>
      <c r="G54" s="18" t="s">
        <v>95</v>
      </c>
      <c r="H54" s="34"/>
      <c r="I54" s="34" t="s">
        <v>1085</v>
      </c>
      <c r="J54" s="34"/>
      <c r="K54" s="22" t="s">
        <v>110</v>
      </c>
      <c r="L54" s="22"/>
      <c r="M54" s="22" t="s">
        <v>106</v>
      </c>
      <c r="N54" s="34"/>
      <c r="O54" s="22" t="s">
        <v>80</v>
      </c>
      <c r="P54" s="22" t="s">
        <v>92</v>
      </c>
      <c r="Q54" s="26" t="s">
        <v>42</v>
      </c>
      <c r="R54" s="18" t="s">
        <v>44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>
        <v>42</v>
      </c>
      <c r="B55" s="20">
        <v>43803</v>
      </c>
      <c r="C55" s="20" t="s">
        <v>1061</v>
      </c>
      <c r="D55" s="18" t="s">
        <v>30</v>
      </c>
      <c r="E55" s="21">
        <v>868345035587005</v>
      </c>
      <c r="F55" s="18"/>
      <c r="G55" s="18" t="s">
        <v>74</v>
      </c>
      <c r="H55" s="22"/>
      <c r="I55" s="24" t="s">
        <v>140</v>
      </c>
      <c r="J55" s="22" t="s">
        <v>225</v>
      </c>
      <c r="K55" s="22" t="s">
        <v>545</v>
      </c>
      <c r="L55" s="22" t="s">
        <v>84</v>
      </c>
      <c r="M55" s="22" t="s">
        <v>58</v>
      </c>
      <c r="N55" s="35" t="s">
        <v>122</v>
      </c>
      <c r="O55" s="22" t="s">
        <v>80</v>
      </c>
      <c r="P55" s="22" t="s">
        <v>92</v>
      </c>
      <c r="Q55" s="26" t="s">
        <v>42</v>
      </c>
      <c r="R55" s="1" t="s">
        <v>44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>
        <v>43</v>
      </c>
      <c r="B56" s="20">
        <v>43803</v>
      </c>
      <c r="C56" s="20" t="s">
        <v>1061</v>
      </c>
      <c r="D56" s="18" t="s">
        <v>56</v>
      </c>
      <c r="E56" s="21">
        <v>867717030432307</v>
      </c>
      <c r="F56" s="18"/>
      <c r="G56" s="18" t="s">
        <v>74</v>
      </c>
      <c r="H56" s="18"/>
      <c r="I56" s="22" t="s">
        <v>140</v>
      </c>
      <c r="J56" s="22" t="s">
        <v>1049</v>
      </c>
      <c r="K56" s="8" t="s">
        <v>1086</v>
      </c>
      <c r="L56" s="22"/>
      <c r="M56" s="22" t="s">
        <v>106</v>
      </c>
      <c r="N56" s="22"/>
      <c r="O56" s="22" t="s">
        <v>80</v>
      </c>
      <c r="P56" s="22" t="s">
        <v>92</v>
      </c>
      <c r="Q56" s="23" t="s">
        <v>42</v>
      </c>
      <c r="R56" s="1" t="s">
        <v>44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>
        <v>44</v>
      </c>
      <c r="B57" s="20">
        <v>43803</v>
      </c>
      <c r="C57" s="20" t="s">
        <v>1061</v>
      </c>
      <c r="D57" s="18" t="s">
        <v>23</v>
      </c>
      <c r="E57" s="21">
        <v>862631039253405</v>
      </c>
      <c r="F57" s="18"/>
      <c r="G57" s="18" t="s">
        <v>95</v>
      </c>
      <c r="H57" s="31" t="s">
        <v>1087</v>
      </c>
      <c r="I57" s="22" t="s">
        <v>203</v>
      </c>
      <c r="J57" s="22" t="s">
        <v>1088</v>
      </c>
      <c r="K57" s="22"/>
      <c r="L57" s="22" t="s">
        <v>98</v>
      </c>
      <c r="M57" s="22" t="s">
        <v>1089</v>
      </c>
      <c r="N57" s="28">
        <v>350000</v>
      </c>
      <c r="O57" s="22" t="s">
        <v>80</v>
      </c>
      <c r="P57" s="22" t="s">
        <v>92</v>
      </c>
      <c r="Q57" s="23" t="s">
        <v>37</v>
      </c>
      <c r="R57" s="1" t="s">
        <v>40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>
        <v>45</v>
      </c>
      <c r="B58" s="20">
        <v>43803</v>
      </c>
      <c r="C58" s="20" t="s">
        <v>1061</v>
      </c>
      <c r="D58" s="18" t="s">
        <v>23</v>
      </c>
      <c r="E58" s="21">
        <v>862631034745900</v>
      </c>
      <c r="F58" s="18"/>
      <c r="G58" s="18" t="s">
        <v>95</v>
      </c>
      <c r="H58" s="22"/>
      <c r="I58" s="24"/>
      <c r="J58" s="22" t="s">
        <v>1090</v>
      </c>
      <c r="K58" s="22"/>
      <c r="L58" s="22" t="s">
        <v>98</v>
      </c>
      <c r="M58" s="22" t="s">
        <v>360</v>
      </c>
      <c r="N58" s="28">
        <v>200000</v>
      </c>
      <c r="O58" s="22" t="s">
        <v>80</v>
      </c>
      <c r="P58" s="22" t="s">
        <v>92</v>
      </c>
      <c r="Q58" s="23" t="s">
        <v>37</v>
      </c>
      <c r="R58" s="1" t="s">
        <v>39</v>
      </c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46</v>
      </c>
      <c r="B59" s="20">
        <v>43803</v>
      </c>
      <c r="C59" s="20" t="s">
        <v>1061</v>
      </c>
      <c r="D59" s="18" t="s">
        <v>23</v>
      </c>
      <c r="E59" s="21">
        <v>861694031781824</v>
      </c>
      <c r="F59" s="18" t="s">
        <v>88</v>
      </c>
      <c r="G59" s="18" t="s">
        <v>95</v>
      </c>
      <c r="H59" s="31"/>
      <c r="I59" s="24" t="s">
        <v>140</v>
      </c>
      <c r="J59" s="22" t="s">
        <v>1091</v>
      </c>
      <c r="K59" s="22" t="s">
        <v>642</v>
      </c>
      <c r="L59" s="22" t="s">
        <v>98</v>
      </c>
      <c r="M59" s="22" t="s">
        <v>1092</v>
      </c>
      <c r="N59" s="28">
        <v>65000</v>
      </c>
      <c r="O59" s="22" t="s">
        <v>80</v>
      </c>
      <c r="P59" s="22" t="s">
        <v>92</v>
      </c>
      <c r="Q59" s="23" t="s">
        <v>37</v>
      </c>
      <c r="R59" s="1" t="s">
        <v>41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2</v>
      </c>
      <c r="AB59" s="257"/>
    </row>
    <row r="60" spans="1:28" ht="16.5" customHeight="1" x14ac:dyDescent="0.25">
      <c r="A60" s="1">
        <v>47</v>
      </c>
      <c r="B60" s="20" t="s">
        <v>1072</v>
      </c>
      <c r="C60" s="20" t="s">
        <v>1061</v>
      </c>
      <c r="D60" s="18" t="s">
        <v>23</v>
      </c>
      <c r="E60" s="21">
        <v>861694031094970</v>
      </c>
      <c r="F60" s="18" t="s">
        <v>88</v>
      </c>
      <c r="G60" s="18" t="s">
        <v>95</v>
      </c>
      <c r="H60" s="22" t="s">
        <v>782</v>
      </c>
      <c r="I60" s="24" t="s">
        <v>140</v>
      </c>
      <c r="J60" s="22" t="s">
        <v>204</v>
      </c>
      <c r="K60" s="24" t="s">
        <v>396</v>
      </c>
      <c r="L60" s="22" t="s">
        <v>98</v>
      </c>
      <c r="M60" s="22" t="s">
        <v>58</v>
      </c>
      <c r="N60" s="22"/>
      <c r="O60" s="22" t="s">
        <v>80</v>
      </c>
      <c r="P60" s="22" t="s">
        <v>92</v>
      </c>
      <c r="Q60" s="26" t="s">
        <v>42</v>
      </c>
      <c r="R60" s="1" t="s">
        <v>44</v>
      </c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>
        <v>48</v>
      </c>
      <c r="B61" s="20" t="s">
        <v>1072</v>
      </c>
      <c r="C61" s="20" t="s">
        <v>1061</v>
      </c>
      <c r="D61" s="18" t="s">
        <v>23</v>
      </c>
      <c r="E61" s="21">
        <v>866104022164498</v>
      </c>
      <c r="F61" s="18"/>
      <c r="G61" s="18" t="s">
        <v>95</v>
      </c>
      <c r="H61" s="93"/>
      <c r="I61" s="24" t="s">
        <v>140</v>
      </c>
      <c r="J61" s="22" t="s">
        <v>204</v>
      </c>
      <c r="K61" s="1" t="s">
        <v>396</v>
      </c>
      <c r="L61" s="22" t="s">
        <v>98</v>
      </c>
      <c r="M61" s="22" t="s">
        <v>58</v>
      </c>
      <c r="N61" s="93"/>
      <c r="O61" s="22" t="s">
        <v>80</v>
      </c>
      <c r="P61" s="22" t="s">
        <v>92</v>
      </c>
      <c r="Q61" s="26" t="s">
        <v>42</v>
      </c>
      <c r="R61" s="1" t="s">
        <v>44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14</v>
      </c>
    </row>
    <row r="62" spans="1:28" ht="16.5" customHeight="1" x14ac:dyDescent="0.25">
      <c r="A62" s="265" t="s">
        <v>1319</v>
      </c>
      <c r="B62" s="266"/>
      <c r="C62" s="266"/>
      <c r="D62" s="266"/>
      <c r="E62" s="266"/>
      <c r="F62" s="266"/>
      <c r="G62" s="266"/>
      <c r="H62" s="266"/>
      <c r="I62" s="266"/>
      <c r="J62" s="266"/>
      <c r="K62" s="266"/>
      <c r="L62" s="266"/>
      <c r="M62" s="266"/>
      <c r="N62" s="266"/>
      <c r="O62" s="266"/>
      <c r="P62" s="266"/>
      <c r="Q62" s="266"/>
      <c r="R62" s="267"/>
      <c r="Y62" s="259"/>
      <c r="Z62" s="18" t="s">
        <v>59</v>
      </c>
      <c r="AA62" s="18">
        <f>COUNTIFS($D$8:$D$1000,"TG102LE",$R$8:$R$1000,"GSM")</f>
        <v>3</v>
      </c>
      <c r="AB62" s="257"/>
    </row>
    <row r="63" spans="1:28" ht="16.5" customHeight="1" x14ac:dyDescent="0.25">
      <c r="A63" s="268"/>
      <c r="B63" s="269"/>
      <c r="C63" s="269"/>
      <c r="D63" s="269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70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>
        <v>49</v>
      </c>
      <c r="B64" s="20">
        <v>43560</v>
      </c>
      <c r="C64" s="20">
        <v>43743</v>
      </c>
      <c r="D64" s="18" t="s">
        <v>18</v>
      </c>
      <c r="E64" s="21">
        <v>866762025780881</v>
      </c>
      <c r="F64" s="18" t="s">
        <v>113</v>
      </c>
      <c r="G64" s="18" t="s">
        <v>95</v>
      </c>
      <c r="H64" s="31"/>
      <c r="I64" s="24" t="s">
        <v>140</v>
      </c>
      <c r="J64" s="22" t="s">
        <v>1320</v>
      </c>
      <c r="K64" s="22"/>
      <c r="L64" s="22" t="s">
        <v>110</v>
      </c>
      <c r="M64" s="22" t="s">
        <v>106</v>
      </c>
      <c r="N64" s="28"/>
      <c r="O64" s="22" t="s">
        <v>80</v>
      </c>
      <c r="P64" s="22" t="s">
        <v>92</v>
      </c>
      <c r="Q64" s="26" t="s">
        <v>42</v>
      </c>
      <c r="R64" s="1" t="s">
        <v>44</v>
      </c>
      <c r="Y64" s="259"/>
      <c r="Z64" s="18" t="s">
        <v>40</v>
      </c>
      <c r="AA64" s="18">
        <f>COUNTIFS($D$8:$D$1000,"TG102LE",$R$8:$R$1000,"NG")</f>
        <v>3</v>
      </c>
      <c r="AB64" s="257"/>
    </row>
    <row r="65" spans="1:28" ht="16.5" customHeight="1" x14ac:dyDescent="0.25">
      <c r="A65" s="1">
        <v>50</v>
      </c>
      <c r="B65" s="20">
        <v>43560</v>
      </c>
      <c r="C65" s="20">
        <v>43743</v>
      </c>
      <c r="D65" s="18" t="s">
        <v>18</v>
      </c>
      <c r="E65" s="21">
        <v>864161029413452</v>
      </c>
      <c r="F65" s="18" t="s">
        <v>113</v>
      </c>
      <c r="G65" s="18" t="s">
        <v>95</v>
      </c>
      <c r="H65" s="21" t="s">
        <v>1321</v>
      </c>
      <c r="I65" s="29" t="s">
        <v>1322</v>
      </c>
      <c r="J65" s="22" t="s">
        <v>832</v>
      </c>
      <c r="K65" s="22" t="s">
        <v>440</v>
      </c>
      <c r="L65" s="22" t="s">
        <v>110</v>
      </c>
      <c r="M65" s="22" t="s">
        <v>1323</v>
      </c>
      <c r="N65" s="70">
        <v>30000</v>
      </c>
      <c r="O65" s="22" t="s">
        <v>80</v>
      </c>
      <c r="P65" s="22" t="s">
        <v>92</v>
      </c>
      <c r="Q65" s="23" t="s">
        <v>37</v>
      </c>
      <c r="R65" s="18" t="s">
        <v>41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51</v>
      </c>
      <c r="B66" s="20">
        <v>43560</v>
      </c>
      <c r="C66" s="20">
        <v>43743</v>
      </c>
      <c r="D66" s="18" t="s">
        <v>18</v>
      </c>
      <c r="E66" s="21">
        <v>866762024177402</v>
      </c>
      <c r="F66" s="18" t="s">
        <v>113</v>
      </c>
      <c r="G66" s="18" t="s">
        <v>95</v>
      </c>
      <c r="H66" s="30" t="s">
        <v>1324</v>
      </c>
      <c r="I66" s="24" t="s">
        <v>1085</v>
      </c>
      <c r="J66" s="22" t="s">
        <v>1214</v>
      </c>
      <c r="K66" s="22" t="s">
        <v>110</v>
      </c>
      <c r="L66" s="22"/>
      <c r="M66" s="22" t="s">
        <v>125</v>
      </c>
      <c r="N66" s="22"/>
      <c r="O66" s="22" t="s">
        <v>80</v>
      </c>
      <c r="P66" s="22" t="s">
        <v>92</v>
      </c>
      <c r="Q66" s="23" t="s">
        <v>37</v>
      </c>
      <c r="R66" s="18" t="s">
        <v>41</v>
      </c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>
        <v>52</v>
      </c>
      <c r="B67" s="20">
        <v>43560</v>
      </c>
      <c r="C67" s="20">
        <v>43743</v>
      </c>
      <c r="D67" s="18" t="s">
        <v>18</v>
      </c>
      <c r="E67" s="21">
        <v>866762024171983</v>
      </c>
      <c r="F67" s="18" t="s">
        <v>113</v>
      </c>
      <c r="G67" s="18" t="s">
        <v>95</v>
      </c>
      <c r="H67" s="29"/>
      <c r="I67" s="24"/>
      <c r="J67" s="22" t="s">
        <v>1325</v>
      </c>
      <c r="K67" s="22"/>
      <c r="L67" s="22"/>
      <c r="M67" s="22" t="s">
        <v>1326</v>
      </c>
      <c r="N67" s="22"/>
      <c r="O67" s="22" t="s">
        <v>144</v>
      </c>
      <c r="P67" s="22" t="s">
        <v>92</v>
      </c>
      <c r="Q67" s="26" t="s">
        <v>37</v>
      </c>
      <c r="R67" s="1" t="s">
        <v>40</v>
      </c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>
        <v>53</v>
      </c>
      <c r="B68" s="20">
        <v>43651</v>
      </c>
      <c r="C68" s="20" t="s">
        <v>1327</v>
      </c>
      <c r="D68" s="18" t="s">
        <v>18</v>
      </c>
      <c r="E68" s="21">
        <v>865904028275060</v>
      </c>
      <c r="F68" s="18" t="s">
        <v>113</v>
      </c>
      <c r="G68" s="18" t="s">
        <v>95</v>
      </c>
      <c r="H68" s="29"/>
      <c r="I68" s="34" t="s">
        <v>1085</v>
      </c>
      <c r="J68" s="22" t="s">
        <v>481</v>
      </c>
      <c r="K68" s="22"/>
      <c r="L68" s="22" t="s">
        <v>110</v>
      </c>
      <c r="M68" s="22" t="s">
        <v>1328</v>
      </c>
      <c r="N68" s="22"/>
      <c r="O68" s="22" t="s">
        <v>80</v>
      </c>
      <c r="P68" s="22" t="s">
        <v>92</v>
      </c>
      <c r="Q68" s="26" t="s">
        <v>42</v>
      </c>
      <c r="R68" s="18" t="s">
        <v>45</v>
      </c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>
        <v>54</v>
      </c>
      <c r="B69" s="20">
        <v>43651</v>
      </c>
      <c r="C69" s="20">
        <v>43743</v>
      </c>
      <c r="D69" s="18" t="s">
        <v>18</v>
      </c>
      <c r="E69" s="21">
        <v>866762029027131</v>
      </c>
      <c r="F69" s="18" t="s">
        <v>113</v>
      </c>
      <c r="G69" s="18" t="s">
        <v>95</v>
      </c>
      <c r="H69" s="22"/>
      <c r="I69" s="31"/>
      <c r="J69" s="22" t="s">
        <v>1329</v>
      </c>
      <c r="K69" s="22"/>
      <c r="L69" s="22"/>
      <c r="M69" s="22" t="s">
        <v>1326</v>
      </c>
      <c r="N69" s="22"/>
      <c r="O69" s="22" t="s">
        <v>144</v>
      </c>
      <c r="P69" s="22" t="s">
        <v>92</v>
      </c>
      <c r="Q69" s="26" t="s">
        <v>37</v>
      </c>
      <c r="R69" s="1" t="s">
        <v>40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55</v>
      </c>
      <c r="B70" s="20">
        <v>43651</v>
      </c>
      <c r="C70" s="20">
        <v>43743</v>
      </c>
      <c r="D70" s="18" t="s">
        <v>18</v>
      </c>
      <c r="E70" s="21">
        <v>865904028268271</v>
      </c>
      <c r="F70" s="18" t="s">
        <v>113</v>
      </c>
      <c r="G70" s="18" t="s">
        <v>95</v>
      </c>
      <c r="H70" s="22"/>
      <c r="I70" s="34" t="s">
        <v>1085</v>
      </c>
      <c r="J70" s="22" t="s">
        <v>481</v>
      </c>
      <c r="K70" s="22"/>
      <c r="L70" s="22" t="s">
        <v>110</v>
      </c>
      <c r="M70" s="22" t="s">
        <v>360</v>
      </c>
      <c r="N70" s="28">
        <v>200000</v>
      </c>
      <c r="O70" s="22" t="s">
        <v>80</v>
      </c>
      <c r="P70" s="22" t="s">
        <v>92</v>
      </c>
      <c r="Q70" s="26" t="s">
        <v>37</v>
      </c>
      <c r="R70" s="18" t="s">
        <v>39</v>
      </c>
      <c r="Y70" s="259"/>
      <c r="Z70" s="18" t="s">
        <v>44</v>
      </c>
      <c r="AA70" s="18">
        <f>COUNTIFS($D$8:$D$1000,"TG102LE",$R$8:$R$1000,"NCFW")</f>
        <v>7</v>
      </c>
      <c r="AB70" s="257"/>
    </row>
    <row r="71" spans="1:28" ht="16.5" customHeight="1" x14ac:dyDescent="0.25">
      <c r="A71" s="1">
        <v>56</v>
      </c>
      <c r="B71" s="20">
        <v>43651</v>
      </c>
      <c r="C71" s="20">
        <v>43743</v>
      </c>
      <c r="D71" s="18" t="s">
        <v>18</v>
      </c>
      <c r="E71" s="21">
        <v>868904020058639</v>
      </c>
      <c r="F71" s="18" t="s">
        <v>113</v>
      </c>
      <c r="G71" s="18" t="s">
        <v>95</v>
      </c>
      <c r="H71" s="34" t="s">
        <v>1330</v>
      </c>
      <c r="I71" s="34" t="s">
        <v>1085</v>
      </c>
      <c r="J71" s="34" t="s">
        <v>1331</v>
      </c>
      <c r="K71" s="34" t="s">
        <v>700</v>
      </c>
      <c r="L71" s="22" t="s">
        <v>110</v>
      </c>
      <c r="M71" s="22" t="s">
        <v>833</v>
      </c>
      <c r="N71" s="70">
        <v>30000</v>
      </c>
      <c r="O71" s="22" t="s">
        <v>80</v>
      </c>
      <c r="P71" s="22" t="s">
        <v>92</v>
      </c>
      <c r="Q71" s="26" t="s">
        <v>37</v>
      </c>
      <c r="R71" s="18" t="s">
        <v>41</v>
      </c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>
        <v>57</v>
      </c>
      <c r="B72" s="20" t="s">
        <v>1332</v>
      </c>
      <c r="C72" s="20">
        <v>43652</v>
      </c>
      <c r="D72" s="22" t="s">
        <v>18</v>
      </c>
      <c r="E72" s="77" t="s">
        <v>1077</v>
      </c>
      <c r="F72" s="22" t="s">
        <v>113</v>
      </c>
      <c r="G72" s="22" t="s">
        <v>95</v>
      </c>
      <c r="H72" s="29" t="s">
        <v>1333</v>
      </c>
      <c r="I72" s="34" t="s">
        <v>1085</v>
      </c>
      <c r="J72" s="22" t="s">
        <v>1334</v>
      </c>
      <c r="K72" s="22" t="s">
        <v>105</v>
      </c>
      <c r="L72" s="22" t="s">
        <v>110</v>
      </c>
      <c r="M72" s="22" t="s">
        <v>360</v>
      </c>
      <c r="N72" s="66"/>
      <c r="O72" s="22" t="s">
        <v>80</v>
      </c>
      <c r="P72" s="22" t="s">
        <v>92</v>
      </c>
      <c r="Q72" s="26" t="s">
        <v>37</v>
      </c>
      <c r="R72" s="18" t="s">
        <v>39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>
        <v>58</v>
      </c>
      <c r="B73" s="20" t="s">
        <v>1332</v>
      </c>
      <c r="C73" s="20">
        <v>43652</v>
      </c>
      <c r="D73" s="22" t="s">
        <v>18</v>
      </c>
      <c r="E73" s="38">
        <v>865904028278759</v>
      </c>
      <c r="F73" s="22" t="s">
        <v>113</v>
      </c>
      <c r="G73" s="22" t="s">
        <v>95</v>
      </c>
      <c r="H73" s="29" t="s">
        <v>1333</v>
      </c>
      <c r="I73" s="22" t="s">
        <v>1085</v>
      </c>
      <c r="J73" s="22" t="s">
        <v>50</v>
      </c>
      <c r="K73" s="22" t="s">
        <v>602</v>
      </c>
      <c r="L73" s="22" t="s">
        <v>110</v>
      </c>
      <c r="M73" s="22" t="s">
        <v>125</v>
      </c>
      <c r="N73" s="22"/>
      <c r="O73" s="22" t="s">
        <v>80</v>
      </c>
      <c r="P73" s="22" t="s">
        <v>92</v>
      </c>
      <c r="Q73" s="26" t="s">
        <v>37</v>
      </c>
      <c r="R73" s="1" t="s">
        <v>40</v>
      </c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>
        <v>59</v>
      </c>
      <c r="B74" s="20" t="s">
        <v>1332</v>
      </c>
      <c r="C74" s="20">
        <v>43652</v>
      </c>
      <c r="D74" s="22" t="s">
        <v>18</v>
      </c>
      <c r="E74" s="38">
        <v>13226008696755</v>
      </c>
      <c r="F74" s="22" t="s">
        <v>113</v>
      </c>
      <c r="G74" s="22" t="s">
        <v>95</v>
      </c>
      <c r="H74" s="29" t="s">
        <v>1335</v>
      </c>
      <c r="I74" s="22" t="s">
        <v>1085</v>
      </c>
      <c r="J74" s="22" t="s">
        <v>1334</v>
      </c>
      <c r="K74" s="22" t="s">
        <v>105</v>
      </c>
      <c r="L74" s="22" t="s">
        <v>110</v>
      </c>
      <c r="M74" s="22" t="s">
        <v>360</v>
      </c>
      <c r="N74" s="22"/>
      <c r="O74" s="22" t="s">
        <v>80</v>
      </c>
      <c r="P74" s="22" t="s">
        <v>92</v>
      </c>
      <c r="Q74" s="26" t="s">
        <v>37</v>
      </c>
      <c r="R74" s="18" t="s">
        <v>39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60</v>
      </c>
      <c r="B75" s="20">
        <v>43560</v>
      </c>
      <c r="C75" s="20">
        <v>43743</v>
      </c>
      <c r="D75" s="18" t="s">
        <v>23</v>
      </c>
      <c r="E75" s="21">
        <v>866104024656392</v>
      </c>
      <c r="F75" s="18"/>
      <c r="G75" s="18" t="s">
        <v>74</v>
      </c>
      <c r="H75" s="31" t="s">
        <v>1336</v>
      </c>
      <c r="I75" s="24" t="s">
        <v>140</v>
      </c>
      <c r="J75" s="22" t="s">
        <v>1337</v>
      </c>
      <c r="K75" s="22" t="s">
        <v>98</v>
      </c>
      <c r="L75" s="22"/>
      <c r="M75" s="22" t="s">
        <v>220</v>
      </c>
      <c r="N75" s="28"/>
      <c r="O75" s="22" t="s">
        <v>80</v>
      </c>
      <c r="P75" s="22" t="s">
        <v>92</v>
      </c>
      <c r="Q75" s="26" t="s">
        <v>37</v>
      </c>
      <c r="R75" s="1" t="s">
        <v>59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61</v>
      </c>
      <c r="B76" s="20" t="s">
        <v>1332</v>
      </c>
      <c r="C76" s="20">
        <v>43652</v>
      </c>
      <c r="D76" s="18" t="s">
        <v>23</v>
      </c>
      <c r="E76" s="21">
        <v>866104022164498</v>
      </c>
      <c r="F76" s="5"/>
      <c r="G76" s="18" t="s">
        <v>95</v>
      </c>
      <c r="H76" s="29" t="s">
        <v>1338</v>
      </c>
      <c r="I76" s="24" t="s">
        <v>140</v>
      </c>
      <c r="J76" s="22"/>
      <c r="K76" s="22" t="s">
        <v>98</v>
      </c>
      <c r="L76" s="22"/>
      <c r="M76" s="22" t="s">
        <v>106</v>
      </c>
      <c r="N76" s="22"/>
      <c r="O76" s="22" t="s">
        <v>80</v>
      </c>
      <c r="P76" s="22" t="s">
        <v>92</v>
      </c>
      <c r="Q76" s="23" t="s">
        <v>42</v>
      </c>
      <c r="R76" s="18" t="s">
        <v>44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62</v>
      </c>
      <c r="B77" s="20" t="s">
        <v>1332</v>
      </c>
      <c r="C77" s="20">
        <v>43652</v>
      </c>
      <c r="D77" s="18" t="s">
        <v>23</v>
      </c>
      <c r="E77" s="21">
        <v>866104024631775</v>
      </c>
      <c r="F77" s="5"/>
      <c r="G77" s="18" t="s">
        <v>95</v>
      </c>
      <c r="H77" s="29" t="s">
        <v>1339</v>
      </c>
      <c r="I77" s="24" t="s">
        <v>510</v>
      </c>
      <c r="J77" s="22" t="s">
        <v>52</v>
      </c>
      <c r="K77" s="22" t="s">
        <v>871</v>
      </c>
      <c r="L77" s="22" t="s">
        <v>98</v>
      </c>
      <c r="M77" s="22" t="s">
        <v>58</v>
      </c>
      <c r="N77" s="22"/>
      <c r="O77" s="22" t="s">
        <v>80</v>
      </c>
      <c r="P77" s="22" t="s">
        <v>92</v>
      </c>
      <c r="Q77" s="23" t="s">
        <v>42</v>
      </c>
      <c r="R77" s="18" t="s">
        <v>44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63</v>
      </c>
      <c r="B78" s="20" t="s">
        <v>1332</v>
      </c>
      <c r="C78" s="20">
        <v>43652</v>
      </c>
      <c r="D78" s="18" t="s">
        <v>23</v>
      </c>
      <c r="E78" s="21">
        <v>866104028754805</v>
      </c>
      <c r="F78" s="18" t="s">
        <v>88</v>
      </c>
      <c r="G78" s="18" t="s">
        <v>95</v>
      </c>
      <c r="H78" s="29" t="s">
        <v>1339</v>
      </c>
      <c r="I78" s="24" t="s">
        <v>140</v>
      </c>
      <c r="J78" s="22" t="s">
        <v>782</v>
      </c>
      <c r="K78" s="22" t="s">
        <v>97</v>
      </c>
      <c r="L78" s="22" t="s">
        <v>98</v>
      </c>
      <c r="M78" s="22" t="s">
        <v>58</v>
      </c>
      <c r="N78" s="22"/>
      <c r="O78" s="22" t="s">
        <v>80</v>
      </c>
      <c r="P78" s="22" t="s">
        <v>92</v>
      </c>
      <c r="Q78" s="23" t="s">
        <v>42</v>
      </c>
      <c r="R78" s="18" t="s">
        <v>44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64</v>
      </c>
      <c r="B79" s="20" t="s">
        <v>1332</v>
      </c>
      <c r="C79" s="20">
        <v>43652</v>
      </c>
      <c r="D79" s="18" t="s">
        <v>23</v>
      </c>
      <c r="E79" s="30">
        <v>861694031756867</v>
      </c>
      <c r="F79" s="18" t="s">
        <v>88</v>
      </c>
      <c r="G79" s="18" t="s">
        <v>95</v>
      </c>
      <c r="H79" s="29"/>
      <c r="I79" s="29" t="s">
        <v>186</v>
      </c>
      <c r="J79" s="22" t="s">
        <v>782</v>
      </c>
      <c r="K79" s="22" t="s">
        <v>396</v>
      </c>
      <c r="L79" s="22" t="s">
        <v>98</v>
      </c>
      <c r="M79" s="22" t="s">
        <v>58</v>
      </c>
      <c r="N79" s="22"/>
      <c r="O79" s="22" t="s">
        <v>80</v>
      </c>
      <c r="P79" s="22" t="s">
        <v>92</v>
      </c>
      <c r="Q79" s="23" t="s">
        <v>42</v>
      </c>
      <c r="R79" s="18" t="s">
        <v>44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65</v>
      </c>
      <c r="B80" s="20">
        <v>43651</v>
      </c>
      <c r="C80" s="20">
        <v>43743</v>
      </c>
      <c r="D80" s="18" t="s">
        <v>56</v>
      </c>
      <c r="E80" s="21">
        <v>868183033853271</v>
      </c>
      <c r="F80" s="18"/>
      <c r="G80" s="18" t="s">
        <v>74</v>
      </c>
      <c r="H80" s="31"/>
      <c r="I80" s="24" t="s">
        <v>1085</v>
      </c>
      <c r="J80" s="22" t="s">
        <v>242</v>
      </c>
      <c r="K80" s="22" t="s">
        <v>206</v>
      </c>
      <c r="L80" s="22" t="s">
        <v>1086</v>
      </c>
      <c r="M80" s="22" t="s">
        <v>947</v>
      </c>
      <c r="N80" s="28"/>
      <c r="O80" s="22" t="s">
        <v>80</v>
      </c>
      <c r="P80" s="22" t="s">
        <v>92</v>
      </c>
      <c r="Q80" s="26" t="s">
        <v>42</v>
      </c>
      <c r="R80" s="1" t="s">
        <v>44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66</v>
      </c>
      <c r="B81" s="20" t="s">
        <v>1332</v>
      </c>
      <c r="C81" s="20">
        <v>43652</v>
      </c>
      <c r="D81" s="18" t="s">
        <v>56</v>
      </c>
      <c r="E81" s="21">
        <v>868183034802384</v>
      </c>
      <c r="F81" s="18" t="s">
        <v>1340</v>
      </c>
      <c r="G81" s="18" t="s">
        <v>74</v>
      </c>
      <c r="H81" s="21"/>
      <c r="I81" s="24" t="s">
        <v>1085</v>
      </c>
      <c r="J81" s="22"/>
      <c r="K81" s="22" t="s">
        <v>1102</v>
      </c>
      <c r="L81" s="22" t="s">
        <v>1086</v>
      </c>
      <c r="M81" s="22" t="s">
        <v>58</v>
      </c>
      <c r="N81" s="22"/>
      <c r="O81" s="22" t="s">
        <v>80</v>
      </c>
      <c r="P81" s="22" t="s">
        <v>92</v>
      </c>
      <c r="Q81" s="26" t="s">
        <v>42</v>
      </c>
      <c r="R81" s="1" t="s">
        <v>44</v>
      </c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>
        <v>67</v>
      </c>
      <c r="B82" s="20" t="s">
        <v>1332</v>
      </c>
      <c r="C82" s="20">
        <v>43652</v>
      </c>
      <c r="D82" s="18" t="s">
        <v>56</v>
      </c>
      <c r="E82" s="21">
        <v>868183034555560</v>
      </c>
      <c r="F82" s="5"/>
      <c r="G82" s="18" t="s">
        <v>74</v>
      </c>
      <c r="H82" s="21"/>
      <c r="I82" s="24" t="s">
        <v>1085</v>
      </c>
      <c r="J82" s="22"/>
      <c r="K82" s="22" t="s">
        <v>206</v>
      </c>
      <c r="L82" s="22" t="s">
        <v>1086</v>
      </c>
      <c r="M82" s="22" t="s">
        <v>58</v>
      </c>
      <c r="N82" s="22"/>
      <c r="O82" s="22" t="s">
        <v>80</v>
      </c>
      <c r="P82" s="22" t="s">
        <v>92</v>
      </c>
      <c r="Q82" s="26" t="s">
        <v>42</v>
      </c>
      <c r="R82" s="1" t="s">
        <v>44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265" t="s">
        <v>1627</v>
      </c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7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1</v>
      </c>
    </row>
    <row r="84" spans="1:28" ht="16.5" customHeight="1" x14ac:dyDescent="0.25">
      <c r="A84" s="268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70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>
        <v>68</v>
      </c>
      <c r="B85" s="20">
        <v>43805</v>
      </c>
      <c r="C85" s="20" t="s">
        <v>1628</v>
      </c>
      <c r="D85" s="18" t="s">
        <v>56</v>
      </c>
      <c r="E85" s="21">
        <v>867717030621446</v>
      </c>
      <c r="F85" s="5"/>
      <c r="G85" s="18" t="s">
        <v>74</v>
      </c>
      <c r="H85" s="22"/>
      <c r="I85" s="24" t="s">
        <v>1085</v>
      </c>
      <c r="J85" s="22" t="s">
        <v>1629</v>
      </c>
      <c r="K85" s="22"/>
      <c r="L85" s="22" t="s">
        <v>1086</v>
      </c>
      <c r="M85" s="22" t="s">
        <v>125</v>
      </c>
      <c r="N85" s="28"/>
      <c r="O85" s="22" t="s">
        <v>80</v>
      </c>
      <c r="P85" s="22" t="s">
        <v>92</v>
      </c>
      <c r="Q85" s="31" t="s">
        <v>37</v>
      </c>
      <c r="R85" s="22" t="s">
        <v>40</v>
      </c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>
        <v>69</v>
      </c>
      <c r="B86" s="20" t="s">
        <v>1630</v>
      </c>
      <c r="C86" s="20" t="s">
        <v>1631</v>
      </c>
      <c r="D86" s="18" t="s">
        <v>56</v>
      </c>
      <c r="E86" s="21">
        <v>868183034722996</v>
      </c>
      <c r="F86" s="18" t="s">
        <v>262</v>
      </c>
      <c r="G86" s="18" t="s">
        <v>74</v>
      </c>
      <c r="H86" s="21"/>
      <c r="I86" s="24" t="s">
        <v>1468</v>
      </c>
      <c r="J86" s="22" t="s">
        <v>993</v>
      </c>
      <c r="K86" s="22" t="s">
        <v>78</v>
      </c>
      <c r="L86" s="22" t="s">
        <v>1086</v>
      </c>
      <c r="M86" s="22" t="s">
        <v>1632</v>
      </c>
      <c r="N86" s="22"/>
      <c r="O86" s="22" t="s">
        <v>80</v>
      </c>
      <c r="P86" s="22" t="s">
        <v>100</v>
      </c>
      <c r="Q86" s="23" t="s">
        <v>37</v>
      </c>
      <c r="R86" s="18" t="s">
        <v>41</v>
      </c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>
        <v>70</v>
      </c>
      <c r="B87" s="20">
        <v>43805</v>
      </c>
      <c r="C87" s="20" t="s">
        <v>1628</v>
      </c>
      <c r="D87" s="18" t="s">
        <v>23</v>
      </c>
      <c r="E87" s="21">
        <v>862631034745900</v>
      </c>
      <c r="F87" s="5"/>
      <c r="G87" s="18" t="s">
        <v>95</v>
      </c>
      <c r="H87" s="22" t="s">
        <v>1633</v>
      </c>
      <c r="I87" s="24" t="s">
        <v>140</v>
      </c>
      <c r="J87" s="22" t="s">
        <v>1634</v>
      </c>
      <c r="K87" s="22" t="s">
        <v>98</v>
      </c>
      <c r="L87" s="22"/>
      <c r="M87" s="22" t="s">
        <v>220</v>
      </c>
      <c r="N87" s="28">
        <v>150000</v>
      </c>
      <c r="O87" s="22" t="s">
        <v>80</v>
      </c>
      <c r="P87" s="22" t="s">
        <v>92</v>
      </c>
      <c r="Q87" s="31" t="s">
        <v>37</v>
      </c>
      <c r="R87" s="22" t="s">
        <v>59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>
        <v>71</v>
      </c>
      <c r="B88" s="20">
        <v>43805</v>
      </c>
      <c r="C88" s="20" t="s">
        <v>1628</v>
      </c>
      <c r="D88" s="18" t="s">
        <v>23</v>
      </c>
      <c r="E88" s="21">
        <v>866104022181062</v>
      </c>
      <c r="F88" s="5"/>
      <c r="G88" s="18" t="s">
        <v>95</v>
      </c>
      <c r="H88" s="21" t="s">
        <v>204</v>
      </c>
      <c r="I88" s="24" t="s">
        <v>140</v>
      </c>
      <c r="J88" s="22" t="s">
        <v>1635</v>
      </c>
      <c r="K88" s="22" t="s">
        <v>205</v>
      </c>
      <c r="L88" s="22" t="s">
        <v>98</v>
      </c>
      <c r="M88" s="22" t="s">
        <v>58</v>
      </c>
      <c r="N88" s="22"/>
      <c r="O88" s="22" t="s">
        <v>80</v>
      </c>
      <c r="P88" s="22" t="s">
        <v>92</v>
      </c>
      <c r="Q88" s="23" t="s">
        <v>42</v>
      </c>
      <c r="R88" s="18" t="s">
        <v>44</v>
      </c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>
        <v>72</v>
      </c>
      <c r="B89" s="20">
        <v>43805</v>
      </c>
      <c r="C89" s="20" t="s">
        <v>1628</v>
      </c>
      <c r="D89" s="18" t="s">
        <v>23</v>
      </c>
      <c r="E89" s="21">
        <v>864811037143513</v>
      </c>
      <c r="F89" s="5"/>
      <c r="G89" s="18" t="s">
        <v>95</v>
      </c>
      <c r="H89" s="21" t="s">
        <v>1636</v>
      </c>
      <c r="I89" s="24" t="s">
        <v>1085</v>
      </c>
      <c r="J89" s="22"/>
      <c r="K89" s="22" t="s">
        <v>98</v>
      </c>
      <c r="L89" s="22"/>
      <c r="M89" s="22" t="s">
        <v>106</v>
      </c>
      <c r="N89" s="22"/>
      <c r="O89" s="22" t="s">
        <v>80</v>
      </c>
      <c r="P89" s="22" t="s">
        <v>92</v>
      </c>
      <c r="Q89" s="23" t="s">
        <v>42</v>
      </c>
      <c r="R89" s="18" t="s">
        <v>44</v>
      </c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>
        <v>73</v>
      </c>
      <c r="B90" s="20" t="s">
        <v>1637</v>
      </c>
      <c r="C90" s="20" t="s">
        <v>1628</v>
      </c>
      <c r="D90" s="18" t="s">
        <v>23</v>
      </c>
      <c r="E90" s="21">
        <v>862631034744424</v>
      </c>
      <c r="F90" s="18"/>
      <c r="G90" s="18" t="s">
        <v>95</v>
      </c>
      <c r="H90" s="29" t="s">
        <v>1638</v>
      </c>
      <c r="I90" s="24" t="s">
        <v>1085</v>
      </c>
      <c r="J90" s="22" t="s">
        <v>61</v>
      </c>
      <c r="K90" s="22" t="s">
        <v>98</v>
      </c>
      <c r="L90" s="22"/>
      <c r="M90" s="22" t="s">
        <v>220</v>
      </c>
      <c r="N90" s="28">
        <v>150000</v>
      </c>
      <c r="O90" s="22" t="s">
        <v>80</v>
      </c>
      <c r="P90" s="22" t="s">
        <v>92</v>
      </c>
      <c r="Q90" s="31" t="s">
        <v>37</v>
      </c>
      <c r="R90" s="22" t="s">
        <v>59</v>
      </c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>
        <v>74</v>
      </c>
      <c r="B91" s="20" t="s">
        <v>1639</v>
      </c>
      <c r="C91" s="20" t="s">
        <v>1631</v>
      </c>
      <c r="D91" s="18" t="s">
        <v>23</v>
      </c>
      <c r="E91" s="21">
        <v>862631037532057</v>
      </c>
      <c r="F91" s="18" t="s">
        <v>262</v>
      </c>
      <c r="G91" s="21" t="s">
        <v>95</v>
      </c>
      <c r="H91" s="29" t="s">
        <v>1640</v>
      </c>
      <c r="I91" s="24" t="s">
        <v>1085</v>
      </c>
      <c r="J91" s="22" t="s">
        <v>210</v>
      </c>
      <c r="K91" s="22" t="s">
        <v>98</v>
      </c>
      <c r="L91" s="22"/>
      <c r="M91" s="22" t="s">
        <v>1641</v>
      </c>
      <c r="N91" s="22"/>
      <c r="O91" s="22" t="s">
        <v>80</v>
      </c>
      <c r="P91" s="22" t="s">
        <v>100</v>
      </c>
      <c r="Q91" s="26" t="s">
        <v>42</v>
      </c>
      <c r="R91" s="18" t="s">
        <v>68</v>
      </c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75</v>
      </c>
      <c r="B92" s="20" t="s">
        <v>1639</v>
      </c>
      <c r="C92" s="20" t="s">
        <v>1631</v>
      </c>
      <c r="D92" s="18" t="s">
        <v>23</v>
      </c>
      <c r="E92" s="21">
        <v>866104022262300</v>
      </c>
      <c r="F92" s="18"/>
      <c r="G92" s="21" t="s">
        <v>95</v>
      </c>
      <c r="H92" s="22" t="s">
        <v>204</v>
      </c>
      <c r="I92" s="31"/>
      <c r="J92" s="22" t="s">
        <v>52</v>
      </c>
      <c r="K92" s="22" t="s">
        <v>396</v>
      </c>
      <c r="L92" s="22" t="s">
        <v>98</v>
      </c>
      <c r="M92" s="22" t="s">
        <v>1642</v>
      </c>
      <c r="N92" s="22"/>
      <c r="O92" s="22" t="s">
        <v>80</v>
      </c>
      <c r="P92" s="22" t="s">
        <v>100</v>
      </c>
      <c r="Q92" s="26" t="s">
        <v>42</v>
      </c>
      <c r="R92" s="18" t="s">
        <v>43</v>
      </c>
      <c r="Y92" s="259"/>
      <c r="Z92" s="18" t="s">
        <v>44</v>
      </c>
      <c r="AA92" s="18">
        <f>COUNTIFS($D$8:$D$1000,"TG007",$R$8:$R$1000,"NCFW")</f>
        <v>1</v>
      </c>
      <c r="AB92" s="257"/>
    </row>
    <row r="93" spans="1:28" ht="16.5" customHeight="1" x14ac:dyDescent="0.25">
      <c r="A93" s="1">
        <v>76</v>
      </c>
      <c r="B93" s="20" t="s">
        <v>1639</v>
      </c>
      <c r="C93" s="20" t="s">
        <v>1631</v>
      </c>
      <c r="D93" s="18" t="s">
        <v>23</v>
      </c>
      <c r="E93" s="21">
        <v>866104022166444</v>
      </c>
      <c r="F93" s="18"/>
      <c r="G93" s="21" t="s">
        <v>95</v>
      </c>
      <c r="H93" s="22" t="s">
        <v>204</v>
      </c>
      <c r="I93" s="24" t="s">
        <v>1085</v>
      </c>
      <c r="J93" s="24" t="s">
        <v>791</v>
      </c>
      <c r="K93" s="22" t="s">
        <v>266</v>
      </c>
      <c r="L93" s="22" t="s">
        <v>98</v>
      </c>
      <c r="M93" s="22" t="s">
        <v>106</v>
      </c>
      <c r="N93" s="22"/>
      <c r="O93" s="22" t="s">
        <v>80</v>
      </c>
      <c r="P93" s="22" t="s">
        <v>100</v>
      </c>
      <c r="Q93" s="26" t="s">
        <v>42</v>
      </c>
      <c r="R93" s="18" t="s">
        <v>44</v>
      </c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>
        <v>77</v>
      </c>
      <c r="B94" s="20">
        <v>43805</v>
      </c>
      <c r="C94" s="20" t="s">
        <v>1628</v>
      </c>
      <c r="D94" s="18" t="s">
        <v>18</v>
      </c>
      <c r="E94" s="21">
        <v>865904028275060</v>
      </c>
      <c r="F94" s="18" t="s">
        <v>113</v>
      </c>
      <c r="G94" s="18" t="s">
        <v>95</v>
      </c>
      <c r="H94" s="22"/>
      <c r="I94" s="24" t="s">
        <v>1085</v>
      </c>
      <c r="J94" s="22" t="s">
        <v>1643</v>
      </c>
      <c r="K94" s="22" t="s">
        <v>110</v>
      </c>
      <c r="L94" s="22"/>
      <c r="M94" s="22" t="s">
        <v>143</v>
      </c>
      <c r="N94" s="28"/>
      <c r="O94" s="22" t="s">
        <v>144</v>
      </c>
      <c r="P94" s="22" t="s">
        <v>92</v>
      </c>
      <c r="Q94" s="31" t="s">
        <v>37</v>
      </c>
      <c r="R94" s="22" t="s">
        <v>39</v>
      </c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>
        <v>78</v>
      </c>
      <c r="B95" s="20">
        <v>43805</v>
      </c>
      <c r="C95" s="20" t="s">
        <v>1628</v>
      </c>
      <c r="D95" s="18" t="s">
        <v>18</v>
      </c>
      <c r="E95" s="21">
        <v>866762024180943</v>
      </c>
      <c r="F95" s="18" t="s">
        <v>113</v>
      </c>
      <c r="G95" s="18" t="s">
        <v>95</v>
      </c>
      <c r="H95" s="30" t="s">
        <v>1644</v>
      </c>
      <c r="I95" s="24" t="s">
        <v>1085</v>
      </c>
      <c r="J95" s="22" t="s">
        <v>198</v>
      </c>
      <c r="K95" s="22" t="s">
        <v>105</v>
      </c>
      <c r="L95" s="22" t="s">
        <v>110</v>
      </c>
      <c r="M95" s="22" t="s">
        <v>58</v>
      </c>
      <c r="N95" s="22"/>
      <c r="O95" s="22" t="s">
        <v>80</v>
      </c>
      <c r="P95" s="22" t="s">
        <v>92</v>
      </c>
      <c r="Q95" s="23" t="s">
        <v>42</v>
      </c>
      <c r="R95" s="18" t="s">
        <v>44</v>
      </c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>
        <v>79</v>
      </c>
      <c r="B96" s="20">
        <v>43805</v>
      </c>
      <c r="C96" s="20" t="s">
        <v>1628</v>
      </c>
      <c r="D96" s="18" t="s">
        <v>18</v>
      </c>
      <c r="E96" s="21">
        <v>868904020058639</v>
      </c>
      <c r="F96" s="18" t="s">
        <v>113</v>
      </c>
      <c r="G96" s="18" t="s">
        <v>95</v>
      </c>
      <c r="H96" s="21"/>
      <c r="I96" s="24" t="s">
        <v>140</v>
      </c>
      <c r="J96" s="22"/>
      <c r="K96" s="22" t="s">
        <v>110</v>
      </c>
      <c r="L96" s="22"/>
      <c r="M96" s="22" t="s">
        <v>106</v>
      </c>
      <c r="N96" s="22"/>
      <c r="O96" s="22" t="s">
        <v>80</v>
      </c>
      <c r="P96" s="22" t="s">
        <v>92</v>
      </c>
      <c r="Q96" s="23" t="s">
        <v>42</v>
      </c>
      <c r="R96" s="18" t="s">
        <v>44</v>
      </c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>
        <v>80</v>
      </c>
      <c r="B97" s="20">
        <v>43805</v>
      </c>
      <c r="C97" s="20" t="s">
        <v>1628</v>
      </c>
      <c r="D97" s="18" t="s">
        <v>18</v>
      </c>
      <c r="E97" s="21">
        <v>864161020959719</v>
      </c>
      <c r="F97" s="5"/>
      <c r="G97" s="18" t="s">
        <v>95</v>
      </c>
      <c r="H97" s="29"/>
      <c r="I97" s="24" t="s">
        <v>140</v>
      </c>
      <c r="J97" s="22"/>
      <c r="K97" s="22" t="s">
        <v>105</v>
      </c>
      <c r="L97" s="22" t="s">
        <v>110</v>
      </c>
      <c r="M97" s="22" t="s">
        <v>58</v>
      </c>
      <c r="N97" s="22"/>
      <c r="O97" s="22" t="s">
        <v>80</v>
      </c>
      <c r="P97" s="22" t="s">
        <v>92</v>
      </c>
      <c r="Q97" s="23" t="s">
        <v>42</v>
      </c>
      <c r="R97" s="18" t="s">
        <v>44</v>
      </c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>
        <v>81</v>
      </c>
      <c r="B98" s="20" t="s">
        <v>1630</v>
      </c>
      <c r="C98" s="20" t="s">
        <v>1631</v>
      </c>
      <c r="D98" s="21" t="s">
        <v>18</v>
      </c>
      <c r="E98" s="21">
        <v>865904027290151</v>
      </c>
      <c r="F98" s="21" t="s">
        <v>535</v>
      </c>
      <c r="G98" s="21" t="s">
        <v>95</v>
      </c>
      <c r="H98" s="29"/>
      <c r="I98" s="29" t="s">
        <v>1468</v>
      </c>
      <c r="J98" s="22" t="s">
        <v>1144</v>
      </c>
      <c r="K98" s="22" t="s">
        <v>602</v>
      </c>
      <c r="L98" s="22" t="s">
        <v>110</v>
      </c>
      <c r="M98" s="22" t="s">
        <v>1645</v>
      </c>
      <c r="N98" s="22"/>
      <c r="O98" s="22" t="s">
        <v>80</v>
      </c>
      <c r="P98" s="22" t="s">
        <v>100</v>
      </c>
      <c r="Q98" s="26" t="s">
        <v>42</v>
      </c>
      <c r="R98" s="18" t="s">
        <v>44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82</v>
      </c>
      <c r="B99" s="20">
        <v>43805</v>
      </c>
      <c r="C99" s="20" t="s">
        <v>1628</v>
      </c>
      <c r="D99" s="18" t="s">
        <v>1121</v>
      </c>
      <c r="E99" s="21" t="s">
        <v>844</v>
      </c>
      <c r="F99" s="18"/>
      <c r="G99" s="18" t="s">
        <v>74</v>
      </c>
      <c r="H99" s="31"/>
      <c r="I99" s="24"/>
      <c r="J99" s="22" t="s">
        <v>1646</v>
      </c>
      <c r="K99" s="22"/>
      <c r="L99" s="22"/>
      <c r="M99" s="22" t="s">
        <v>165</v>
      </c>
      <c r="N99" s="28"/>
      <c r="O99" s="22"/>
      <c r="P99" s="22" t="s">
        <v>92</v>
      </c>
      <c r="Q99" s="26" t="s">
        <v>37</v>
      </c>
      <c r="R99" s="1" t="s">
        <v>41</v>
      </c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265" t="s">
        <v>1887</v>
      </c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7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268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70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>
        <v>83</v>
      </c>
      <c r="B102" s="20" t="s">
        <v>1699</v>
      </c>
      <c r="C102" s="20" t="s">
        <v>1888</v>
      </c>
      <c r="D102" s="18" t="s">
        <v>56</v>
      </c>
      <c r="E102" s="21">
        <v>868183034550652</v>
      </c>
      <c r="F102" s="5"/>
      <c r="G102" s="18" t="s">
        <v>74</v>
      </c>
      <c r="H102" s="22"/>
      <c r="I102" s="24" t="s">
        <v>1085</v>
      </c>
      <c r="J102" s="22" t="s">
        <v>1889</v>
      </c>
      <c r="K102" s="22" t="s">
        <v>1102</v>
      </c>
      <c r="L102" s="22" t="s">
        <v>1086</v>
      </c>
      <c r="M102" s="22" t="s">
        <v>165</v>
      </c>
      <c r="N102" s="28"/>
      <c r="O102" s="22" t="s">
        <v>80</v>
      </c>
      <c r="P102" s="22" t="s">
        <v>92</v>
      </c>
      <c r="Q102" s="31" t="s">
        <v>37</v>
      </c>
      <c r="R102" s="22" t="s">
        <v>59</v>
      </c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>
        <v>84</v>
      </c>
      <c r="B103" s="20" t="s">
        <v>1888</v>
      </c>
      <c r="C103" s="22" t="s">
        <v>1890</v>
      </c>
      <c r="D103" s="18" t="s">
        <v>56</v>
      </c>
      <c r="E103" s="30">
        <v>868183034698410</v>
      </c>
      <c r="F103" s="18"/>
      <c r="G103" s="18" t="s">
        <v>74</v>
      </c>
      <c r="H103" s="21"/>
      <c r="I103" s="24" t="s">
        <v>1085</v>
      </c>
      <c r="J103" s="22"/>
      <c r="K103" s="22" t="s">
        <v>206</v>
      </c>
      <c r="L103" s="22" t="s">
        <v>1086</v>
      </c>
      <c r="M103" s="22" t="s">
        <v>58</v>
      </c>
      <c r="N103" s="22"/>
      <c r="O103" s="22" t="s">
        <v>80</v>
      </c>
      <c r="P103" s="22" t="s">
        <v>92</v>
      </c>
      <c r="Q103" s="23" t="s">
        <v>42</v>
      </c>
      <c r="R103" s="18" t="s">
        <v>44</v>
      </c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>
        <v>85</v>
      </c>
      <c r="B104" s="20" t="s">
        <v>1888</v>
      </c>
      <c r="C104" s="22" t="s">
        <v>1890</v>
      </c>
      <c r="D104" s="18" t="s">
        <v>56</v>
      </c>
      <c r="E104" s="21">
        <v>868183034700109</v>
      </c>
      <c r="F104" s="18" t="s">
        <v>1891</v>
      </c>
      <c r="G104" s="18" t="s">
        <v>74</v>
      </c>
      <c r="H104" s="21"/>
      <c r="I104" s="24" t="s">
        <v>1085</v>
      </c>
      <c r="J104" s="22" t="s">
        <v>298</v>
      </c>
      <c r="K104" s="22" t="s">
        <v>206</v>
      </c>
      <c r="L104" s="22" t="s">
        <v>1086</v>
      </c>
      <c r="M104" s="22" t="s">
        <v>125</v>
      </c>
      <c r="N104" s="22"/>
      <c r="O104" s="22" t="s">
        <v>80</v>
      </c>
      <c r="P104" s="22" t="s">
        <v>92</v>
      </c>
      <c r="Q104" s="23" t="s">
        <v>37</v>
      </c>
      <c r="R104" s="18" t="s">
        <v>40</v>
      </c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86</v>
      </c>
      <c r="B105" s="20" t="s">
        <v>1699</v>
      </c>
      <c r="C105" s="20" t="s">
        <v>1888</v>
      </c>
      <c r="D105" s="22" t="s">
        <v>18</v>
      </c>
      <c r="E105" s="38">
        <v>862118021733552</v>
      </c>
      <c r="F105" s="22" t="s">
        <v>88</v>
      </c>
      <c r="G105" s="22" t="s">
        <v>95</v>
      </c>
      <c r="H105" s="22" t="s">
        <v>782</v>
      </c>
      <c r="I105" s="29" t="s">
        <v>136</v>
      </c>
      <c r="J105" s="22" t="s">
        <v>481</v>
      </c>
      <c r="K105" s="22"/>
      <c r="L105" s="22" t="s">
        <v>110</v>
      </c>
      <c r="M105" s="22" t="s">
        <v>106</v>
      </c>
      <c r="N105" s="28"/>
      <c r="O105" s="22" t="s">
        <v>80</v>
      </c>
      <c r="P105" s="22" t="s">
        <v>92</v>
      </c>
      <c r="Q105" s="31" t="s">
        <v>42</v>
      </c>
      <c r="R105" s="22" t="s">
        <v>44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>
        <v>87</v>
      </c>
      <c r="B106" s="20" t="s">
        <v>1699</v>
      </c>
      <c r="C106" s="20" t="s">
        <v>1888</v>
      </c>
      <c r="D106" s="18" t="s">
        <v>18</v>
      </c>
      <c r="E106" s="21">
        <v>866762026945723</v>
      </c>
      <c r="F106" s="18" t="s">
        <v>113</v>
      </c>
      <c r="G106" s="18" t="s">
        <v>95</v>
      </c>
      <c r="H106" s="21"/>
      <c r="I106" s="24"/>
      <c r="J106" s="22" t="s">
        <v>1892</v>
      </c>
      <c r="K106" s="22"/>
      <c r="L106" s="34"/>
      <c r="M106" s="22" t="s">
        <v>143</v>
      </c>
      <c r="N106" s="22"/>
      <c r="O106" s="22" t="s">
        <v>144</v>
      </c>
      <c r="P106" s="22" t="s">
        <v>92</v>
      </c>
      <c r="Q106" s="23" t="s">
        <v>37</v>
      </c>
      <c r="R106" s="18" t="s">
        <v>40</v>
      </c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>
        <v>88</v>
      </c>
      <c r="B107" s="20" t="s">
        <v>1699</v>
      </c>
      <c r="C107" s="20" t="s">
        <v>1888</v>
      </c>
      <c r="D107" s="18" t="s">
        <v>18</v>
      </c>
      <c r="E107" s="21">
        <v>863306020486459</v>
      </c>
      <c r="F107" s="18" t="s">
        <v>113</v>
      </c>
      <c r="G107" s="18" t="s">
        <v>95</v>
      </c>
      <c r="H107" s="21" t="s">
        <v>1893</v>
      </c>
      <c r="I107" s="24" t="s">
        <v>1401</v>
      </c>
      <c r="J107" s="22"/>
      <c r="K107" s="22" t="s">
        <v>115</v>
      </c>
      <c r="L107" s="22" t="s">
        <v>110</v>
      </c>
      <c r="M107" s="22" t="s">
        <v>58</v>
      </c>
      <c r="N107" s="22"/>
      <c r="O107" s="22" t="s">
        <v>80</v>
      </c>
      <c r="P107" s="22" t="s">
        <v>92</v>
      </c>
      <c r="Q107" s="31" t="s">
        <v>42</v>
      </c>
      <c r="R107" s="22" t="s">
        <v>44</v>
      </c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>
        <v>89</v>
      </c>
      <c r="B108" s="20" t="s">
        <v>1699</v>
      </c>
      <c r="C108" s="20" t="s">
        <v>1888</v>
      </c>
      <c r="D108" s="18" t="s">
        <v>18</v>
      </c>
      <c r="E108" s="21">
        <v>862118021731846</v>
      </c>
      <c r="F108" s="18" t="s">
        <v>113</v>
      </c>
      <c r="G108" s="18" t="s">
        <v>95</v>
      </c>
      <c r="H108" s="29" t="s">
        <v>1894</v>
      </c>
      <c r="I108" s="29" t="s">
        <v>136</v>
      </c>
      <c r="J108" s="22" t="s">
        <v>303</v>
      </c>
      <c r="K108" s="22" t="s">
        <v>1702</v>
      </c>
      <c r="L108" s="22" t="s">
        <v>110</v>
      </c>
      <c r="M108" s="22" t="s">
        <v>305</v>
      </c>
      <c r="N108" s="22"/>
      <c r="O108" s="22" t="s">
        <v>80</v>
      </c>
      <c r="P108" s="22" t="s">
        <v>92</v>
      </c>
      <c r="Q108" s="26" t="s">
        <v>37</v>
      </c>
      <c r="R108" s="1" t="s">
        <v>41</v>
      </c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>
        <v>90</v>
      </c>
      <c r="B109" s="20" t="s">
        <v>1699</v>
      </c>
      <c r="C109" s="20" t="s">
        <v>1888</v>
      </c>
      <c r="D109" s="18" t="s">
        <v>18</v>
      </c>
      <c r="E109" s="21">
        <v>866762025245026</v>
      </c>
      <c r="F109" s="18" t="s">
        <v>107</v>
      </c>
      <c r="G109" s="18" t="s">
        <v>95</v>
      </c>
      <c r="H109" s="29" t="s">
        <v>1895</v>
      </c>
      <c r="I109" s="29" t="s">
        <v>136</v>
      </c>
      <c r="J109" s="22" t="s">
        <v>782</v>
      </c>
      <c r="K109" s="22" t="s">
        <v>366</v>
      </c>
      <c r="L109" s="22" t="s">
        <v>110</v>
      </c>
      <c r="M109" s="22" t="s">
        <v>58</v>
      </c>
      <c r="N109" s="22"/>
      <c r="O109" s="22" t="s">
        <v>80</v>
      </c>
      <c r="P109" s="22" t="s">
        <v>92</v>
      </c>
      <c r="Q109" s="31" t="s">
        <v>42</v>
      </c>
      <c r="R109" s="22" t="s">
        <v>44</v>
      </c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>
        <v>91</v>
      </c>
      <c r="B110" s="20" t="s">
        <v>1699</v>
      </c>
      <c r="C110" s="20" t="s">
        <v>1888</v>
      </c>
      <c r="D110" s="18" t="s">
        <v>18</v>
      </c>
      <c r="E110" s="21">
        <v>864161026901400</v>
      </c>
      <c r="F110" s="18" t="s">
        <v>113</v>
      </c>
      <c r="G110" s="18" t="s">
        <v>95</v>
      </c>
      <c r="H110" s="22"/>
      <c r="I110" s="22" t="s">
        <v>1085</v>
      </c>
      <c r="J110" s="22"/>
      <c r="K110" s="34" t="s">
        <v>1896</v>
      </c>
      <c r="L110" s="22" t="s">
        <v>110</v>
      </c>
      <c r="M110" s="22" t="s">
        <v>58</v>
      </c>
      <c r="N110" s="22"/>
      <c r="O110" s="22" t="s">
        <v>80</v>
      </c>
      <c r="P110" s="22" t="s">
        <v>92</v>
      </c>
      <c r="Q110" s="31" t="s">
        <v>42</v>
      </c>
      <c r="R110" s="22" t="s">
        <v>44</v>
      </c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>
        <v>92</v>
      </c>
      <c r="B111" s="20" t="s">
        <v>1699</v>
      </c>
      <c r="C111" s="20" t="s">
        <v>1888</v>
      </c>
      <c r="D111" s="18" t="s">
        <v>18</v>
      </c>
      <c r="E111" s="21">
        <v>866762024177402</v>
      </c>
      <c r="F111" s="22" t="s">
        <v>113</v>
      </c>
      <c r="G111" s="18" t="s">
        <v>95</v>
      </c>
      <c r="H111" s="22"/>
      <c r="I111" s="22" t="s">
        <v>1085</v>
      </c>
      <c r="J111" s="22"/>
      <c r="K111" s="22" t="s">
        <v>110</v>
      </c>
      <c r="L111" s="34"/>
      <c r="M111" s="22" t="s">
        <v>106</v>
      </c>
      <c r="N111" s="22"/>
      <c r="O111" s="22" t="s">
        <v>80</v>
      </c>
      <c r="P111" s="22" t="s">
        <v>92</v>
      </c>
      <c r="Q111" s="31" t="s">
        <v>42</v>
      </c>
      <c r="R111" s="22" t="s">
        <v>44</v>
      </c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>
        <v>93</v>
      </c>
      <c r="B112" s="20" t="s">
        <v>1699</v>
      </c>
      <c r="C112" s="20" t="s">
        <v>1888</v>
      </c>
      <c r="D112" s="18" t="s">
        <v>18</v>
      </c>
      <c r="E112" s="21">
        <v>865904027274981</v>
      </c>
      <c r="F112" s="22" t="s">
        <v>113</v>
      </c>
      <c r="G112" s="18" t="s">
        <v>95</v>
      </c>
      <c r="H112" s="34" t="s">
        <v>1897</v>
      </c>
      <c r="I112" s="22" t="s">
        <v>1085</v>
      </c>
      <c r="J112" s="34"/>
      <c r="K112" s="34" t="s">
        <v>105</v>
      </c>
      <c r="L112" s="22" t="s">
        <v>110</v>
      </c>
      <c r="M112" s="22" t="s">
        <v>58</v>
      </c>
      <c r="N112" s="34"/>
      <c r="O112" s="22" t="s">
        <v>80</v>
      </c>
      <c r="P112" s="22" t="s">
        <v>92</v>
      </c>
      <c r="Q112" s="31" t="s">
        <v>42</v>
      </c>
      <c r="R112" s="22" t="s">
        <v>44</v>
      </c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>
        <v>94</v>
      </c>
      <c r="B113" s="20" t="s">
        <v>1699</v>
      </c>
      <c r="C113" s="20" t="s">
        <v>1888</v>
      </c>
      <c r="D113" s="18" t="s">
        <v>18</v>
      </c>
      <c r="E113" s="30" t="s">
        <v>1898</v>
      </c>
      <c r="F113" s="18" t="s">
        <v>113</v>
      </c>
      <c r="G113" s="18" t="s">
        <v>95</v>
      </c>
      <c r="H113" s="29" t="s">
        <v>1899</v>
      </c>
      <c r="I113" s="22" t="s">
        <v>1085</v>
      </c>
      <c r="J113" s="22"/>
      <c r="K113" s="22" t="s">
        <v>110</v>
      </c>
      <c r="L113" s="22"/>
      <c r="M113" s="22" t="s">
        <v>106</v>
      </c>
      <c r="N113" s="22"/>
      <c r="O113" s="22" t="s">
        <v>80</v>
      </c>
      <c r="P113" s="22" t="s">
        <v>92</v>
      </c>
      <c r="Q113" s="31" t="s">
        <v>42</v>
      </c>
      <c r="R113" s="22" t="s">
        <v>44</v>
      </c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>
        <v>95</v>
      </c>
      <c r="B114" s="20" t="s">
        <v>1888</v>
      </c>
      <c r="C114" s="22" t="s">
        <v>1890</v>
      </c>
      <c r="D114" s="18" t="s">
        <v>18</v>
      </c>
      <c r="E114" s="21">
        <v>866762024159319</v>
      </c>
      <c r="F114" s="18" t="s">
        <v>107</v>
      </c>
      <c r="G114" s="18" t="s">
        <v>95</v>
      </c>
      <c r="H114" s="29" t="s">
        <v>1900</v>
      </c>
      <c r="I114" s="22" t="s">
        <v>1901</v>
      </c>
      <c r="J114" s="22" t="s">
        <v>1902</v>
      </c>
      <c r="K114" s="22" t="s">
        <v>366</v>
      </c>
      <c r="L114" s="22" t="s">
        <v>110</v>
      </c>
      <c r="M114" s="22" t="s">
        <v>1903</v>
      </c>
      <c r="N114" s="22"/>
      <c r="O114" s="22" t="s">
        <v>80</v>
      </c>
      <c r="P114" s="22" t="s">
        <v>92</v>
      </c>
      <c r="Q114" s="26" t="s">
        <v>37</v>
      </c>
      <c r="R114" s="18" t="s">
        <v>39</v>
      </c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>
        <v>96</v>
      </c>
      <c r="B115" s="20" t="s">
        <v>1888</v>
      </c>
      <c r="C115" s="22" t="s">
        <v>1890</v>
      </c>
      <c r="D115" s="18" t="s">
        <v>18</v>
      </c>
      <c r="E115" s="21">
        <v>866762025246065</v>
      </c>
      <c r="F115" s="18" t="s">
        <v>113</v>
      </c>
      <c r="G115" s="18" t="s">
        <v>95</v>
      </c>
      <c r="H115" s="22" t="s">
        <v>1904</v>
      </c>
      <c r="I115" s="24" t="s">
        <v>1401</v>
      </c>
      <c r="J115" s="22"/>
      <c r="K115" s="92" t="s">
        <v>366</v>
      </c>
      <c r="L115" s="22" t="s">
        <v>110</v>
      </c>
      <c r="M115" s="22" t="s">
        <v>58</v>
      </c>
      <c r="N115" s="22"/>
      <c r="O115" s="22" t="s">
        <v>80</v>
      </c>
      <c r="P115" s="22" t="s">
        <v>92</v>
      </c>
      <c r="Q115" s="26" t="s">
        <v>37</v>
      </c>
      <c r="R115" s="18" t="s">
        <v>41</v>
      </c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>
        <v>97</v>
      </c>
      <c r="B116" s="20" t="s">
        <v>1888</v>
      </c>
      <c r="C116" s="22" t="s">
        <v>1890</v>
      </c>
      <c r="D116" s="18" t="s">
        <v>18</v>
      </c>
      <c r="E116" s="21">
        <v>869668020015339</v>
      </c>
      <c r="F116" s="18" t="s">
        <v>113</v>
      </c>
      <c r="G116" s="18" t="s">
        <v>95</v>
      </c>
      <c r="H116" s="22"/>
      <c r="I116" s="22" t="s">
        <v>1085</v>
      </c>
      <c r="J116" s="18" t="s">
        <v>1905</v>
      </c>
      <c r="K116" s="22" t="s">
        <v>110</v>
      </c>
      <c r="L116" s="53"/>
      <c r="M116" s="22" t="s">
        <v>1906</v>
      </c>
      <c r="N116" s="28">
        <v>100000</v>
      </c>
      <c r="O116" s="22" t="s">
        <v>80</v>
      </c>
      <c r="P116" s="22" t="s">
        <v>92</v>
      </c>
      <c r="Q116" s="26" t="s">
        <v>37</v>
      </c>
      <c r="R116" s="18" t="s">
        <v>39</v>
      </c>
      <c r="Y116" s="260" t="s">
        <v>2428</v>
      </c>
      <c r="Z116" s="256"/>
      <c r="AA116" s="256">
        <f>SUM(U23-SUM(AA6:AA115))</f>
        <v>2</v>
      </c>
      <c r="AB116" s="251">
        <f>AA116</f>
        <v>2</v>
      </c>
    </row>
    <row r="117" spans="1:28" ht="16.5" customHeight="1" x14ac:dyDescent="0.25">
      <c r="A117" s="1">
        <v>98</v>
      </c>
      <c r="B117" s="20" t="s">
        <v>1699</v>
      </c>
      <c r="C117" s="20" t="s">
        <v>1888</v>
      </c>
      <c r="D117" s="18" t="s">
        <v>23</v>
      </c>
      <c r="E117" s="21">
        <v>861694030681108</v>
      </c>
      <c r="F117" s="5"/>
      <c r="G117" s="18" t="s">
        <v>95</v>
      </c>
      <c r="H117" s="22"/>
      <c r="I117" s="24" t="s">
        <v>1085</v>
      </c>
      <c r="J117" s="22"/>
      <c r="K117" s="22" t="s">
        <v>98</v>
      </c>
      <c r="L117" s="22"/>
      <c r="M117" s="22" t="s">
        <v>106</v>
      </c>
      <c r="N117" s="28"/>
      <c r="O117" s="22" t="s">
        <v>80</v>
      </c>
      <c r="P117" s="22" t="s">
        <v>92</v>
      </c>
      <c r="Q117" s="31" t="s">
        <v>42</v>
      </c>
      <c r="R117" s="22" t="s">
        <v>44</v>
      </c>
      <c r="Y117" s="261"/>
      <c r="Z117" s="257"/>
      <c r="AA117" s="257"/>
      <c r="AB117" s="252"/>
    </row>
    <row r="118" spans="1:28" ht="16.5" customHeight="1" x14ac:dyDescent="0.25">
      <c r="A118" s="1">
        <v>99</v>
      </c>
      <c r="B118" s="20" t="s">
        <v>1699</v>
      </c>
      <c r="C118" s="20" t="s">
        <v>1888</v>
      </c>
      <c r="D118" s="18" t="s">
        <v>23</v>
      </c>
      <c r="E118" s="21">
        <v>869696043525844</v>
      </c>
      <c r="F118" s="5"/>
      <c r="G118" s="18" t="s">
        <v>95</v>
      </c>
      <c r="H118" s="21"/>
      <c r="I118" s="24" t="s">
        <v>140</v>
      </c>
      <c r="J118" s="22" t="s">
        <v>1635</v>
      </c>
      <c r="K118" s="22" t="s">
        <v>98</v>
      </c>
      <c r="L118" s="22"/>
      <c r="M118" s="22" t="s">
        <v>134</v>
      </c>
      <c r="N118" s="22"/>
      <c r="O118" s="22" t="s">
        <v>80</v>
      </c>
      <c r="P118" s="22" t="s">
        <v>92</v>
      </c>
      <c r="Q118" s="31" t="s">
        <v>42</v>
      </c>
      <c r="R118" s="22" t="s">
        <v>44</v>
      </c>
      <c r="Y118" s="262"/>
      <c r="Z118" s="258"/>
      <c r="AA118" s="258"/>
      <c r="AB118" s="253"/>
    </row>
    <row r="119" spans="1:28" ht="16.5" customHeight="1" x14ac:dyDescent="0.25">
      <c r="A119" s="1">
        <v>100</v>
      </c>
      <c r="B119" s="20" t="s">
        <v>1699</v>
      </c>
      <c r="C119" s="20" t="s">
        <v>1888</v>
      </c>
      <c r="D119" s="18" t="s">
        <v>23</v>
      </c>
      <c r="E119" s="21">
        <v>861694031112632</v>
      </c>
      <c r="F119" s="5"/>
      <c r="G119" s="18" t="s">
        <v>95</v>
      </c>
      <c r="H119" s="21"/>
      <c r="I119" s="24" t="s">
        <v>1085</v>
      </c>
      <c r="J119" s="22"/>
      <c r="K119" s="22" t="s">
        <v>1284</v>
      </c>
      <c r="L119" s="22" t="s">
        <v>98</v>
      </c>
      <c r="M119" s="22" t="s">
        <v>58</v>
      </c>
      <c r="N119" s="22"/>
      <c r="O119" s="22" t="s">
        <v>80</v>
      </c>
      <c r="P119" s="22" t="s">
        <v>92</v>
      </c>
      <c r="Q119" s="31" t="s">
        <v>42</v>
      </c>
      <c r="R119" s="22" t="s">
        <v>44</v>
      </c>
      <c r="Y119" s="254" t="s">
        <v>55</v>
      </c>
      <c r="Z119" s="255"/>
      <c r="AA119" s="255"/>
      <c r="AB119" s="5">
        <f>SUM(AB6:AB118)</f>
        <v>112</v>
      </c>
    </row>
    <row r="120" spans="1:28" ht="16.5" customHeight="1" x14ac:dyDescent="0.25">
      <c r="A120" s="1">
        <v>101</v>
      </c>
      <c r="B120" s="20" t="s">
        <v>1699</v>
      </c>
      <c r="C120" s="20" t="s">
        <v>1888</v>
      </c>
      <c r="D120" s="18" t="s">
        <v>23</v>
      </c>
      <c r="E120" s="21">
        <v>866104022262300</v>
      </c>
      <c r="F120" s="5"/>
      <c r="G120" s="18" t="s">
        <v>95</v>
      </c>
      <c r="H120" s="29"/>
      <c r="I120" s="24" t="s">
        <v>1085</v>
      </c>
      <c r="J120" s="22"/>
      <c r="K120" s="22" t="s">
        <v>98</v>
      </c>
      <c r="L120" s="22"/>
      <c r="M120" s="22" t="s">
        <v>106</v>
      </c>
      <c r="N120" s="22"/>
      <c r="O120" s="22" t="s">
        <v>80</v>
      </c>
      <c r="P120" s="22" t="s">
        <v>92</v>
      </c>
      <c r="Q120" s="31" t="s">
        <v>42</v>
      </c>
      <c r="R120" s="22" t="s">
        <v>44</v>
      </c>
    </row>
    <row r="121" spans="1:28" ht="16.5" customHeight="1" x14ac:dyDescent="0.25">
      <c r="A121" s="1">
        <v>102</v>
      </c>
      <c r="B121" s="40" t="s">
        <v>1888</v>
      </c>
      <c r="C121" s="41" t="s">
        <v>1890</v>
      </c>
      <c r="D121" s="41" t="s">
        <v>23</v>
      </c>
      <c r="E121" s="42">
        <v>861694031739939</v>
      </c>
      <c r="F121" s="43"/>
      <c r="G121" s="41" t="s">
        <v>95</v>
      </c>
      <c r="H121" s="87"/>
      <c r="I121" s="87" t="s">
        <v>1085</v>
      </c>
      <c r="J121" s="41" t="s">
        <v>62</v>
      </c>
      <c r="K121" s="41" t="s">
        <v>670</v>
      </c>
      <c r="L121" s="41" t="s">
        <v>98</v>
      </c>
      <c r="M121" s="41" t="s">
        <v>469</v>
      </c>
      <c r="N121" s="41"/>
      <c r="O121" s="41"/>
      <c r="P121" s="41" t="s">
        <v>92</v>
      </c>
      <c r="Q121" s="73" t="s">
        <v>37</v>
      </c>
      <c r="R121" s="41" t="s">
        <v>41</v>
      </c>
    </row>
    <row r="122" spans="1:28" ht="16.5" customHeight="1" x14ac:dyDescent="0.25">
      <c r="A122" s="265" t="s">
        <v>2112</v>
      </c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7"/>
    </row>
    <row r="123" spans="1:28" ht="16.5" customHeight="1" x14ac:dyDescent="0.25">
      <c r="A123" s="268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  <c r="M123" s="269"/>
      <c r="N123" s="269"/>
      <c r="O123" s="269"/>
      <c r="P123" s="269"/>
      <c r="Q123" s="269"/>
      <c r="R123" s="270"/>
    </row>
    <row r="124" spans="1:28" ht="16.5" customHeight="1" x14ac:dyDescent="0.25">
      <c r="A124" s="1">
        <v>103</v>
      </c>
      <c r="B124" s="20" t="s">
        <v>2148</v>
      </c>
      <c r="C124" s="20" t="s">
        <v>2149</v>
      </c>
      <c r="D124" s="18" t="s">
        <v>30</v>
      </c>
      <c r="E124" s="21">
        <v>866192037772736</v>
      </c>
      <c r="F124" s="18"/>
      <c r="G124" s="18" t="s">
        <v>74</v>
      </c>
      <c r="H124" s="31"/>
      <c r="I124" s="24" t="s">
        <v>1085</v>
      </c>
      <c r="J124" s="22"/>
      <c r="K124" s="22" t="s">
        <v>155</v>
      </c>
      <c r="L124" s="22"/>
      <c r="M124" s="22" t="s">
        <v>213</v>
      </c>
      <c r="N124" s="28"/>
      <c r="O124" s="22" t="s">
        <v>80</v>
      </c>
      <c r="P124" s="22" t="s">
        <v>92</v>
      </c>
      <c r="Q124" s="26" t="s">
        <v>42</v>
      </c>
      <c r="R124" s="1" t="s">
        <v>44</v>
      </c>
    </row>
    <row r="125" spans="1:28" ht="16.5" customHeight="1" x14ac:dyDescent="0.25">
      <c r="A125" s="1">
        <v>104</v>
      </c>
      <c r="B125" s="20" t="s">
        <v>2148</v>
      </c>
      <c r="C125" s="20" t="s">
        <v>2149</v>
      </c>
      <c r="D125" s="18" t="s">
        <v>23</v>
      </c>
      <c r="E125" s="21">
        <v>862631037532057</v>
      </c>
      <c r="F125" s="18" t="s">
        <v>88</v>
      </c>
      <c r="G125" s="18" t="s">
        <v>95</v>
      </c>
      <c r="H125" s="31"/>
      <c r="I125" s="24" t="s">
        <v>1085</v>
      </c>
      <c r="J125" s="22" t="s">
        <v>245</v>
      </c>
      <c r="K125" s="22"/>
      <c r="L125" s="22" t="s">
        <v>98</v>
      </c>
      <c r="M125" s="22" t="s">
        <v>246</v>
      </c>
      <c r="N125" s="28">
        <v>10000</v>
      </c>
      <c r="O125" s="22" t="s">
        <v>80</v>
      </c>
      <c r="P125" s="22" t="s">
        <v>92</v>
      </c>
      <c r="Q125" s="26" t="s">
        <v>37</v>
      </c>
      <c r="R125" s="1" t="s">
        <v>40</v>
      </c>
    </row>
    <row r="126" spans="1:28" ht="16.5" customHeight="1" x14ac:dyDescent="0.25">
      <c r="A126" s="1">
        <v>105</v>
      </c>
      <c r="B126" s="20" t="s">
        <v>2148</v>
      </c>
      <c r="C126" s="20" t="s">
        <v>2149</v>
      </c>
      <c r="D126" s="18" t="s">
        <v>23</v>
      </c>
      <c r="E126" s="21">
        <v>861694031131855</v>
      </c>
      <c r="F126" s="5"/>
      <c r="G126" s="18" t="s">
        <v>95</v>
      </c>
      <c r="H126" s="21" t="s">
        <v>2150</v>
      </c>
      <c r="I126" s="24" t="s">
        <v>1085</v>
      </c>
      <c r="J126" s="22" t="s">
        <v>2151</v>
      </c>
      <c r="K126" s="22" t="s">
        <v>1284</v>
      </c>
      <c r="L126" s="22" t="s">
        <v>98</v>
      </c>
      <c r="M126" s="22" t="s">
        <v>2152</v>
      </c>
      <c r="N126" s="28">
        <v>180000</v>
      </c>
      <c r="O126" s="22" t="s">
        <v>80</v>
      </c>
      <c r="P126" s="22" t="s">
        <v>92</v>
      </c>
      <c r="Q126" s="23" t="s">
        <v>37</v>
      </c>
      <c r="R126" s="18" t="s">
        <v>59</v>
      </c>
    </row>
    <row r="127" spans="1:28" ht="16.5" customHeight="1" x14ac:dyDescent="0.25">
      <c r="A127" s="1">
        <v>106</v>
      </c>
      <c r="B127" s="20" t="s">
        <v>2148</v>
      </c>
      <c r="C127" s="20" t="s">
        <v>2149</v>
      </c>
      <c r="D127" s="18" t="s">
        <v>23</v>
      </c>
      <c r="E127" s="21">
        <v>862631034792373</v>
      </c>
      <c r="F127" s="5"/>
      <c r="G127" s="18" t="s">
        <v>95</v>
      </c>
      <c r="H127" s="22"/>
      <c r="I127" s="24" t="s">
        <v>1085</v>
      </c>
      <c r="J127" s="22" t="s">
        <v>245</v>
      </c>
      <c r="K127" s="22" t="s">
        <v>396</v>
      </c>
      <c r="L127" s="22" t="s">
        <v>98</v>
      </c>
      <c r="M127" s="22" t="s">
        <v>940</v>
      </c>
      <c r="N127" s="28">
        <v>10000</v>
      </c>
      <c r="O127" s="22" t="s">
        <v>80</v>
      </c>
      <c r="P127" s="22" t="s">
        <v>92</v>
      </c>
      <c r="Q127" s="26" t="s">
        <v>37</v>
      </c>
      <c r="R127" s="1" t="s">
        <v>40</v>
      </c>
    </row>
    <row r="128" spans="1:28" ht="16.5" customHeight="1" x14ac:dyDescent="0.25">
      <c r="A128" s="1">
        <v>107</v>
      </c>
      <c r="B128" s="20" t="s">
        <v>2148</v>
      </c>
      <c r="C128" s="20" t="s">
        <v>2149</v>
      </c>
      <c r="D128" s="18" t="s">
        <v>23</v>
      </c>
      <c r="E128" s="21">
        <v>863586032908315</v>
      </c>
      <c r="F128" s="5"/>
      <c r="G128" s="18" t="s">
        <v>95</v>
      </c>
      <c r="H128" s="31"/>
      <c r="I128" s="24" t="s">
        <v>1085</v>
      </c>
      <c r="J128" s="22" t="s">
        <v>481</v>
      </c>
      <c r="K128" s="22" t="s">
        <v>98</v>
      </c>
      <c r="L128" s="22"/>
      <c r="M128" s="22" t="s">
        <v>2153</v>
      </c>
      <c r="N128" s="28">
        <v>200000</v>
      </c>
      <c r="O128" s="22" t="s">
        <v>80</v>
      </c>
      <c r="P128" s="22" t="s">
        <v>92</v>
      </c>
      <c r="Q128" s="26" t="s">
        <v>37</v>
      </c>
      <c r="R128" s="1" t="s">
        <v>39</v>
      </c>
    </row>
    <row r="129" spans="1:18" ht="16.5" customHeight="1" x14ac:dyDescent="0.25">
      <c r="A129" s="1">
        <v>108</v>
      </c>
      <c r="B129" s="20" t="s">
        <v>2148</v>
      </c>
      <c r="C129" s="20" t="s">
        <v>2149</v>
      </c>
      <c r="D129" s="18" t="s">
        <v>18</v>
      </c>
      <c r="E129" s="30">
        <v>864161026901533</v>
      </c>
      <c r="F129" s="18" t="s">
        <v>113</v>
      </c>
      <c r="G129" s="18" t="s">
        <v>95</v>
      </c>
      <c r="H129" s="31" t="s">
        <v>2154</v>
      </c>
      <c r="I129" s="24" t="s">
        <v>136</v>
      </c>
      <c r="J129" s="22"/>
      <c r="K129" s="22" t="s">
        <v>366</v>
      </c>
      <c r="L129" s="22" t="s">
        <v>110</v>
      </c>
      <c r="M129" s="22" t="s">
        <v>58</v>
      </c>
      <c r="N129" s="28"/>
      <c r="O129" s="22" t="s">
        <v>80</v>
      </c>
      <c r="P129" s="22" t="s">
        <v>92</v>
      </c>
      <c r="Q129" s="26" t="s">
        <v>42</v>
      </c>
      <c r="R129" s="1" t="s">
        <v>44</v>
      </c>
    </row>
    <row r="130" spans="1:18" ht="16.5" customHeight="1" x14ac:dyDescent="0.25">
      <c r="A130" s="1">
        <v>109</v>
      </c>
      <c r="B130" s="20" t="s">
        <v>2148</v>
      </c>
      <c r="C130" s="20" t="s">
        <v>2149</v>
      </c>
      <c r="D130" s="18" t="s">
        <v>18</v>
      </c>
      <c r="E130" s="30" t="s">
        <v>2155</v>
      </c>
      <c r="F130" s="18" t="s">
        <v>113</v>
      </c>
      <c r="G130" s="18" t="s">
        <v>95</v>
      </c>
      <c r="H130" s="21" t="s">
        <v>2156</v>
      </c>
      <c r="I130" s="24" t="s">
        <v>136</v>
      </c>
      <c r="J130" s="22" t="s">
        <v>303</v>
      </c>
      <c r="K130" s="22" t="s">
        <v>366</v>
      </c>
      <c r="L130" s="22" t="s">
        <v>110</v>
      </c>
      <c r="M130" s="22" t="s">
        <v>58</v>
      </c>
      <c r="N130" s="28"/>
      <c r="O130" s="22" t="s">
        <v>80</v>
      </c>
      <c r="P130" s="22" t="s">
        <v>92</v>
      </c>
      <c r="Q130" s="26" t="s">
        <v>42</v>
      </c>
      <c r="R130" s="1" t="s">
        <v>44</v>
      </c>
    </row>
    <row r="131" spans="1:18" ht="16.5" customHeight="1" x14ac:dyDescent="0.25">
      <c r="A131" s="1">
        <v>110</v>
      </c>
      <c r="B131" s="20" t="s">
        <v>2148</v>
      </c>
      <c r="C131" s="20" t="s">
        <v>2149</v>
      </c>
      <c r="D131" s="18" t="s">
        <v>56</v>
      </c>
      <c r="E131" s="21">
        <v>868183033833174</v>
      </c>
      <c r="F131" s="18"/>
      <c r="G131" s="18" t="s">
        <v>74</v>
      </c>
      <c r="H131" s="107" t="s">
        <v>2157</v>
      </c>
      <c r="I131" s="24" t="s">
        <v>1085</v>
      </c>
      <c r="J131" s="22"/>
      <c r="K131" s="22" t="s">
        <v>78</v>
      </c>
      <c r="L131" s="22" t="s">
        <v>2158</v>
      </c>
      <c r="M131" s="22" t="s">
        <v>2159</v>
      </c>
      <c r="N131" s="28"/>
      <c r="O131" s="22" t="s">
        <v>80</v>
      </c>
      <c r="P131" s="22" t="s">
        <v>92</v>
      </c>
      <c r="Q131" s="23" t="s">
        <v>42</v>
      </c>
      <c r="R131" s="18" t="s">
        <v>44</v>
      </c>
    </row>
    <row r="132" spans="1:18" ht="16.5" customHeight="1" x14ac:dyDescent="0.25">
      <c r="A132" s="1">
        <v>111</v>
      </c>
      <c r="B132" s="20" t="s">
        <v>2148</v>
      </c>
      <c r="C132" s="20" t="s">
        <v>2149</v>
      </c>
      <c r="D132" s="18" t="s">
        <v>56</v>
      </c>
      <c r="E132" s="21">
        <v>868183034536636</v>
      </c>
      <c r="F132" s="5"/>
      <c r="G132" s="18" t="s">
        <v>74</v>
      </c>
      <c r="H132" s="107" t="s">
        <v>2160</v>
      </c>
      <c r="I132" s="24" t="s">
        <v>1085</v>
      </c>
      <c r="J132" s="22"/>
      <c r="K132" s="22" t="s">
        <v>78</v>
      </c>
      <c r="L132" s="22" t="s">
        <v>2158</v>
      </c>
      <c r="M132" s="22" t="s">
        <v>2159</v>
      </c>
      <c r="N132" s="22"/>
      <c r="O132" s="22" t="s">
        <v>80</v>
      </c>
      <c r="P132" s="22" t="s">
        <v>92</v>
      </c>
      <c r="Q132" s="23" t="s">
        <v>42</v>
      </c>
      <c r="R132" s="18" t="s">
        <v>44</v>
      </c>
    </row>
    <row r="133" spans="1:18" ht="16.5" customHeight="1" x14ac:dyDescent="0.25">
      <c r="A133" s="1">
        <v>112</v>
      </c>
      <c r="B133" s="20" t="s">
        <v>2148</v>
      </c>
      <c r="C133" s="20" t="s">
        <v>2149</v>
      </c>
      <c r="D133" s="18" t="s">
        <v>1221</v>
      </c>
      <c r="E133" s="21" t="s">
        <v>127</v>
      </c>
      <c r="F133" s="18"/>
      <c r="G133" s="18" t="s">
        <v>74</v>
      </c>
      <c r="H133" s="5"/>
      <c r="I133" s="24"/>
      <c r="J133" s="22" t="s">
        <v>2161</v>
      </c>
      <c r="K133" s="22"/>
      <c r="L133" s="22"/>
      <c r="M133" s="22" t="s">
        <v>165</v>
      </c>
      <c r="N133" s="28"/>
      <c r="O133" s="22" t="s">
        <v>80</v>
      </c>
      <c r="P133" s="22" t="s">
        <v>92</v>
      </c>
      <c r="Q133" s="26" t="s">
        <v>37</v>
      </c>
      <c r="R133" s="1" t="s">
        <v>41</v>
      </c>
    </row>
    <row r="134" spans="1:18" ht="16.5" customHeight="1" x14ac:dyDescent="0.25">
      <c r="A134" s="265" t="s">
        <v>2424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7"/>
    </row>
    <row r="135" spans="1:18" ht="16.5" customHeight="1" x14ac:dyDescent="0.25">
      <c r="A135" s="268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  <c r="M135" s="269"/>
      <c r="N135" s="269"/>
      <c r="O135" s="269"/>
      <c r="P135" s="269"/>
      <c r="Q135" s="269"/>
      <c r="R135" s="270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4">
    <mergeCell ref="A14:R15"/>
    <mergeCell ref="A44:R4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Q4:Q5"/>
    <mergeCell ref="R4:R5"/>
    <mergeCell ref="A6:R7"/>
    <mergeCell ref="A134:R135"/>
    <mergeCell ref="A25:R26"/>
    <mergeCell ref="A62:R63"/>
    <mergeCell ref="A83:R84"/>
    <mergeCell ref="A100:R101"/>
    <mergeCell ref="A122:R123"/>
    <mergeCell ref="T17:U17"/>
    <mergeCell ref="Y6:Y16"/>
    <mergeCell ref="AB6:AB16"/>
    <mergeCell ref="Y17:Y27"/>
    <mergeCell ref="Y4:AA5"/>
    <mergeCell ref="T4:T5"/>
    <mergeCell ref="U4:U5"/>
    <mergeCell ref="T6:T11"/>
    <mergeCell ref="T12:T16"/>
    <mergeCell ref="AB4:AB5"/>
    <mergeCell ref="AB17:AB27"/>
    <mergeCell ref="Y72:Y82"/>
    <mergeCell ref="Y116:Y118"/>
    <mergeCell ref="Z116:Z118"/>
    <mergeCell ref="AA116:AA118"/>
    <mergeCell ref="V4:V5"/>
    <mergeCell ref="Y28:Y38"/>
    <mergeCell ref="Y39:Y49"/>
    <mergeCell ref="Y50:Y60"/>
    <mergeCell ref="Y61:Y71"/>
    <mergeCell ref="Y83:Y93"/>
    <mergeCell ref="Y94:Y104"/>
    <mergeCell ref="AB83:AB93"/>
    <mergeCell ref="AB94:AB104"/>
    <mergeCell ref="AB105:AB115"/>
    <mergeCell ref="AB116:AB118"/>
    <mergeCell ref="Y119:AA119"/>
    <mergeCell ref="Y105:Y115"/>
    <mergeCell ref="AB28:AB38"/>
    <mergeCell ref="AB39:AB49"/>
    <mergeCell ref="AB50:AB60"/>
    <mergeCell ref="AB61:AB71"/>
    <mergeCell ref="AB72:AB8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AS201"/>
  <sheetViews>
    <sheetView topLeftCell="S1" zoomScale="70" zoomScaleNormal="70" workbookViewId="0">
      <selection activeCell="R81" sqref="R1:R1048576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2429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249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3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7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43556</v>
      </c>
      <c r="C8" s="32">
        <v>43647</v>
      </c>
      <c r="D8" s="1" t="s">
        <v>56</v>
      </c>
      <c r="E8" s="47">
        <v>867717030434485</v>
      </c>
      <c r="F8" s="1"/>
      <c r="G8" s="1" t="s">
        <v>74</v>
      </c>
      <c r="H8" s="1"/>
      <c r="I8" s="1" t="s">
        <v>82</v>
      </c>
      <c r="J8" s="1" t="s">
        <v>210</v>
      </c>
      <c r="K8" s="1" t="s">
        <v>219</v>
      </c>
      <c r="L8" s="1" t="s">
        <v>78</v>
      </c>
      <c r="M8" s="1" t="s">
        <v>239</v>
      </c>
      <c r="N8" s="1"/>
      <c r="O8" s="1" t="s">
        <v>80</v>
      </c>
      <c r="P8" s="1" t="s">
        <v>81</v>
      </c>
      <c r="Q8" s="1" t="s">
        <v>42</v>
      </c>
      <c r="R8" s="1" t="s">
        <v>68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32">
        <v>43556</v>
      </c>
      <c r="C9" s="32">
        <v>43647</v>
      </c>
      <c r="D9" s="1" t="s">
        <v>56</v>
      </c>
      <c r="E9" s="47">
        <v>867857039919571</v>
      </c>
      <c r="F9" s="1"/>
      <c r="G9" s="1" t="s">
        <v>74</v>
      </c>
      <c r="H9" s="1"/>
      <c r="I9" s="1" t="s">
        <v>76</v>
      </c>
      <c r="J9" s="1" t="s">
        <v>210</v>
      </c>
      <c r="K9" s="1" t="s">
        <v>219</v>
      </c>
      <c r="L9" s="1" t="s">
        <v>78</v>
      </c>
      <c r="M9" s="1" t="s">
        <v>240</v>
      </c>
      <c r="N9" s="1"/>
      <c r="O9" s="1" t="s">
        <v>80</v>
      </c>
      <c r="P9" s="1" t="s">
        <v>81</v>
      </c>
      <c r="Q9" s="1" t="s">
        <v>37</v>
      </c>
      <c r="R9" s="1" t="s">
        <v>41</v>
      </c>
      <c r="T9" s="261"/>
      <c r="U9" s="1" t="s">
        <v>40</v>
      </c>
      <c r="V9" s="1">
        <f>COUNTIF(R$8:R$1000,"NG")</f>
        <v>10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32">
        <v>43556</v>
      </c>
      <c r="C10" s="32">
        <v>43647</v>
      </c>
      <c r="D10" s="1" t="s">
        <v>56</v>
      </c>
      <c r="E10" s="47">
        <v>867857039893735</v>
      </c>
      <c r="F10" s="1"/>
      <c r="G10" s="1" t="s">
        <v>74</v>
      </c>
      <c r="H10" s="1"/>
      <c r="I10" s="1" t="s">
        <v>76</v>
      </c>
      <c r="J10" s="1" t="s">
        <v>210</v>
      </c>
      <c r="K10" s="1" t="s">
        <v>77</v>
      </c>
      <c r="L10" s="1" t="s">
        <v>78</v>
      </c>
      <c r="M10" s="1" t="s">
        <v>240</v>
      </c>
      <c r="N10" s="1"/>
      <c r="O10" s="1" t="s">
        <v>80</v>
      </c>
      <c r="P10" s="1" t="s">
        <v>81</v>
      </c>
      <c r="Q10" s="1" t="s">
        <v>37</v>
      </c>
      <c r="R10" s="1" t="s">
        <v>41</v>
      </c>
      <c r="T10" s="261"/>
      <c r="U10" s="1" t="s">
        <v>67</v>
      </c>
      <c r="V10" s="1">
        <f>COUNTIF(R$8:R$1000,"ACC")</f>
        <v>2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235</v>
      </c>
      <c r="C11" s="1" t="s">
        <v>241</v>
      </c>
      <c r="D11" s="1" t="s">
        <v>56</v>
      </c>
      <c r="E11" s="47">
        <v>868183034655782</v>
      </c>
      <c r="F11" s="1"/>
      <c r="G11" s="1" t="s">
        <v>74</v>
      </c>
      <c r="H11" s="1"/>
      <c r="I11" s="1" t="s">
        <v>82</v>
      </c>
      <c r="J11" s="1" t="s">
        <v>242</v>
      </c>
      <c r="K11" s="1" t="s">
        <v>78</v>
      </c>
      <c r="L11" s="1"/>
      <c r="M11" s="1" t="s">
        <v>237</v>
      </c>
      <c r="N11" s="1"/>
      <c r="O11" s="1" t="s">
        <v>80</v>
      </c>
      <c r="P11" s="1" t="s">
        <v>100</v>
      </c>
      <c r="Q11" s="1" t="s">
        <v>37</v>
      </c>
      <c r="R11" s="1" t="s">
        <v>39</v>
      </c>
      <c r="T11" s="262"/>
      <c r="U11" s="1" t="s">
        <v>41</v>
      </c>
      <c r="V11" s="1">
        <f>COUNTIF(R$8:R$1000,"LK")</f>
        <v>23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32">
        <v>43556</v>
      </c>
      <c r="C12" s="32">
        <v>43647</v>
      </c>
      <c r="D12" s="1" t="s">
        <v>30</v>
      </c>
      <c r="E12" s="47">
        <v>864811036929854</v>
      </c>
      <c r="F12" s="1"/>
      <c r="G12" s="1" t="s">
        <v>74</v>
      </c>
      <c r="H12" s="1"/>
      <c r="I12" s="1" t="s">
        <v>82</v>
      </c>
      <c r="J12" s="1" t="s">
        <v>62</v>
      </c>
      <c r="K12" s="1" t="s">
        <v>243</v>
      </c>
      <c r="L12" s="1" t="s">
        <v>155</v>
      </c>
      <c r="M12" s="1" t="s">
        <v>244</v>
      </c>
      <c r="N12" s="1"/>
      <c r="O12" s="1" t="s">
        <v>80</v>
      </c>
      <c r="P12" s="1" t="s">
        <v>81</v>
      </c>
      <c r="Q12" s="1" t="s">
        <v>37</v>
      </c>
      <c r="R12" s="1" t="s">
        <v>40</v>
      </c>
      <c r="T12" s="271" t="s">
        <v>42</v>
      </c>
      <c r="U12" s="1" t="s">
        <v>43</v>
      </c>
      <c r="V12" s="1">
        <f>COUNTIF(R$8:R$1000,"MCH")</f>
        <v>2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32">
        <v>43556</v>
      </c>
      <c r="C13" s="32">
        <v>43647</v>
      </c>
      <c r="D13" s="1" t="s">
        <v>30</v>
      </c>
      <c r="E13" s="47">
        <v>868926033976298</v>
      </c>
      <c r="F13" s="1"/>
      <c r="G13" s="1" t="s">
        <v>74</v>
      </c>
      <c r="H13" s="1"/>
      <c r="I13" s="1" t="s">
        <v>82</v>
      </c>
      <c r="J13" s="1" t="s">
        <v>245</v>
      </c>
      <c r="K13" s="1" t="s">
        <v>243</v>
      </c>
      <c r="L13" s="1" t="s">
        <v>155</v>
      </c>
      <c r="M13" s="1" t="s">
        <v>246</v>
      </c>
      <c r="N13" s="1"/>
      <c r="O13" s="1" t="s">
        <v>80</v>
      </c>
      <c r="P13" s="1" t="s">
        <v>81</v>
      </c>
      <c r="Q13" s="1" t="s">
        <v>37</v>
      </c>
      <c r="R13" s="1" t="s">
        <v>67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32">
        <v>43556</v>
      </c>
      <c r="C14" s="32">
        <v>43647</v>
      </c>
      <c r="D14" s="1" t="s">
        <v>23</v>
      </c>
      <c r="E14" s="47">
        <v>866192037826359</v>
      </c>
      <c r="F14" s="1"/>
      <c r="G14" s="1" t="s">
        <v>95</v>
      </c>
      <c r="H14" s="1"/>
      <c r="I14" s="1" t="s">
        <v>247</v>
      </c>
      <c r="J14" s="1" t="s">
        <v>248</v>
      </c>
      <c r="K14" s="1" t="s">
        <v>98</v>
      </c>
      <c r="L14" s="1"/>
      <c r="M14" s="1" t="s">
        <v>106</v>
      </c>
      <c r="N14" s="1"/>
      <c r="O14" s="1" t="s">
        <v>80</v>
      </c>
      <c r="P14" s="1" t="s">
        <v>81</v>
      </c>
      <c r="Q14" s="1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5" t="s">
        <v>557</v>
      </c>
      <c r="B15" s="266"/>
      <c r="C15" s="266"/>
      <c r="D15" s="266"/>
      <c r="E15" s="266"/>
      <c r="F15" s="266"/>
      <c r="G15" s="266"/>
      <c r="H15" s="266"/>
      <c r="I15" s="266"/>
      <c r="J15" s="266"/>
      <c r="K15" s="266"/>
      <c r="L15" s="266"/>
      <c r="M15" s="266"/>
      <c r="N15" s="266"/>
      <c r="O15" s="266"/>
      <c r="P15" s="266"/>
      <c r="Q15" s="266"/>
      <c r="R15" s="267"/>
      <c r="T15" s="272"/>
      <c r="U15" s="18" t="s">
        <v>44</v>
      </c>
      <c r="V15" s="1">
        <f>COUNTIF(R$8:R$1000,"NCFW")</f>
        <v>38</v>
      </c>
      <c r="Y15" s="259"/>
      <c r="Z15" s="18" t="s">
        <v>44</v>
      </c>
      <c r="AA15" s="18">
        <f>COUNTIFS($D$8:$D$1000,"TG102",$R$8:$R$1000,"NCFW")</f>
        <v>2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268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L16" s="269"/>
      <c r="M16" s="269"/>
      <c r="N16" s="269"/>
      <c r="O16" s="269"/>
      <c r="P16" s="269"/>
      <c r="Q16" s="269"/>
      <c r="R16" s="270"/>
      <c r="T16" s="273"/>
      <c r="U16" s="18" t="s">
        <v>45</v>
      </c>
      <c r="V16" s="1">
        <f>COUNTIF(R$8:R$1000,"KL")</f>
        <v>5</v>
      </c>
      <c r="Y16" s="259"/>
      <c r="Z16" s="18" t="s">
        <v>45</v>
      </c>
      <c r="AA16" s="18">
        <f>COUNTIFS($D$8:$D$1000,"TG102",$R$8:$R$1000,"KL")</f>
        <v>1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 t="s">
        <v>533</v>
      </c>
      <c r="C17" s="20" t="s">
        <v>533</v>
      </c>
      <c r="D17" s="18" t="s">
        <v>57</v>
      </c>
      <c r="E17" s="21">
        <v>861359036779252</v>
      </c>
      <c r="F17" s="5"/>
      <c r="G17" s="18" t="s">
        <v>74</v>
      </c>
      <c r="H17" s="18"/>
      <c r="I17" s="22"/>
      <c r="J17" s="22" t="s">
        <v>581</v>
      </c>
      <c r="K17" s="8"/>
      <c r="L17" s="22"/>
      <c r="M17" s="22" t="s">
        <v>165</v>
      </c>
      <c r="N17" s="22"/>
      <c r="O17" s="22"/>
      <c r="P17" s="22" t="s">
        <v>92</v>
      </c>
      <c r="Q17" s="23" t="s">
        <v>37</v>
      </c>
      <c r="R17" s="18" t="s">
        <v>41</v>
      </c>
      <c r="T17" s="274" t="s">
        <v>55</v>
      </c>
      <c r="U17" s="275"/>
      <c r="V17" s="104">
        <f>SUM(V6:V16)</f>
        <v>89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20" t="s">
        <v>533</v>
      </c>
      <c r="C18" s="20" t="s">
        <v>582</v>
      </c>
      <c r="D18" s="18" t="s">
        <v>56</v>
      </c>
      <c r="E18" s="21">
        <v>868183033787966</v>
      </c>
      <c r="F18" s="5"/>
      <c r="G18" s="18" t="s">
        <v>74</v>
      </c>
      <c r="H18" s="18"/>
      <c r="I18" s="22" t="s">
        <v>76</v>
      </c>
      <c r="J18" s="22" t="s">
        <v>119</v>
      </c>
      <c r="K18" s="22" t="s">
        <v>78</v>
      </c>
      <c r="L18" s="22"/>
      <c r="M18" s="22" t="s">
        <v>583</v>
      </c>
      <c r="N18" s="22"/>
      <c r="O18" s="22" t="s">
        <v>80</v>
      </c>
      <c r="P18" s="22" t="s">
        <v>92</v>
      </c>
      <c r="Q18" s="23" t="s">
        <v>37</v>
      </c>
      <c r="R18" s="18" t="s">
        <v>40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10</v>
      </c>
      <c r="B19" s="20" t="s">
        <v>533</v>
      </c>
      <c r="C19" s="20" t="s">
        <v>582</v>
      </c>
      <c r="D19" s="18" t="s">
        <v>56</v>
      </c>
      <c r="E19" s="21">
        <v>868183034639877</v>
      </c>
      <c r="F19" s="5"/>
      <c r="G19" s="18" t="s">
        <v>74</v>
      </c>
      <c r="H19" s="31"/>
      <c r="I19" s="22" t="s">
        <v>76</v>
      </c>
      <c r="J19" s="22"/>
      <c r="K19" s="22" t="s">
        <v>333</v>
      </c>
      <c r="L19" s="22" t="s">
        <v>78</v>
      </c>
      <c r="M19" s="22" t="s">
        <v>58</v>
      </c>
      <c r="N19" s="22"/>
      <c r="O19" s="22" t="s">
        <v>80</v>
      </c>
      <c r="P19" s="22" t="s">
        <v>92</v>
      </c>
      <c r="Q19" s="23" t="s">
        <v>42</v>
      </c>
      <c r="R19" s="18" t="s">
        <v>44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11</v>
      </c>
      <c r="B20" s="20" t="s">
        <v>533</v>
      </c>
      <c r="C20" s="20" t="s">
        <v>582</v>
      </c>
      <c r="D20" s="18" t="s">
        <v>56</v>
      </c>
      <c r="E20" s="21">
        <v>867717030622436</v>
      </c>
      <c r="F20" s="5"/>
      <c r="G20" s="18" t="s">
        <v>74</v>
      </c>
      <c r="H20" s="29"/>
      <c r="I20" s="24" t="s">
        <v>76</v>
      </c>
      <c r="J20" s="22"/>
      <c r="K20" s="22" t="s">
        <v>219</v>
      </c>
      <c r="L20" s="22" t="s">
        <v>78</v>
      </c>
      <c r="M20" s="22" t="s">
        <v>58</v>
      </c>
      <c r="N20" s="22"/>
      <c r="O20" s="22" t="s">
        <v>80</v>
      </c>
      <c r="P20" s="22" t="s">
        <v>92</v>
      </c>
      <c r="Q20" s="23" t="s">
        <v>42</v>
      </c>
      <c r="R20" s="18" t="s">
        <v>44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12</v>
      </c>
      <c r="B21" s="20" t="s">
        <v>533</v>
      </c>
      <c r="C21" s="20" t="s">
        <v>582</v>
      </c>
      <c r="D21" s="18" t="s">
        <v>56</v>
      </c>
      <c r="E21" s="21">
        <v>867717030428578</v>
      </c>
      <c r="F21" s="5"/>
      <c r="G21" s="18" t="s">
        <v>74</v>
      </c>
      <c r="H21" s="29"/>
      <c r="I21" s="24" t="s">
        <v>82</v>
      </c>
      <c r="J21" s="22" t="s">
        <v>448</v>
      </c>
      <c r="K21" s="22" t="s">
        <v>78</v>
      </c>
      <c r="L21" s="22"/>
      <c r="M21" s="22" t="s">
        <v>106</v>
      </c>
      <c r="N21" s="22"/>
      <c r="O21" s="22" t="s">
        <v>80</v>
      </c>
      <c r="P21" s="22" t="s">
        <v>92</v>
      </c>
      <c r="Q21" s="23" t="s">
        <v>42</v>
      </c>
      <c r="R21" s="18" t="s">
        <v>44</v>
      </c>
      <c r="T21" s="18" t="s">
        <v>46</v>
      </c>
      <c r="U21" s="18">
        <f>COUNTIF(Q7:Q1000,"PM")</f>
        <v>46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13</v>
      </c>
      <c r="B22" s="20" t="s">
        <v>533</v>
      </c>
      <c r="C22" s="20" t="s">
        <v>582</v>
      </c>
      <c r="D22" s="18" t="s">
        <v>56</v>
      </c>
      <c r="E22" s="21">
        <v>867717030467345</v>
      </c>
      <c r="F22" s="5"/>
      <c r="G22" s="18" t="s">
        <v>74</v>
      </c>
      <c r="H22" s="29"/>
      <c r="I22" s="29" t="s">
        <v>76</v>
      </c>
      <c r="J22" s="22" t="s">
        <v>448</v>
      </c>
      <c r="K22" s="22" t="s">
        <v>78</v>
      </c>
      <c r="L22" s="22"/>
      <c r="M22" s="22" t="s">
        <v>106</v>
      </c>
      <c r="N22" s="22"/>
      <c r="O22" s="22" t="s">
        <v>80</v>
      </c>
      <c r="P22" s="22" t="s">
        <v>92</v>
      </c>
      <c r="Q22" s="23" t="s">
        <v>42</v>
      </c>
      <c r="R22" s="18" t="s">
        <v>44</v>
      </c>
      <c r="T22" s="18" t="s">
        <v>47</v>
      </c>
      <c r="U22" s="18">
        <f>COUNTIF(Q7:Q1000,"PC")</f>
        <v>43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14</v>
      </c>
      <c r="B23" s="20" t="s">
        <v>533</v>
      </c>
      <c r="C23" s="20" t="s">
        <v>582</v>
      </c>
      <c r="D23" s="18" t="s">
        <v>56</v>
      </c>
      <c r="E23" s="21">
        <v>868183034559901</v>
      </c>
      <c r="F23" s="5"/>
      <c r="G23" s="18" t="s">
        <v>74</v>
      </c>
      <c r="H23" s="22"/>
      <c r="I23" s="29" t="s">
        <v>76</v>
      </c>
      <c r="J23" s="22" t="s">
        <v>119</v>
      </c>
      <c r="K23" s="22" t="s">
        <v>333</v>
      </c>
      <c r="L23" s="22" t="s">
        <v>78</v>
      </c>
      <c r="M23" s="22" t="s">
        <v>121</v>
      </c>
      <c r="N23" s="22"/>
      <c r="O23" s="22" t="s">
        <v>80</v>
      </c>
      <c r="P23" s="22" t="s">
        <v>92</v>
      </c>
      <c r="Q23" s="23" t="s">
        <v>37</v>
      </c>
      <c r="R23" s="18" t="s">
        <v>40</v>
      </c>
      <c r="T23" s="104" t="s">
        <v>55</v>
      </c>
      <c r="U23" s="5">
        <f>SUM(U21:U22)</f>
        <v>89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15</v>
      </c>
      <c r="B24" s="20" t="s">
        <v>533</v>
      </c>
      <c r="C24" s="20" t="s">
        <v>582</v>
      </c>
      <c r="D24" s="18" t="s">
        <v>30</v>
      </c>
      <c r="E24" s="21">
        <v>863586032933164</v>
      </c>
      <c r="F24" s="5"/>
      <c r="G24" s="18" t="s">
        <v>74</v>
      </c>
      <c r="H24" s="22" t="s">
        <v>584</v>
      </c>
      <c r="I24" s="24" t="s">
        <v>82</v>
      </c>
      <c r="J24" s="22" t="s">
        <v>170</v>
      </c>
      <c r="K24" s="22" t="s">
        <v>84</v>
      </c>
      <c r="L24" s="22"/>
      <c r="M24" s="22" t="s">
        <v>585</v>
      </c>
      <c r="N24" s="22"/>
      <c r="O24" s="22" t="s">
        <v>80</v>
      </c>
      <c r="P24" s="22" t="s">
        <v>92</v>
      </c>
      <c r="Q24" s="26" t="s">
        <v>37</v>
      </c>
      <c r="R24" s="1" t="s">
        <v>40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16</v>
      </c>
      <c r="B25" s="20" t="s">
        <v>533</v>
      </c>
      <c r="C25" s="20" t="s">
        <v>582</v>
      </c>
      <c r="D25" s="18" t="s">
        <v>23</v>
      </c>
      <c r="E25" s="21">
        <v>861694037964523</v>
      </c>
      <c r="F25" s="5"/>
      <c r="G25" s="18" t="s">
        <v>95</v>
      </c>
      <c r="H25" s="18"/>
      <c r="I25" s="22" t="s">
        <v>82</v>
      </c>
      <c r="J25" s="22" t="s">
        <v>198</v>
      </c>
      <c r="K25" s="8" t="s">
        <v>97</v>
      </c>
      <c r="L25" s="22" t="s">
        <v>98</v>
      </c>
      <c r="M25" s="22" t="s">
        <v>586</v>
      </c>
      <c r="N25" s="28">
        <v>35000</v>
      </c>
      <c r="O25" s="22" t="s">
        <v>80</v>
      </c>
      <c r="P25" s="22" t="s">
        <v>92</v>
      </c>
      <c r="Q25" s="23" t="s">
        <v>37</v>
      </c>
      <c r="R25" s="18" t="s">
        <v>41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17</v>
      </c>
      <c r="B26" s="20" t="s">
        <v>533</v>
      </c>
      <c r="C26" s="20" t="s">
        <v>582</v>
      </c>
      <c r="D26" s="18" t="s">
        <v>23</v>
      </c>
      <c r="E26" s="21">
        <v>862631034709161</v>
      </c>
      <c r="F26" s="18" t="s">
        <v>88</v>
      </c>
      <c r="G26" s="18" t="s">
        <v>95</v>
      </c>
      <c r="H26" s="31"/>
      <c r="I26" s="22" t="s">
        <v>587</v>
      </c>
      <c r="J26" s="22" t="s">
        <v>119</v>
      </c>
      <c r="K26" s="22" t="s">
        <v>97</v>
      </c>
      <c r="L26" s="22" t="s">
        <v>98</v>
      </c>
      <c r="M26" s="22" t="s">
        <v>121</v>
      </c>
      <c r="N26" s="28">
        <v>10000</v>
      </c>
      <c r="O26" s="22" t="s">
        <v>80</v>
      </c>
      <c r="P26" s="22" t="s">
        <v>92</v>
      </c>
      <c r="Q26" s="23" t="s">
        <v>37</v>
      </c>
      <c r="R26" s="1" t="s">
        <v>40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18</v>
      </c>
      <c r="B27" s="20" t="s">
        <v>533</v>
      </c>
      <c r="C27" s="20" t="s">
        <v>582</v>
      </c>
      <c r="D27" s="18" t="s">
        <v>23</v>
      </c>
      <c r="E27" s="21">
        <v>866192037780366</v>
      </c>
      <c r="F27" s="5"/>
      <c r="G27" s="18" t="s">
        <v>95</v>
      </c>
      <c r="H27" s="22"/>
      <c r="I27" s="24" t="s">
        <v>588</v>
      </c>
      <c r="J27" s="22"/>
      <c r="K27" s="22" t="s">
        <v>266</v>
      </c>
      <c r="L27" s="22" t="s">
        <v>98</v>
      </c>
      <c r="M27" s="22" t="s">
        <v>58</v>
      </c>
      <c r="N27" s="22"/>
      <c r="O27" s="22" t="s">
        <v>80</v>
      </c>
      <c r="P27" s="22" t="s">
        <v>92</v>
      </c>
      <c r="Q27" s="26" t="s">
        <v>42</v>
      </c>
      <c r="R27" s="1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265" t="s">
        <v>727</v>
      </c>
      <c r="B28" s="266"/>
      <c r="C28" s="266"/>
      <c r="D28" s="266"/>
      <c r="E28" s="266"/>
      <c r="F28" s="266"/>
      <c r="G28" s="266"/>
      <c r="H28" s="266"/>
      <c r="I28" s="266"/>
      <c r="J28" s="266"/>
      <c r="K28" s="266"/>
      <c r="L28" s="266"/>
      <c r="M28" s="266"/>
      <c r="N28" s="266"/>
      <c r="O28" s="266"/>
      <c r="P28" s="266"/>
      <c r="Q28" s="266"/>
      <c r="R28" s="26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268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70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19</v>
      </c>
      <c r="B30" s="20">
        <v>43772</v>
      </c>
      <c r="C30" s="20" t="s">
        <v>772</v>
      </c>
      <c r="D30" s="18" t="s">
        <v>25</v>
      </c>
      <c r="E30" s="21">
        <v>867330021472496</v>
      </c>
      <c r="F30" s="18" t="s">
        <v>88</v>
      </c>
      <c r="G30" s="18" t="s">
        <v>95</v>
      </c>
      <c r="H30" s="31"/>
      <c r="I30" s="24" t="s">
        <v>685</v>
      </c>
      <c r="J30" s="22"/>
      <c r="K30" s="22" t="s">
        <v>363</v>
      </c>
      <c r="L30" s="22" t="s">
        <v>349</v>
      </c>
      <c r="M30" s="22" t="s">
        <v>58</v>
      </c>
      <c r="N30" s="28"/>
      <c r="O30" s="22" t="s">
        <v>80</v>
      </c>
      <c r="P30" s="22" t="s">
        <v>92</v>
      </c>
      <c r="Q30" s="26" t="s">
        <v>42</v>
      </c>
      <c r="R30" s="1" t="s">
        <v>44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20</v>
      </c>
      <c r="B31" s="20">
        <v>43772</v>
      </c>
      <c r="C31" s="20" t="s">
        <v>772</v>
      </c>
      <c r="D31" s="18" t="s">
        <v>57</v>
      </c>
      <c r="E31" s="21">
        <v>861359036933305</v>
      </c>
      <c r="F31" s="18"/>
      <c r="G31" s="18" t="s">
        <v>74</v>
      </c>
      <c r="H31" s="31"/>
      <c r="I31" s="24" t="s">
        <v>773</v>
      </c>
      <c r="J31" s="22" t="s">
        <v>774</v>
      </c>
      <c r="K31" s="22" t="s">
        <v>555</v>
      </c>
      <c r="L31" s="22" t="s">
        <v>775</v>
      </c>
      <c r="M31" s="22" t="s">
        <v>586</v>
      </c>
      <c r="N31" s="28"/>
      <c r="O31" s="22" t="s">
        <v>80</v>
      </c>
      <c r="P31" s="22" t="s">
        <v>92</v>
      </c>
      <c r="Q31" s="26" t="s">
        <v>37</v>
      </c>
      <c r="R31" s="1" t="s">
        <v>41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21</v>
      </c>
      <c r="B32" s="20">
        <v>43772</v>
      </c>
      <c r="C32" s="20" t="s">
        <v>772</v>
      </c>
      <c r="D32" s="18" t="s">
        <v>30</v>
      </c>
      <c r="E32" s="21">
        <v>866192037810965</v>
      </c>
      <c r="F32" s="18" t="s">
        <v>88</v>
      </c>
      <c r="G32" s="18" t="s">
        <v>74</v>
      </c>
      <c r="H32" s="22"/>
      <c r="I32" s="24" t="s">
        <v>82</v>
      </c>
      <c r="J32" s="22"/>
      <c r="K32" s="22" t="s">
        <v>83</v>
      </c>
      <c r="L32" s="22" t="s">
        <v>84</v>
      </c>
      <c r="M32" s="22" t="s">
        <v>776</v>
      </c>
      <c r="N32" s="25" t="s">
        <v>122</v>
      </c>
      <c r="O32" s="22" t="s">
        <v>80</v>
      </c>
      <c r="P32" s="22" t="s">
        <v>92</v>
      </c>
      <c r="Q32" s="26" t="s">
        <v>42</v>
      </c>
      <c r="R32" s="1" t="s">
        <v>44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22</v>
      </c>
      <c r="B33" s="20">
        <v>43772</v>
      </c>
      <c r="C33" s="20" t="s">
        <v>772</v>
      </c>
      <c r="D33" s="18" t="s">
        <v>30</v>
      </c>
      <c r="E33" s="21">
        <v>863586032925798</v>
      </c>
      <c r="F33" s="18" t="s">
        <v>88</v>
      </c>
      <c r="G33" s="18" t="s">
        <v>95</v>
      </c>
      <c r="H33" s="31"/>
      <c r="I33" s="24" t="s">
        <v>82</v>
      </c>
      <c r="J33" s="22" t="s">
        <v>204</v>
      </c>
      <c r="K33" s="22" t="s">
        <v>120</v>
      </c>
      <c r="L33" s="22" t="s">
        <v>84</v>
      </c>
      <c r="M33" s="22" t="s">
        <v>776</v>
      </c>
      <c r="N33" s="25" t="s">
        <v>122</v>
      </c>
      <c r="O33" s="22" t="s">
        <v>80</v>
      </c>
      <c r="P33" s="22" t="s">
        <v>92</v>
      </c>
      <c r="Q33" s="26" t="s">
        <v>42</v>
      </c>
      <c r="R33" s="1" t="s">
        <v>44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23</v>
      </c>
      <c r="B34" s="20">
        <v>43772</v>
      </c>
      <c r="C34" s="20" t="s">
        <v>772</v>
      </c>
      <c r="D34" s="18" t="s">
        <v>30</v>
      </c>
      <c r="E34" s="21">
        <v>868926033987584</v>
      </c>
      <c r="F34" s="5"/>
      <c r="G34" s="18" t="s">
        <v>74</v>
      </c>
      <c r="H34" s="29"/>
      <c r="I34" s="24" t="s">
        <v>82</v>
      </c>
      <c r="J34" s="22" t="s">
        <v>777</v>
      </c>
      <c r="K34" s="22" t="s">
        <v>311</v>
      </c>
      <c r="L34" s="22" t="s">
        <v>276</v>
      </c>
      <c r="M34" s="22" t="s">
        <v>778</v>
      </c>
      <c r="N34" s="25" t="s">
        <v>122</v>
      </c>
      <c r="O34" s="22" t="s">
        <v>80</v>
      </c>
      <c r="P34" s="22" t="s">
        <v>92</v>
      </c>
      <c r="Q34" s="26" t="s">
        <v>42</v>
      </c>
      <c r="R34" s="1" t="s">
        <v>44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24</v>
      </c>
      <c r="B35" s="20">
        <v>43772</v>
      </c>
      <c r="C35" s="20" t="s">
        <v>772</v>
      </c>
      <c r="D35" s="18" t="s">
        <v>56</v>
      </c>
      <c r="E35" s="21">
        <v>868183034733290</v>
      </c>
      <c r="F35" s="5"/>
      <c r="G35" s="18" t="s">
        <v>74</v>
      </c>
      <c r="H35" s="18"/>
      <c r="I35" s="22" t="s">
        <v>76</v>
      </c>
      <c r="J35" s="22" t="s">
        <v>779</v>
      </c>
      <c r="K35" s="22" t="s">
        <v>78</v>
      </c>
      <c r="L35" s="22"/>
      <c r="M35" s="22" t="s">
        <v>195</v>
      </c>
      <c r="N35" s="22"/>
      <c r="O35" s="22" t="s">
        <v>80</v>
      </c>
      <c r="P35" s="22" t="s">
        <v>92</v>
      </c>
      <c r="Q35" s="23" t="s">
        <v>42</v>
      </c>
      <c r="R35" s="18" t="s">
        <v>44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25</v>
      </c>
      <c r="B36" s="20">
        <v>43772</v>
      </c>
      <c r="C36" s="20" t="s">
        <v>772</v>
      </c>
      <c r="D36" s="18" t="s">
        <v>56</v>
      </c>
      <c r="E36" s="21">
        <v>868183033882999</v>
      </c>
      <c r="F36" s="18" t="s">
        <v>88</v>
      </c>
      <c r="G36" s="18" t="s">
        <v>74</v>
      </c>
      <c r="H36" s="31" t="s">
        <v>780</v>
      </c>
      <c r="I36" s="22" t="s">
        <v>76</v>
      </c>
      <c r="J36" s="22" t="s">
        <v>198</v>
      </c>
      <c r="K36" s="22" t="s">
        <v>206</v>
      </c>
      <c r="L36" s="22" t="s">
        <v>78</v>
      </c>
      <c r="M36" s="22" t="s">
        <v>781</v>
      </c>
      <c r="N36" s="22"/>
      <c r="O36" s="22" t="s">
        <v>80</v>
      </c>
      <c r="P36" s="22" t="s">
        <v>92</v>
      </c>
      <c r="Q36" s="23" t="s">
        <v>37</v>
      </c>
      <c r="R36" s="18" t="s">
        <v>41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26</v>
      </c>
      <c r="B37" s="20">
        <v>43772</v>
      </c>
      <c r="C37" s="20" t="s">
        <v>772</v>
      </c>
      <c r="D37" s="18" t="s">
        <v>56</v>
      </c>
      <c r="E37" s="21">
        <v>868183033806980</v>
      </c>
      <c r="F37" s="18" t="s">
        <v>88</v>
      </c>
      <c r="G37" s="18" t="s">
        <v>74</v>
      </c>
      <c r="H37" s="31" t="s">
        <v>782</v>
      </c>
      <c r="I37" s="24" t="s">
        <v>76</v>
      </c>
      <c r="J37" s="22" t="s">
        <v>119</v>
      </c>
      <c r="K37" s="22" t="s">
        <v>329</v>
      </c>
      <c r="L37" s="22" t="s">
        <v>78</v>
      </c>
      <c r="M37" s="22" t="s">
        <v>121</v>
      </c>
      <c r="N37" s="22"/>
      <c r="O37" s="22" t="s">
        <v>80</v>
      </c>
      <c r="P37" s="22" t="s">
        <v>92</v>
      </c>
      <c r="Q37" s="23" t="s">
        <v>37</v>
      </c>
      <c r="R37" s="18" t="s">
        <v>40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27</v>
      </c>
      <c r="B38" s="20">
        <v>43772</v>
      </c>
      <c r="C38" s="20" t="s">
        <v>772</v>
      </c>
      <c r="D38" s="18" t="s">
        <v>56</v>
      </c>
      <c r="E38" s="21">
        <v>867857039893735</v>
      </c>
      <c r="F38" s="5"/>
      <c r="G38" s="18" t="s">
        <v>74</v>
      </c>
      <c r="H38" s="29"/>
      <c r="I38" s="24" t="s">
        <v>76</v>
      </c>
      <c r="J38" s="22"/>
      <c r="K38" s="22" t="s">
        <v>78</v>
      </c>
      <c r="L38" s="22"/>
      <c r="M38" s="22" t="s">
        <v>106</v>
      </c>
      <c r="N38" s="22"/>
      <c r="O38" s="22" t="s">
        <v>80</v>
      </c>
      <c r="P38" s="22" t="s">
        <v>92</v>
      </c>
      <c r="Q38" s="23" t="s">
        <v>42</v>
      </c>
      <c r="R38" s="18" t="s">
        <v>44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28</v>
      </c>
      <c r="B39" s="20">
        <v>43772</v>
      </c>
      <c r="C39" s="20" t="s">
        <v>772</v>
      </c>
      <c r="D39" s="18" t="s">
        <v>23</v>
      </c>
      <c r="E39" s="21">
        <v>861694037969076</v>
      </c>
      <c r="F39" s="5"/>
      <c r="G39" s="18" t="s">
        <v>95</v>
      </c>
      <c r="H39" s="31"/>
      <c r="I39" s="22" t="s">
        <v>82</v>
      </c>
      <c r="J39" s="22" t="s">
        <v>779</v>
      </c>
      <c r="K39" s="22" t="s">
        <v>97</v>
      </c>
      <c r="L39" s="22" t="s">
        <v>98</v>
      </c>
      <c r="M39" s="22" t="s">
        <v>778</v>
      </c>
      <c r="N39" s="22"/>
      <c r="O39" s="22" t="s">
        <v>80</v>
      </c>
      <c r="P39" s="22" t="s">
        <v>92</v>
      </c>
      <c r="Q39" s="23" t="s">
        <v>42</v>
      </c>
      <c r="R39" s="1" t="s">
        <v>44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19</v>
      </c>
    </row>
    <row r="40" spans="1:28" ht="16.5" customHeight="1" x14ac:dyDescent="0.25">
      <c r="A40" s="1">
        <v>29</v>
      </c>
      <c r="B40" s="20">
        <v>43772</v>
      </c>
      <c r="C40" s="20" t="s">
        <v>772</v>
      </c>
      <c r="D40" s="18" t="s">
        <v>23</v>
      </c>
      <c r="E40" s="21">
        <v>869627031771033</v>
      </c>
      <c r="F40" s="5"/>
      <c r="G40" s="18" t="s">
        <v>95</v>
      </c>
      <c r="H40" s="22"/>
      <c r="I40" s="24" t="s">
        <v>76</v>
      </c>
      <c r="J40" s="22"/>
      <c r="K40" s="22" t="s">
        <v>98</v>
      </c>
      <c r="L40" s="22"/>
      <c r="M40" s="22" t="s">
        <v>106</v>
      </c>
      <c r="N40" s="28"/>
      <c r="O40" s="22" t="s">
        <v>80</v>
      </c>
      <c r="P40" s="22" t="s">
        <v>92</v>
      </c>
      <c r="Q40" s="23" t="s">
        <v>42</v>
      </c>
      <c r="R40" s="1" t="s">
        <v>44</v>
      </c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">
        <v>30</v>
      </c>
      <c r="B41" s="20">
        <v>43772</v>
      </c>
      <c r="C41" s="20" t="s">
        <v>772</v>
      </c>
      <c r="D41" s="18" t="s">
        <v>23</v>
      </c>
      <c r="E41" s="21">
        <v>861694031097023</v>
      </c>
      <c r="F41" s="5"/>
      <c r="G41" s="18" t="s">
        <v>95</v>
      </c>
      <c r="H41" s="31"/>
      <c r="I41" s="24" t="s">
        <v>76</v>
      </c>
      <c r="J41" s="22" t="s">
        <v>783</v>
      </c>
      <c r="K41" s="22" t="s">
        <v>98</v>
      </c>
      <c r="L41" s="22"/>
      <c r="M41" s="22" t="s">
        <v>106</v>
      </c>
      <c r="N41" s="28"/>
      <c r="O41" s="22" t="s">
        <v>80</v>
      </c>
      <c r="P41" s="22" t="s">
        <v>92</v>
      </c>
      <c r="Q41" s="23" t="s">
        <v>42</v>
      </c>
      <c r="R41" s="1" t="s">
        <v>44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265" t="s">
        <v>1069</v>
      </c>
      <c r="B42" s="266"/>
      <c r="C42" s="266"/>
      <c r="D42" s="266"/>
      <c r="E42" s="266"/>
      <c r="F42" s="266"/>
      <c r="G42" s="266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7"/>
      <c r="Y42" s="259"/>
      <c r="Z42" s="18" t="s">
        <v>40</v>
      </c>
      <c r="AA42" s="18">
        <f>COUNTIFS($D$8:$D$1000,"TG102SE",$R$8:$R$1000,"NG")</f>
        <v>2</v>
      </c>
      <c r="AB42" s="257"/>
    </row>
    <row r="43" spans="1:28" ht="16.5" customHeight="1" x14ac:dyDescent="0.25">
      <c r="A43" s="268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70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31</v>
      </c>
      <c r="B44" s="20" t="s">
        <v>1072</v>
      </c>
      <c r="C44" s="20" t="s">
        <v>1093</v>
      </c>
      <c r="D44" s="18" t="s">
        <v>18</v>
      </c>
      <c r="E44" s="21">
        <v>865904027217287</v>
      </c>
      <c r="F44" s="18" t="s">
        <v>535</v>
      </c>
      <c r="G44" s="18" t="s">
        <v>95</v>
      </c>
      <c r="H44" s="21"/>
      <c r="I44" s="24" t="s">
        <v>1094</v>
      </c>
      <c r="J44" s="22" t="s">
        <v>580</v>
      </c>
      <c r="K44" s="22" t="s">
        <v>105</v>
      </c>
      <c r="L44" s="22" t="s">
        <v>110</v>
      </c>
      <c r="M44" s="22" t="s">
        <v>58</v>
      </c>
      <c r="N44" s="28"/>
      <c r="O44" s="22" t="s">
        <v>80</v>
      </c>
      <c r="P44" s="22" t="s">
        <v>100</v>
      </c>
      <c r="Q44" s="26" t="s">
        <v>42</v>
      </c>
      <c r="R44" s="1" t="s">
        <v>44</v>
      </c>
      <c r="Y44" s="259"/>
      <c r="Z44" s="18" t="s">
        <v>41</v>
      </c>
      <c r="AA44" s="18">
        <f>COUNTIFS($D$8:$D$1000,"TG102SE",$R$8:$R$1000,"LK")</f>
        <v>5</v>
      </c>
      <c r="AB44" s="257"/>
    </row>
    <row r="45" spans="1:28" ht="16.5" customHeight="1" x14ac:dyDescent="0.25">
      <c r="A45" s="1">
        <v>32</v>
      </c>
      <c r="B45" s="20" t="s">
        <v>1072</v>
      </c>
      <c r="C45" s="20" t="s">
        <v>1093</v>
      </c>
      <c r="D45" s="18" t="s">
        <v>18</v>
      </c>
      <c r="E45" s="30">
        <v>865904027280384</v>
      </c>
      <c r="F45" s="18" t="s">
        <v>535</v>
      </c>
      <c r="G45" s="18" t="s">
        <v>95</v>
      </c>
      <c r="H45" s="21" t="s">
        <v>1095</v>
      </c>
      <c r="I45" s="24" t="s">
        <v>1094</v>
      </c>
      <c r="J45" s="22"/>
      <c r="K45" s="22" t="s">
        <v>105</v>
      </c>
      <c r="L45" s="22" t="s">
        <v>110</v>
      </c>
      <c r="M45" s="22" t="s">
        <v>58</v>
      </c>
      <c r="N45" s="22"/>
      <c r="O45" s="22" t="s">
        <v>80</v>
      </c>
      <c r="P45" s="22" t="s">
        <v>100</v>
      </c>
      <c r="Q45" s="23" t="s">
        <v>42</v>
      </c>
      <c r="R45" s="18" t="s">
        <v>45</v>
      </c>
      <c r="Y45" s="259"/>
      <c r="Z45" s="18" t="s">
        <v>43</v>
      </c>
      <c r="AA45" s="18">
        <f>COUNTIFS($D$8:$D$1000,"TG102SE",$R$8:$R$1000,"MCH")</f>
        <v>1</v>
      </c>
      <c r="AB45" s="257"/>
    </row>
    <row r="46" spans="1:28" ht="16.5" customHeight="1" x14ac:dyDescent="0.25">
      <c r="A46" s="1">
        <v>33</v>
      </c>
      <c r="B46" s="20" t="s">
        <v>1072</v>
      </c>
      <c r="C46" s="20" t="s">
        <v>1093</v>
      </c>
      <c r="D46" s="18" t="s">
        <v>30</v>
      </c>
      <c r="E46" s="21">
        <v>864811037232621</v>
      </c>
      <c r="F46" s="18"/>
      <c r="G46" s="18" t="s">
        <v>95</v>
      </c>
      <c r="H46" s="22" t="s">
        <v>500</v>
      </c>
      <c r="I46" s="24" t="s">
        <v>1094</v>
      </c>
      <c r="J46" s="22" t="s">
        <v>225</v>
      </c>
      <c r="K46" s="22" t="s">
        <v>120</v>
      </c>
      <c r="L46" s="22" t="s">
        <v>84</v>
      </c>
      <c r="M46" s="22" t="s">
        <v>622</v>
      </c>
      <c r="N46" s="35" t="s">
        <v>122</v>
      </c>
      <c r="O46" s="22" t="s">
        <v>80</v>
      </c>
      <c r="P46" s="22" t="s">
        <v>100</v>
      </c>
      <c r="Q46" s="26" t="s">
        <v>37</v>
      </c>
      <c r="R46" s="1" t="s">
        <v>59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34</v>
      </c>
      <c r="B47" s="20" t="s">
        <v>1072</v>
      </c>
      <c r="C47" s="20" t="s">
        <v>1093</v>
      </c>
      <c r="D47" s="18" t="s">
        <v>30</v>
      </c>
      <c r="E47" s="21">
        <v>864811036930803</v>
      </c>
      <c r="F47" s="18"/>
      <c r="G47" s="18" t="s">
        <v>74</v>
      </c>
      <c r="H47" s="22" t="s">
        <v>500</v>
      </c>
      <c r="I47" s="24" t="s">
        <v>1094</v>
      </c>
      <c r="J47" s="22" t="s">
        <v>225</v>
      </c>
      <c r="K47" s="22" t="s">
        <v>229</v>
      </c>
      <c r="L47" s="22" t="s">
        <v>276</v>
      </c>
      <c r="M47" s="22" t="s">
        <v>622</v>
      </c>
      <c r="N47" s="35" t="s">
        <v>122</v>
      </c>
      <c r="O47" s="22" t="s">
        <v>80</v>
      </c>
      <c r="P47" s="22" t="s">
        <v>100</v>
      </c>
      <c r="Q47" s="26" t="s">
        <v>37</v>
      </c>
      <c r="R47" s="1" t="s">
        <v>59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35</v>
      </c>
      <c r="B48" s="20" t="s">
        <v>1072</v>
      </c>
      <c r="C48" s="20" t="s">
        <v>1093</v>
      </c>
      <c r="D48" s="18" t="s">
        <v>56</v>
      </c>
      <c r="E48" s="21">
        <v>868183034738661</v>
      </c>
      <c r="F48" s="18"/>
      <c r="G48" s="18" t="s">
        <v>74</v>
      </c>
      <c r="H48" s="18"/>
      <c r="I48" s="22" t="s">
        <v>76</v>
      </c>
      <c r="J48" s="22" t="s">
        <v>50</v>
      </c>
      <c r="K48" s="8" t="s">
        <v>78</v>
      </c>
      <c r="L48" s="22" t="s">
        <v>1086</v>
      </c>
      <c r="M48" s="22" t="s">
        <v>1006</v>
      </c>
      <c r="N48" s="22"/>
      <c r="O48" s="22" t="s">
        <v>80</v>
      </c>
      <c r="P48" s="22" t="s">
        <v>100</v>
      </c>
      <c r="Q48" s="23" t="s">
        <v>37</v>
      </c>
      <c r="R48" s="18" t="s">
        <v>40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8</v>
      </c>
      <c r="AB48" s="257"/>
    </row>
    <row r="49" spans="1:28" ht="16.5" customHeight="1" x14ac:dyDescent="0.25">
      <c r="A49" s="1">
        <v>36</v>
      </c>
      <c r="B49" s="20" t="s">
        <v>1072</v>
      </c>
      <c r="C49" s="20" t="s">
        <v>1093</v>
      </c>
      <c r="D49" s="18" t="s">
        <v>56</v>
      </c>
      <c r="E49" s="21">
        <v>867717030487194</v>
      </c>
      <c r="F49" s="18"/>
      <c r="G49" s="18" t="s">
        <v>74</v>
      </c>
      <c r="H49" s="31" t="s">
        <v>1096</v>
      </c>
      <c r="I49" s="22" t="s">
        <v>251</v>
      </c>
      <c r="J49" s="22" t="s">
        <v>791</v>
      </c>
      <c r="K49" s="22"/>
      <c r="L49" s="22" t="s">
        <v>1086</v>
      </c>
      <c r="M49" s="22" t="s">
        <v>106</v>
      </c>
      <c r="N49" s="22"/>
      <c r="O49" s="22" t="s">
        <v>80</v>
      </c>
      <c r="P49" s="22" t="s">
        <v>100</v>
      </c>
      <c r="Q49" s="23" t="s">
        <v>42</v>
      </c>
      <c r="R49" s="18" t="s">
        <v>44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2</v>
      </c>
      <c r="AB49" s="258"/>
    </row>
    <row r="50" spans="1:28" ht="16.5" customHeight="1" x14ac:dyDescent="0.25">
      <c r="A50" s="1">
        <v>37</v>
      </c>
      <c r="B50" s="20" t="s">
        <v>1072</v>
      </c>
      <c r="C50" s="20" t="s">
        <v>1093</v>
      </c>
      <c r="D50" s="18" t="s">
        <v>56</v>
      </c>
      <c r="E50" s="21">
        <v>868183034777917</v>
      </c>
      <c r="F50" s="18"/>
      <c r="G50" s="18" t="s">
        <v>74</v>
      </c>
      <c r="H50" s="29"/>
      <c r="I50" s="24" t="s">
        <v>251</v>
      </c>
      <c r="J50" s="22" t="s">
        <v>1097</v>
      </c>
      <c r="K50" s="22" t="s">
        <v>78</v>
      </c>
      <c r="L50" s="22" t="s">
        <v>1086</v>
      </c>
      <c r="M50" s="22" t="s">
        <v>58</v>
      </c>
      <c r="N50" s="22"/>
      <c r="O50" s="22" t="s">
        <v>80</v>
      </c>
      <c r="P50" s="22" t="s">
        <v>100</v>
      </c>
      <c r="Q50" s="23" t="s">
        <v>42</v>
      </c>
      <c r="R50" s="18" t="s">
        <v>44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16</v>
      </c>
    </row>
    <row r="51" spans="1:28" ht="16.5" customHeight="1" x14ac:dyDescent="0.25">
      <c r="A51" s="1">
        <v>38</v>
      </c>
      <c r="B51" s="20" t="s">
        <v>1072</v>
      </c>
      <c r="C51" s="20" t="s">
        <v>1093</v>
      </c>
      <c r="D51" s="18" t="s">
        <v>56</v>
      </c>
      <c r="E51" s="21">
        <v>868183033869913</v>
      </c>
      <c r="F51" s="18"/>
      <c r="G51" s="18" t="s">
        <v>74</v>
      </c>
      <c r="H51" s="29"/>
      <c r="I51" s="24" t="s">
        <v>251</v>
      </c>
      <c r="J51" s="22" t="s">
        <v>791</v>
      </c>
      <c r="K51" s="24"/>
      <c r="L51" s="22" t="s">
        <v>1086</v>
      </c>
      <c r="M51" s="22" t="s">
        <v>106</v>
      </c>
      <c r="N51" s="22"/>
      <c r="O51" s="22" t="s">
        <v>80</v>
      </c>
      <c r="P51" s="22" t="s">
        <v>100</v>
      </c>
      <c r="Q51" s="23" t="s">
        <v>42</v>
      </c>
      <c r="R51" s="18" t="s">
        <v>44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5</v>
      </c>
      <c r="AB51" s="257"/>
    </row>
    <row r="52" spans="1:28" ht="16.5" customHeight="1" x14ac:dyDescent="0.25">
      <c r="A52" s="1">
        <v>39</v>
      </c>
      <c r="B52" s="20" t="s">
        <v>1072</v>
      </c>
      <c r="C52" s="20" t="s">
        <v>1093</v>
      </c>
      <c r="D52" s="18" t="s">
        <v>56</v>
      </c>
      <c r="E52" s="21">
        <v>868183034803283</v>
      </c>
      <c r="F52" s="18"/>
      <c r="G52" s="18" t="s">
        <v>74</v>
      </c>
      <c r="H52" s="29"/>
      <c r="I52" s="29" t="s">
        <v>76</v>
      </c>
      <c r="J52" s="22" t="s">
        <v>134</v>
      </c>
      <c r="K52" s="22" t="s">
        <v>78</v>
      </c>
      <c r="L52" s="22" t="s">
        <v>1086</v>
      </c>
      <c r="M52" s="22" t="s">
        <v>58</v>
      </c>
      <c r="N52" s="22"/>
      <c r="O52" s="22" t="s">
        <v>80</v>
      </c>
      <c r="P52" s="22" t="s">
        <v>100</v>
      </c>
      <c r="Q52" s="26" t="s">
        <v>42</v>
      </c>
      <c r="R52" s="18" t="s">
        <v>44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40</v>
      </c>
      <c r="B53" s="20" t="s">
        <v>1072</v>
      </c>
      <c r="C53" s="20" t="s">
        <v>1093</v>
      </c>
      <c r="D53" s="18" t="s">
        <v>56</v>
      </c>
      <c r="E53" s="21">
        <v>868183034594866</v>
      </c>
      <c r="F53" s="18"/>
      <c r="G53" s="18" t="s">
        <v>74</v>
      </c>
      <c r="H53" s="22"/>
      <c r="I53" s="31" t="s">
        <v>76</v>
      </c>
      <c r="J53" s="22" t="s">
        <v>427</v>
      </c>
      <c r="K53" s="22" t="s">
        <v>78</v>
      </c>
      <c r="L53" s="22" t="s">
        <v>1086</v>
      </c>
      <c r="M53" s="22" t="s">
        <v>237</v>
      </c>
      <c r="N53" s="22"/>
      <c r="O53" s="22" t="s">
        <v>80</v>
      </c>
      <c r="P53" s="22" t="s">
        <v>100</v>
      </c>
      <c r="Q53" s="26" t="s">
        <v>37</v>
      </c>
      <c r="R53" s="18" t="s">
        <v>41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2</v>
      </c>
      <c r="AB53" s="257"/>
    </row>
    <row r="54" spans="1:28" ht="16.5" customHeight="1" x14ac:dyDescent="0.25">
      <c r="A54" s="1">
        <v>41</v>
      </c>
      <c r="B54" s="20" t="s">
        <v>1072</v>
      </c>
      <c r="C54" s="20" t="s">
        <v>1093</v>
      </c>
      <c r="D54" s="18" t="s">
        <v>56</v>
      </c>
      <c r="E54" s="21">
        <v>867717030518311</v>
      </c>
      <c r="F54" s="18"/>
      <c r="G54" s="18" t="s">
        <v>74</v>
      </c>
      <c r="H54" s="31" t="s">
        <v>1098</v>
      </c>
      <c r="I54" s="22" t="s">
        <v>251</v>
      </c>
      <c r="J54" s="34" t="s">
        <v>134</v>
      </c>
      <c r="K54" s="22" t="s">
        <v>78</v>
      </c>
      <c r="L54" s="22" t="s">
        <v>1099</v>
      </c>
      <c r="M54" s="22" t="s">
        <v>58</v>
      </c>
      <c r="N54" s="22"/>
      <c r="O54" s="22" t="s">
        <v>80</v>
      </c>
      <c r="P54" s="22" t="s">
        <v>100</v>
      </c>
      <c r="Q54" s="26" t="s">
        <v>42</v>
      </c>
      <c r="R54" s="18" t="s">
        <v>44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2</v>
      </c>
      <c r="AB54" s="257"/>
    </row>
    <row r="55" spans="1:28" ht="16.5" customHeight="1" x14ac:dyDescent="0.25">
      <c r="A55" s="1">
        <v>42</v>
      </c>
      <c r="B55" s="20" t="s">
        <v>1072</v>
      </c>
      <c r="C55" s="20" t="s">
        <v>1093</v>
      </c>
      <c r="D55" s="18" t="s">
        <v>56</v>
      </c>
      <c r="E55" s="21">
        <v>868183034747274</v>
      </c>
      <c r="F55" s="18"/>
      <c r="G55" s="18" t="s">
        <v>74</v>
      </c>
      <c r="H55" s="34"/>
      <c r="I55" s="34" t="s">
        <v>82</v>
      </c>
      <c r="J55" s="34" t="s">
        <v>134</v>
      </c>
      <c r="K55" s="34"/>
      <c r="L55" s="22" t="s">
        <v>1086</v>
      </c>
      <c r="M55" s="22" t="s">
        <v>58</v>
      </c>
      <c r="N55" s="34"/>
      <c r="O55" s="22" t="s">
        <v>80</v>
      </c>
      <c r="P55" s="22" t="s">
        <v>100</v>
      </c>
      <c r="Q55" s="26" t="s">
        <v>42</v>
      </c>
      <c r="R55" s="18" t="s">
        <v>44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>
        <v>43</v>
      </c>
      <c r="B56" s="20" t="s">
        <v>1072</v>
      </c>
      <c r="C56" s="20" t="s">
        <v>1093</v>
      </c>
      <c r="D56" s="18" t="s">
        <v>56</v>
      </c>
      <c r="E56" s="21">
        <v>867857039934687</v>
      </c>
      <c r="F56" s="18"/>
      <c r="G56" s="18" t="s">
        <v>74</v>
      </c>
      <c r="H56" s="22" t="s">
        <v>1100</v>
      </c>
      <c r="I56" s="22" t="s">
        <v>1094</v>
      </c>
      <c r="J56" s="22" t="s">
        <v>1101</v>
      </c>
      <c r="K56" s="22" t="s">
        <v>1102</v>
      </c>
      <c r="L56" s="22" t="s">
        <v>1086</v>
      </c>
      <c r="M56" s="22" t="s">
        <v>237</v>
      </c>
      <c r="N56" s="22"/>
      <c r="O56" s="22" t="s">
        <v>80</v>
      </c>
      <c r="P56" s="22" t="s">
        <v>100</v>
      </c>
      <c r="Q56" s="26" t="s">
        <v>37</v>
      </c>
      <c r="R56" s="18" t="s">
        <v>41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>
        <v>44</v>
      </c>
      <c r="B57" s="20" t="s">
        <v>1072</v>
      </c>
      <c r="C57" s="20" t="s">
        <v>1093</v>
      </c>
      <c r="D57" s="18" t="s">
        <v>57</v>
      </c>
      <c r="E57" s="21">
        <v>861359036878161</v>
      </c>
      <c r="F57" s="18"/>
      <c r="G57" s="18" t="s">
        <v>74</v>
      </c>
      <c r="H57" s="31"/>
      <c r="I57" s="22" t="s">
        <v>876</v>
      </c>
      <c r="J57" s="22" t="s">
        <v>1101</v>
      </c>
      <c r="K57" s="22" t="s">
        <v>555</v>
      </c>
      <c r="L57" s="22" t="s">
        <v>729</v>
      </c>
      <c r="M57" s="22" t="s">
        <v>496</v>
      </c>
      <c r="N57" s="28"/>
      <c r="O57" s="22" t="s">
        <v>80</v>
      </c>
      <c r="P57" s="22" t="s">
        <v>100</v>
      </c>
      <c r="Q57" s="23" t="s">
        <v>37</v>
      </c>
      <c r="R57" s="1" t="s">
        <v>59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265" t="s">
        <v>1319</v>
      </c>
      <c r="B58" s="266"/>
      <c r="C58" s="266"/>
      <c r="D58" s="266"/>
      <c r="E58" s="266"/>
      <c r="F58" s="266"/>
      <c r="G58" s="266"/>
      <c r="H58" s="266"/>
      <c r="I58" s="266"/>
      <c r="J58" s="266"/>
      <c r="K58" s="266"/>
      <c r="L58" s="266"/>
      <c r="M58" s="266"/>
      <c r="N58" s="266"/>
      <c r="O58" s="266"/>
      <c r="P58" s="266"/>
      <c r="Q58" s="266"/>
      <c r="R58" s="26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268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70"/>
      <c r="T59" s="124"/>
      <c r="U59" s="124"/>
      <c r="V59" s="124"/>
      <c r="Y59" s="259"/>
      <c r="Z59" s="18" t="s">
        <v>44</v>
      </c>
      <c r="AA59" s="18">
        <f>COUNTIFS($D$8:$D$1000,"TG102V",$R$8:$R$1000,"NCFW")</f>
        <v>5</v>
      </c>
      <c r="AB59" s="257"/>
    </row>
    <row r="60" spans="1:28" ht="16.5" customHeight="1" x14ac:dyDescent="0.25">
      <c r="A60" s="1">
        <v>45</v>
      </c>
      <c r="B60" s="20" t="s">
        <v>1332</v>
      </c>
      <c r="C60" s="20">
        <v>43530</v>
      </c>
      <c r="D60" s="18" t="s">
        <v>18</v>
      </c>
      <c r="E60" s="21">
        <v>864161026900824</v>
      </c>
      <c r="F60" s="18" t="s">
        <v>1341</v>
      </c>
      <c r="G60" s="18" t="s">
        <v>95</v>
      </c>
      <c r="H60" s="80" t="s">
        <v>1342</v>
      </c>
      <c r="I60" s="24" t="s">
        <v>1343</v>
      </c>
      <c r="J60" s="22" t="s">
        <v>134</v>
      </c>
      <c r="K60" s="22"/>
      <c r="L60" s="22" t="s">
        <v>110</v>
      </c>
      <c r="M60" s="22" t="s">
        <v>58</v>
      </c>
      <c r="N60" s="28"/>
      <c r="O60" s="22" t="s">
        <v>80</v>
      </c>
      <c r="P60" s="22" t="s">
        <v>100</v>
      </c>
      <c r="Q60" s="26" t="s">
        <v>42</v>
      </c>
      <c r="R60" s="1" t="s">
        <v>44</v>
      </c>
      <c r="Y60" s="259"/>
      <c r="Z60" s="18" t="s">
        <v>45</v>
      </c>
      <c r="AA60" s="18">
        <f>COUNTIFS($D$8:$D$1000,"TG102V",$R$8:$R$1000,"KL")</f>
        <v>2</v>
      </c>
      <c r="AB60" s="258"/>
    </row>
    <row r="61" spans="1:28" ht="16.5" customHeight="1" x14ac:dyDescent="0.25">
      <c r="A61" s="1">
        <v>46</v>
      </c>
      <c r="B61" s="20" t="s">
        <v>1332</v>
      </c>
      <c r="C61" s="20">
        <v>43530</v>
      </c>
      <c r="D61" s="18" t="s">
        <v>23</v>
      </c>
      <c r="E61" s="21">
        <v>861694037968359</v>
      </c>
      <c r="F61" s="18"/>
      <c r="G61" s="18" t="s">
        <v>95</v>
      </c>
      <c r="H61" s="31"/>
      <c r="I61" s="24" t="s">
        <v>82</v>
      </c>
      <c r="J61" s="22" t="s">
        <v>134</v>
      </c>
      <c r="K61" s="22" t="s">
        <v>98</v>
      </c>
      <c r="L61" s="22"/>
      <c r="M61" s="22"/>
      <c r="N61" s="28"/>
      <c r="O61" s="22" t="s">
        <v>80</v>
      </c>
      <c r="P61" s="22" t="s">
        <v>100</v>
      </c>
      <c r="Q61" s="26" t="s">
        <v>42</v>
      </c>
      <c r="R61" s="1" t="s">
        <v>45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46</v>
      </c>
    </row>
    <row r="62" spans="1:28" ht="16.5" customHeight="1" x14ac:dyDescent="0.25">
      <c r="A62" s="1">
        <v>47</v>
      </c>
      <c r="B62" s="20" t="s">
        <v>1332</v>
      </c>
      <c r="C62" s="20">
        <v>43530</v>
      </c>
      <c r="D62" s="18" t="s">
        <v>23</v>
      </c>
      <c r="E62" s="21">
        <v>866192037826359</v>
      </c>
      <c r="F62" s="18"/>
      <c r="G62" s="18" t="s">
        <v>74</v>
      </c>
      <c r="H62" s="21"/>
      <c r="I62" s="24" t="s">
        <v>76</v>
      </c>
      <c r="J62" s="22" t="s">
        <v>1344</v>
      </c>
      <c r="K62" s="22" t="s">
        <v>98</v>
      </c>
      <c r="L62" s="22"/>
      <c r="M62" s="22" t="s">
        <v>1345</v>
      </c>
      <c r="N62" s="22"/>
      <c r="O62" s="22" t="s">
        <v>80</v>
      </c>
      <c r="P62" s="22" t="s">
        <v>100</v>
      </c>
      <c r="Q62" s="23" t="s">
        <v>42</v>
      </c>
      <c r="R62" s="18" t="s">
        <v>43</v>
      </c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>
        <v>48</v>
      </c>
      <c r="B63" s="20" t="s">
        <v>1332</v>
      </c>
      <c r="C63" s="20">
        <v>43530</v>
      </c>
      <c r="D63" s="18" t="s">
        <v>23</v>
      </c>
      <c r="E63" s="21">
        <v>862631034734854</v>
      </c>
      <c r="F63" s="18" t="s">
        <v>262</v>
      </c>
      <c r="G63" s="18" t="s">
        <v>95</v>
      </c>
      <c r="H63" s="21"/>
      <c r="I63" s="24" t="s">
        <v>1346</v>
      </c>
      <c r="J63" s="22" t="s">
        <v>134</v>
      </c>
      <c r="K63" s="22" t="s">
        <v>98</v>
      </c>
      <c r="L63" s="22"/>
      <c r="M63" s="22"/>
      <c r="N63" s="28"/>
      <c r="O63" s="22" t="s">
        <v>80</v>
      </c>
      <c r="P63" s="22" t="s">
        <v>100</v>
      </c>
      <c r="Q63" s="23" t="s">
        <v>42</v>
      </c>
      <c r="R63" s="18" t="s">
        <v>45</v>
      </c>
      <c r="Y63" s="259"/>
      <c r="Z63" s="18" t="s">
        <v>39</v>
      </c>
      <c r="AA63" s="18">
        <f>COUNTIFS($D$8:$D$1000,"TG102LE",$R$8:$R$1000,"GPS")</f>
        <v>1</v>
      </c>
      <c r="AB63" s="257"/>
    </row>
    <row r="64" spans="1:28" ht="16.5" customHeight="1" x14ac:dyDescent="0.25">
      <c r="A64" s="1">
        <v>49</v>
      </c>
      <c r="B64" s="20" t="s">
        <v>1332</v>
      </c>
      <c r="C64" s="20">
        <v>43530</v>
      </c>
      <c r="D64" s="18" t="s">
        <v>23</v>
      </c>
      <c r="E64" s="21">
        <v>861694031120866</v>
      </c>
      <c r="F64" s="18"/>
      <c r="G64" s="18" t="s">
        <v>95</v>
      </c>
      <c r="H64" s="80" t="s">
        <v>1347</v>
      </c>
      <c r="I64" s="22" t="s">
        <v>82</v>
      </c>
      <c r="J64" s="22" t="s">
        <v>1276</v>
      </c>
      <c r="K64" s="22" t="s">
        <v>98</v>
      </c>
      <c r="L64" s="22"/>
      <c r="M64" s="22" t="s">
        <v>1348</v>
      </c>
      <c r="N64" s="28"/>
      <c r="O64" s="22"/>
      <c r="P64" s="22" t="s">
        <v>100</v>
      </c>
      <c r="Q64" s="26" t="s">
        <v>37</v>
      </c>
      <c r="R64" s="1" t="s">
        <v>59</v>
      </c>
      <c r="Y64" s="259"/>
      <c r="Z64" s="18" t="s">
        <v>40</v>
      </c>
      <c r="AA64" s="18">
        <f>COUNTIFS($D$8:$D$1000,"TG102LE",$R$8:$R$1000,"NG")</f>
        <v>6</v>
      </c>
      <c r="AB64" s="257"/>
    </row>
    <row r="65" spans="1:28" ht="16.5" customHeight="1" x14ac:dyDescent="0.25">
      <c r="A65" s="1">
        <v>50</v>
      </c>
      <c r="B65" s="20" t="s">
        <v>1332</v>
      </c>
      <c r="C65" s="20">
        <v>43530</v>
      </c>
      <c r="D65" s="18" t="s">
        <v>23</v>
      </c>
      <c r="E65" s="21">
        <v>861694030890956</v>
      </c>
      <c r="F65" s="18"/>
      <c r="G65" s="18" t="s">
        <v>95</v>
      </c>
      <c r="H65" s="29"/>
      <c r="I65" s="29" t="s">
        <v>1094</v>
      </c>
      <c r="J65" s="22" t="s">
        <v>134</v>
      </c>
      <c r="K65" s="22" t="s">
        <v>450</v>
      </c>
      <c r="L65" s="22" t="s">
        <v>98</v>
      </c>
      <c r="M65" s="22" t="s">
        <v>58</v>
      </c>
      <c r="N65" s="22"/>
      <c r="O65" s="22" t="s">
        <v>80</v>
      </c>
      <c r="P65" s="22" t="s">
        <v>100</v>
      </c>
      <c r="Q65" s="26" t="s">
        <v>42</v>
      </c>
      <c r="R65" s="18" t="s">
        <v>44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51</v>
      </c>
      <c r="B66" s="20" t="s">
        <v>1332</v>
      </c>
      <c r="C66" s="20">
        <v>43530</v>
      </c>
      <c r="D66" s="18" t="s">
        <v>23</v>
      </c>
      <c r="E66" s="21">
        <v>862631039268130</v>
      </c>
      <c r="F66" s="18"/>
      <c r="G66" s="18" t="s">
        <v>95</v>
      </c>
      <c r="H66" s="22"/>
      <c r="I66" s="31" t="s">
        <v>82</v>
      </c>
      <c r="J66" s="22" t="s">
        <v>134</v>
      </c>
      <c r="K66" s="22" t="s">
        <v>97</v>
      </c>
      <c r="L66" s="22" t="s">
        <v>98</v>
      </c>
      <c r="M66" s="22" t="s">
        <v>58</v>
      </c>
      <c r="N66" s="22"/>
      <c r="O66" s="22" t="s">
        <v>80</v>
      </c>
      <c r="P66" s="22" t="s">
        <v>100</v>
      </c>
      <c r="Q66" s="26" t="s">
        <v>42</v>
      </c>
      <c r="R66" s="18" t="s">
        <v>44</v>
      </c>
      <c r="Y66" s="259"/>
      <c r="Z66" s="18" t="s">
        <v>41</v>
      </c>
      <c r="AA66" s="18">
        <f>COUNTIFS($D$8:$D$1000,"TG102LE",$R$8:$R$1000,"LK")</f>
        <v>16</v>
      </c>
      <c r="AB66" s="257"/>
    </row>
    <row r="67" spans="1:28" ht="16.5" customHeight="1" x14ac:dyDescent="0.25">
      <c r="A67" s="1">
        <v>52</v>
      </c>
      <c r="B67" s="20" t="s">
        <v>1332</v>
      </c>
      <c r="C67" s="20">
        <v>43530</v>
      </c>
      <c r="D67" s="18" t="s">
        <v>56</v>
      </c>
      <c r="E67" s="21">
        <v>868183033841029</v>
      </c>
      <c r="F67" s="18"/>
      <c r="G67" s="18" t="s">
        <v>74</v>
      </c>
      <c r="H67" s="31" t="s">
        <v>1349</v>
      </c>
      <c r="I67" s="24" t="s">
        <v>1350</v>
      </c>
      <c r="J67" s="22" t="s">
        <v>134</v>
      </c>
      <c r="K67" s="22" t="s">
        <v>78</v>
      </c>
      <c r="L67" s="22" t="s">
        <v>1086</v>
      </c>
      <c r="M67" s="22" t="s">
        <v>58</v>
      </c>
      <c r="N67" s="28"/>
      <c r="O67" s="22" t="s">
        <v>80</v>
      </c>
      <c r="P67" s="22" t="s">
        <v>100</v>
      </c>
      <c r="Q67" s="26" t="s">
        <v>42</v>
      </c>
      <c r="R67" s="1" t="s">
        <v>44</v>
      </c>
      <c r="Y67" s="259"/>
      <c r="Z67" s="18" t="s">
        <v>43</v>
      </c>
      <c r="AA67" s="18">
        <f>COUNTIFS($D$8:$D$1000,"TG102LE",$R$8:$R$1000,"MCH")</f>
        <v>1</v>
      </c>
      <c r="AB67" s="257"/>
    </row>
    <row r="68" spans="1:28" ht="16.5" customHeight="1" x14ac:dyDescent="0.25">
      <c r="A68" s="1">
        <v>53</v>
      </c>
      <c r="B68" s="20" t="s">
        <v>1332</v>
      </c>
      <c r="C68" s="20">
        <v>43530</v>
      </c>
      <c r="D68" s="18" t="s">
        <v>56</v>
      </c>
      <c r="E68" s="21">
        <v>868183034700133</v>
      </c>
      <c r="F68" s="18"/>
      <c r="G68" s="18" t="s">
        <v>74</v>
      </c>
      <c r="H68" s="21"/>
      <c r="I68" s="24" t="s">
        <v>76</v>
      </c>
      <c r="J68" s="22" t="s">
        <v>134</v>
      </c>
      <c r="K68" s="22" t="s">
        <v>206</v>
      </c>
      <c r="L68" s="22" t="s">
        <v>1086</v>
      </c>
      <c r="M68" s="22" t="s">
        <v>58</v>
      </c>
      <c r="N68" s="22"/>
      <c r="O68" s="22" t="s">
        <v>80</v>
      </c>
      <c r="P68" s="22" t="s">
        <v>100</v>
      </c>
      <c r="Q68" s="23" t="s">
        <v>42</v>
      </c>
      <c r="R68" s="18" t="s">
        <v>44</v>
      </c>
      <c r="Y68" s="259"/>
      <c r="Z68" s="18" t="s">
        <v>68</v>
      </c>
      <c r="AA68" s="18">
        <f>COUNTIFS($D$8:$D$1000,"TG102LE",$R$8:$R$1000,"SF")</f>
        <v>1</v>
      </c>
      <c r="AB68" s="257"/>
    </row>
    <row r="69" spans="1:28" ht="16.5" customHeight="1" x14ac:dyDescent="0.25">
      <c r="A69" s="1">
        <v>54</v>
      </c>
      <c r="B69" s="20" t="s">
        <v>1332</v>
      </c>
      <c r="C69" s="20">
        <v>43530</v>
      </c>
      <c r="D69" s="18" t="s">
        <v>56</v>
      </c>
      <c r="E69" s="21">
        <v>867717030431622</v>
      </c>
      <c r="F69" s="18"/>
      <c r="G69" s="18" t="s">
        <v>74</v>
      </c>
      <c r="H69" s="21" t="s">
        <v>1351</v>
      </c>
      <c r="I69" s="24" t="s">
        <v>1094</v>
      </c>
      <c r="J69" s="22" t="s">
        <v>134</v>
      </c>
      <c r="K69" s="22" t="s">
        <v>1102</v>
      </c>
      <c r="L69" s="22" t="s">
        <v>1086</v>
      </c>
      <c r="M69" s="22" t="s">
        <v>58</v>
      </c>
      <c r="N69" s="22"/>
      <c r="O69" s="22" t="s">
        <v>80</v>
      </c>
      <c r="P69" s="22" t="s">
        <v>100</v>
      </c>
      <c r="Q69" s="23" t="s">
        <v>42</v>
      </c>
      <c r="R69" s="18" t="s">
        <v>44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265" t="s">
        <v>1627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7"/>
      <c r="Y70" s="259"/>
      <c r="Z70" s="18" t="s">
        <v>44</v>
      </c>
      <c r="AA70" s="18">
        <f>COUNTIFS($D$8:$D$1000,"TG102LE",$R$8:$R$1000,"NCFW")</f>
        <v>21</v>
      </c>
      <c r="AB70" s="257"/>
    </row>
    <row r="71" spans="1:28" ht="16.5" customHeight="1" x14ac:dyDescent="0.25">
      <c r="A71" s="268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70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>
        <v>55</v>
      </c>
      <c r="B72" s="20" t="s">
        <v>1637</v>
      </c>
      <c r="C72" s="20" t="s">
        <v>1647</v>
      </c>
      <c r="D72" s="18" t="s">
        <v>56</v>
      </c>
      <c r="E72" s="21">
        <v>867717030427075</v>
      </c>
      <c r="F72" s="18" t="s">
        <v>262</v>
      </c>
      <c r="G72" s="18" t="s">
        <v>74</v>
      </c>
      <c r="H72" s="22" t="s">
        <v>1100</v>
      </c>
      <c r="I72" s="24" t="s">
        <v>1094</v>
      </c>
      <c r="J72" s="22" t="s">
        <v>50</v>
      </c>
      <c r="K72" s="22" t="s">
        <v>78</v>
      </c>
      <c r="L72" s="22" t="s">
        <v>1086</v>
      </c>
      <c r="M72" s="22" t="s">
        <v>1258</v>
      </c>
      <c r="N72" s="28"/>
      <c r="O72" s="22" t="s">
        <v>80</v>
      </c>
      <c r="P72" s="22" t="s">
        <v>100</v>
      </c>
      <c r="Q72" s="31" t="s">
        <v>37</v>
      </c>
      <c r="R72" s="22" t="s">
        <v>40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4</v>
      </c>
    </row>
    <row r="73" spans="1:28" ht="16.5" customHeight="1" x14ac:dyDescent="0.25">
      <c r="A73" s="1">
        <v>56</v>
      </c>
      <c r="B73" s="20" t="s">
        <v>1637</v>
      </c>
      <c r="C73" s="20" t="s">
        <v>1647</v>
      </c>
      <c r="D73" s="18" t="s">
        <v>56</v>
      </c>
      <c r="E73" s="21">
        <v>867717030431846</v>
      </c>
      <c r="F73" s="18"/>
      <c r="G73" s="18" t="s">
        <v>74</v>
      </c>
      <c r="H73" s="21" t="s">
        <v>1648</v>
      </c>
      <c r="I73" s="24" t="s">
        <v>1094</v>
      </c>
      <c r="J73" s="22" t="s">
        <v>1649</v>
      </c>
      <c r="K73" s="22" t="s">
        <v>1102</v>
      </c>
      <c r="L73" s="22" t="s">
        <v>1086</v>
      </c>
      <c r="M73" s="22" t="s">
        <v>1650</v>
      </c>
      <c r="N73" s="22"/>
      <c r="O73" s="22" t="s">
        <v>80</v>
      </c>
      <c r="P73" s="22" t="s">
        <v>100</v>
      </c>
      <c r="Q73" s="23" t="s">
        <v>42</v>
      </c>
      <c r="R73" s="18" t="s">
        <v>44</v>
      </c>
      <c r="Y73" s="259"/>
      <c r="Z73" s="18" t="s">
        <v>59</v>
      </c>
      <c r="AA73" s="18">
        <f>COUNTIFS($D$8:$D$1000,"TG102E",$R$8:$R$1000,"GSM")</f>
        <v>1</v>
      </c>
      <c r="AB73" s="257"/>
    </row>
    <row r="74" spans="1:28" ht="16.5" customHeight="1" x14ac:dyDescent="0.25">
      <c r="A74" s="1">
        <v>57</v>
      </c>
      <c r="B74" s="20" t="s">
        <v>1637</v>
      </c>
      <c r="C74" s="20" t="s">
        <v>1647</v>
      </c>
      <c r="D74" s="18" t="s">
        <v>56</v>
      </c>
      <c r="E74" s="21">
        <v>868183034784335</v>
      </c>
      <c r="F74" s="18"/>
      <c r="G74" s="18" t="s">
        <v>74</v>
      </c>
      <c r="H74" s="21"/>
      <c r="I74" s="24" t="s">
        <v>76</v>
      </c>
      <c r="J74" s="22" t="s">
        <v>1651</v>
      </c>
      <c r="K74" s="22" t="s">
        <v>206</v>
      </c>
      <c r="L74" s="22" t="s">
        <v>1086</v>
      </c>
      <c r="M74" s="22" t="s">
        <v>58</v>
      </c>
      <c r="N74" s="22"/>
      <c r="O74" s="22" t="s">
        <v>80</v>
      </c>
      <c r="P74" s="22" t="s">
        <v>100</v>
      </c>
      <c r="Q74" s="23" t="s">
        <v>42</v>
      </c>
      <c r="R74" s="18" t="s">
        <v>44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58</v>
      </c>
      <c r="B75" s="20" t="s">
        <v>1637</v>
      </c>
      <c r="C75" s="20" t="s">
        <v>1647</v>
      </c>
      <c r="D75" s="18" t="s">
        <v>56</v>
      </c>
      <c r="E75" s="21">
        <v>867857039897561</v>
      </c>
      <c r="F75" s="18"/>
      <c r="G75" s="18" t="s">
        <v>74</v>
      </c>
      <c r="H75" s="29"/>
      <c r="I75" s="24" t="s">
        <v>1350</v>
      </c>
      <c r="J75" s="22" t="s">
        <v>1383</v>
      </c>
      <c r="K75" s="22" t="s">
        <v>1102</v>
      </c>
      <c r="L75" s="22" t="s">
        <v>1086</v>
      </c>
      <c r="M75" s="22" t="s">
        <v>469</v>
      </c>
      <c r="N75" s="22"/>
      <c r="O75" s="22" t="s">
        <v>80</v>
      </c>
      <c r="P75" s="22" t="s">
        <v>100</v>
      </c>
      <c r="Q75" s="26" t="s">
        <v>37</v>
      </c>
      <c r="R75" s="1" t="s">
        <v>41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59</v>
      </c>
      <c r="B76" s="20" t="s">
        <v>1637</v>
      </c>
      <c r="C76" s="20" t="s">
        <v>1647</v>
      </c>
      <c r="D76" s="18" t="s">
        <v>56</v>
      </c>
      <c r="E76" s="21">
        <v>867857039897652</v>
      </c>
      <c r="F76" s="18"/>
      <c r="G76" s="18" t="s">
        <v>74</v>
      </c>
      <c r="H76" s="21" t="s">
        <v>1648</v>
      </c>
      <c r="I76" s="24" t="s">
        <v>1094</v>
      </c>
      <c r="J76" s="22" t="s">
        <v>1651</v>
      </c>
      <c r="K76" s="22" t="s">
        <v>219</v>
      </c>
      <c r="L76" s="22" t="s">
        <v>1086</v>
      </c>
      <c r="M76" s="22" t="s">
        <v>58</v>
      </c>
      <c r="N76" s="22"/>
      <c r="O76" s="22" t="s">
        <v>80</v>
      </c>
      <c r="P76" s="22" t="s">
        <v>100</v>
      </c>
      <c r="Q76" s="26" t="s">
        <v>42</v>
      </c>
      <c r="R76" s="18" t="s">
        <v>44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60</v>
      </c>
      <c r="B77" s="20" t="s">
        <v>1637</v>
      </c>
      <c r="C77" s="20" t="s">
        <v>1647</v>
      </c>
      <c r="D77" s="18" t="s">
        <v>56</v>
      </c>
      <c r="E77" s="21">
        <v>868183033856704</v>
      </c>
      <c r="F77" s="18" t="s">
        <v>262</v>
      </c>
      <c r="G77" s="18" t="s">
        <v>74</v>
      </c>
      <c r="H77" s="22"/>
      <c r="I77" s="31" t="s">
        <v>76</v>
      </c>
      <c r="J77" s="22" t="s">
        <v>862</v>
      </c>
      <c r="K77" s="22" t="s">
        <v>206</v>
      </c>
      <c r="L77" s="22" t="s">
        <v>1086</v>
      </c>
      <c r="M77" s="22" t="s">
        <v>1652</v>
      </c>
      <c r="N77" s="22"/>
      <c r="O77" s="22" t="s">
        <v>80</v>
      </c>
      <c r="P77" s="22" t="s">
        <v>100</v>
      </c>
      <c r="Q77" s="26" t="s">
        <v>37</v>
      </c>
      <c r="R77" s="18" t="s">
        <v>40</v>
      </c>
      <c r="Y77" s="259"/>
      <c r="Z77" s="18" t="s">
        <v>41</v>
      </c>
      <c r="AA77" s="18">
        <f>COUNTIFS($D$8:$D$1000,"TG102E",$R$8:$R$1000,"LK")</f>
        <v>2</v>
      </c>
      <c r="AB77" s="257"/>
    </row>
    <row r="78" spans="1:28" ht="16.5" customHeight="1" x14ac:dyDescent="0.25">
      <c r="A78" s="1">
        <v>61</v>
      </c>
      <c r="B78" s="20" t="s">
        <v>1637</v>
      </c>
      <c r="C78" s="20" t="s">
        <v>1647</v>
      </c>
      <c r="D78" s="18" t="s">
        <v>56</v>
      </c>
      <c r="E78" s="21">
        <v>867717030419262</v>
      </c>
      <c r="F78" s="18"/>
      <c r="G78" s="18" t="s">
        <v>74</v>
      </c>
      <c r="H78" s="22"/>
      <c r="I78" s="22"/>
      <c r="J78" s="22" t="s">
        <v>52</v>
      </c>
      <c r="K78" s="22"/>
      <c r="L78" s="22" t="s">
        <v>1086</v>
      </c>
      <c r="M78" s="22" t="s">
        <v>1653</v>
      </c>
      <c r="N78" s="22"/>
      <c r="O78" s="22" t="s">
        <v>80</v>
      </c>
      <c r="P78" s="22" t="s">
        <v>100</v>
      </c>
      <c r="Q78" s="26" t="s">
        <v>42</v>
      </c>
      <c r="R78" s="18" t="s">
        <v>43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62</v>
      </c>
      <c r="B79" s="20" t="s">
        <v>1637</v>
      </c>
      <c r="C79" s="20" t="s">
        <v>1647</v>
      </c>
      <c r="D79" s="18" t="s">
        <v>56</v>
      </c>
      <c r="E79" s="21">
        <v>868183033799029</v>
      </c>
      <c r="F79" s="18" t="s">
        <v>262</v>
      </c>
      <c r="G79" s="18" t="s">
        <v>74</v>
      </c>
      <c r="H79" s="34"/>
      <c r="I79" s="34" t="s">
        <v>1654</v>
      </c>
      <c r="J79" s="34" t="s">
        <v>1655</v>
      </c>
      <c r="K79" s="34" t="s">
        <v>206</v>
      </c>
      <c r="L79" s="22" t="s">
        <v>1086</v>
      </c>
      <c r="M79" s="31" t="s">
        <v>1656</v>
      </c>
      <c r="N79" s="34"/>
      <c r="O79" s="22" t="s">
        <v>80</v>
      </c>
      <c r="P79" s="22" t="s">
        <v>100</v>
      </c>
      <c r="Q79" s="26" t="s">
        <v>37</v>
      </c>
      <c r="R79" s="18" t="s">
        <v>41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63</v>
      </c>
      <c r="B80" s="20" t="s">
        <v>1637</v>
      </c>
      <c r="C80" s="20" t="s">
        <v>1647</v>
      </c>
      <c r="D80" s="18" t="s">
        <v>56</v>
      </c>
      <c r="E80" s="21">
        <v>867857039917179</v>
      </c>
      <c r="F80" s="18"/>
      <c r="G80" s="18" t="s">
        <v>74</v>
      </c>
      <c r="H80" s="66"/>
      <c r="I80" s="31" t="s">
        <v>251</v>
      </c>
      <c r="J80" s="22" t="s">
        <v>1383</v>
      </c>
      <c r="K80" s="22" t="s">
        <v>226</v>
      </c>
      <c r="L80" s="22" t="s">
        <v>1086</v>
      </c>
      <c r="M80" s="22" t="s">
        <v>469</v>
      </c>
      <c r="N80" s="66"/>
      <c r="O80" s="22" t="s">
        <v>80</v>
      </c>
      <c r="P80" s="22" t="s">
        <v>100</v>
      </c>
      <c r="Q80" s="26" t="s">
        <v>37</v>
      </c>
      <c r="R80" s="18" t="s">
        <v>41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64</v>
      </c>
      <c r="B81" s="20" t="s">
        <v>1637</v>
      </c>
      <c r="C81" s="20" t="s">
        <v>1631</v>
      </c>
      <c r="D81" s="18" t="s">
        <v>23</v>
      </c>
      <c r="E81" s="21">
        <v>863586032920476</v>
      </c>
      <c r="F81" s="18"/>
      <c r="G81" s="18" t="s">
        <v>95</v>
      </c>
      <c r="H81" s="22"/>
      <c r="I81" s="24" t="s">
        <v>1094</v>
      </c>
      <c r="J81" s="22" t="s">
        <v>1657</v>
      </c>
      <c r="K81" s="22" t="s">
        <v>98</v>
      </c>
      <c r="L81" s="22"/>
      <c r="M81" s="22" t="s">
        <v>1658</v>
      </c>
      <c r="N81" s="28"/>
      <c r="O81" s="22" t="s">
        <v>80</v>
      </c>
      <c r="P81" s="22" t="s">
        <v>100</v>
      </c>
      <c r="Q81" s="31" t="s">
        <v>37</v>
      </c>
      <c r="R81" s="22" t="s">
        <v>41</v>
      </c>
      <c r="Y81" s="259"/>
      <c r="Z81" s="18" t="s">
        <v>44</v>
      </c>
      <c r="AA81" s="18">
        <f>COUNTIFS($D$8:$D$1000,"TG102E",$R$8:$R$1000,"NCFW")</f>
        <v>1</v>
      </c>
      <c r="AB81" s="257"/>
    </row>
    <row r="82" spans="1:28" ht="16.5" customHeight="1" x14ac:dyDescent="0.25">
      <c r="A82" s="1">
        <v>65</v>
      </c>
      <c r="B82" s="20" t="s">
        <v>1637</v>
      </c>
      <c r="C82" s="20" t="s">
        <v>1631</v>
      </c>
      <c r="D82" s="18" t="s">
        <v>23</v>
      </c>
      <c r="E82" s="21">
        <v>861694037958277</v>
      </c>
      <c r="F82" s="18"/>
      <c r="G82" s="18" t="s">
        <v>95</v>
      </c>
      <c r="H82" s="21"/>
      <c r="I82" s="24" t="s">
        <v>1659</v>
      </c>
      <c r="J82" s="22" t="s">
        <v>50</v>
      </c>
      <c r="K82" s="24" t="s">
        <v>97</v>
      </c>
      <c r="L82" s="22" t="s">
        <v>98</v>
      </c>
      <c r="M82" s="22" t="s">
        <v>1258</v>
      </c>
      <c r="N82" s="28">
        <v>10000</v>
      </c>
      <c r="O82" s="22" t="s">
        <v>80</v>
      </c>
      <c r="P82" s="22" t="s">
        <v>100</v>
      </c>
      <c r="Q82" s="23" t="s">
        <v>37</v>
      </c>
      <c r="R82" s="18" t="s">
        <v>41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>
        <v>66</v>
      </c>
      <c r="B83" s="20" t="s">
        <v>1637</v>
      </c>
      <c r="C83" s="20" t="s">
        <v>1631</v>
      </c>
      <c r="D83" s="18" t="s">
        <v>23</v>
      </c>
      <c r="E83" s="21">
        <v>861694031743519</v>
      </c>
      <c r="F83" s="18"/>
      <c r="G83" s="18" t="s">
        <v>95</v>
      </c>
      <c r="H83" s="21"/>
      <c r="I83" s="24" t="s">
        <v>1659</v>
      </c>
      <c r="J83" s="22" t="s">
        <v>1660</v>
      </c>
      <c r="K83" s="22" t="s">
        <v>538</v>
      </c>
      <c r="L83" s="22" t="s">
        <v>98</v>
      </c>
      <c r="M83" s="22" t="s">
        <v>469</v>
      </c>
      <c r="N83" s="22"/>
      <c r="O83" s="22" t="s">
        <v>80</v>
      </c>
      <c r="P83" s="22" t="s">
        <v>100</v>
      </c>
      <c r="Q83" s="23" t="s">
        <v>37</v>
      </c>
      <c r="R83" s="18" t="s">
        <v>41</v>
      </c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1</v>
      </c>
    </row>
    <row r="84" spans="1:28" ht="16.5" customHeight="1" x14ac:dyDescent="0.25">
      <c r="A84" s="1">
        <v>67</v>
      </c>
      <c r="B84" s="20" t="s">
        <v>1637</v>
      </c>
      <c r="C84" s="20" t="s">
        <v>1631</v>
      </c>
      <c r="D84" s="18" t="s">
        <v>23</v>
      </c>
      <c r="E84" s="21">
        <v>862631034734771</v>
      </c>
      <c r="F84" s="18"/>
      <c r="G84" s="18" t="s">
        <v>95</v>
      </c>
      <c r="H84" s="29"/>
      <c r="I84" s="24"/>
      <c r="J84" s="22" t="s">
        <v>1661</v>
      </c>
      <c r="K84" s="22" t="s">
        <v>1662</v>
      </c>
      <c r="L84" s="22" t="s">
        <v>98</v>
      </c>
      <c r="M84" s="22" t="s">
        <v>1663</v>
      </c>
      <c r="N84" s="28">
        <v>120000</v>
      </c>
      <c r="O84" s="22" t="s">
        <v>80</v>
      </c>
      <c r="P84" s="22" t="s">
        <v>100</v>
      </c>
      <c r="Q84" s="26" t="s">
        <v>37</v>
      </c>
      <c r="R84" s="1" t="s">
        <v>41</v>
      </c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>
        <v>68</v>
      </c>
      <c r="B85" s="20" t="s">
        <v>1637</v>
      </c>
      <c r="C85" s="20" t="s">
        <v>1647</v>
      </c>
      <c r="D85" s="18" t="s">
        <v>30</v>
      </c>
      <c r="E85" s="21">
        <v>864811037115743</v>
      </c>
      <c r="F85" s="18"/>
      <c r="G85" s="18" t="s">
        <v>95</v>
      </c>
      <c r="H85" s="22"/>
      <c r="I85" s="24" t="s">
        <v>1664</v>
      </c>
      <c r="J85" s="22" t="s">
        <v>225</v>
      </c>
      <c r="K85" s="22" t="s">
        <v>83</v>
      </c>
      <c r="L85" s="22" t="s">
        <v>84</v>
      </c>
      <c r="M85" s="22" t="s">
        <v>569</v>
      </c>
      <c r="N85" s="35" t="s">
        <v>1665</v>
      </c>
      <c r="O85" s="22" t="s">
        <v>80</v>
      </c>
      <c r="P85" s="22" t="s">
        <v>100</v>
      </c>
      <c r="Q85" s="31" t="s">
        <v>37</v>
      </c>
      <c r="R85" s="22" t="s">
        <v>59</v>
      </c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>
        <v>69</v>
      </c>
      <c r="B86" s="20" t="s">
        <v>1637</v>
      </c>
      <c r="C86" s="20" t="s">
        <v>1647</v>
      </c>
      <c r="D86" s="18" t="s">
        <v>30</v>
      </c>
      <c r="E86" s="21">
        <v>863586032910873</v>
      </c>
      <c r="F86" s="18"/>
      <c r="G86" s="18" t="s">
        <v>95</v>
      </c>
      <c r="H86" s="21"/>
      <c r="I86" s="24" t="s">
        <v>82</v>
      </c>
      <c r="J86" s="22" t="s">
        <v>225</v>
      </c>
      <c r="K86" s="22" t="s">
        <v>84</v>
      </c>
      <c r="L86" s="22"/>
      <c r="M86" s="22" t="s">
        <v>213</v>
      </c>
      <c r="N86" s="35" t="s">
        <v>1665</v>
      </c>
      <c r="O86" s="22" t="s">
        <v>80</v>
      </c>
      <c r="P86" s="22" t="s">
        <v>100</v>
      </c>
      <c r="Q86" s="31" t="s">
        <v>37</v>
      </c>
      <c r="R86" s="22" t="s">
        <v>59</v>
      </c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>
        <v>70</v>
      </c>
      <c r="B87" s="20" t="s">
        <v>1637</v>
      </c>
      <c r="C87" s="20" t="s">
        <v>1647</v>
      </c>
      <c r="D87" s="18" t="s">
        <v>30</v>
      </c>
      <c r="E87" s="21">
        <v>868926034003597</v>
      </c>
      <c r="F87" s="18"/>
      <c r="G87" s="18" t="s">
        <v>74</v>
      </c>
      <c r="H87" s="21"/>
      <c r="I87" s="24" t="s">
        <v>1094</v>
      </c>
      <c r="J87" s="22" t="s">
        <v>225</v>
      </c>
      <c r="K87" s="22" t="s">
        <v>311</v>
      </c>
      <c r="L87" s="22"/>
      <c r="M87" s="22" t="s">
        <v>569</v>
      </c>
      <c r="N87" s="35" t="s">
        <v>1665</v>
      </c>
      <c r="O87" s="22" t="s">
        <v>80</v>
      </c>
      <c r="P87" s="22" t="s">
        <v>100</v>
      </c>
      <c r="Q87" s="31" t="s">
        <v>37</v>
      </c>
      <c r="R87" s="22" t="s">
        <v>59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265" t="s">
        <v>2112</v>
      </c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268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70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>
        <v>71</v>
      </c>
      <c r="B90" s="20" t="s">
        <v>2162</v>
      </c>
      <c r="C90" s="20" t="s">
        <v>2163</v>
      </c>
      <c r="D90" s="18" t="s">
        <v>57</v>
      </c>
      <c r="E90" s="21">
        <v>861359034609204</v>
      </c>
      <c r="F90" s="18"/>
      <c r="G90" s="18" t="s">
        <v>74</v>
      </c>
      <c r="H90" s="31"/>
      <c r="I90" s="24"/>
      <c r="J90" s="22"/>
      <c r="K90" s="22"/>
      <c r="L90" s="22"/>
      <c r="M90" s="22" t="s">
        <v>58</v>
      </c>
      <c r="N90" s="28"/>
      <c r="O90" s="22" t="s">
        <v>80</v>
      </c>
      <c r="P90" s="22" t="s">
        <v>92</v>
      </c>
      <c r="Q90" s="26" t="s">
        <v>42</v>
      </c>
      <c r="R90" s="1" t="s">
        <v>44</v>
      </c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>
        <v>72</v>
      </c>
      <c r="B91" s="20" t="s">
        <v>2162</v>
      </c>
      <c r="C91" s="20" t="s">
        <v>2163</v>
      </c>
      <c r="D91" s="18" t="s">
        <v>56</v>
      </c>
      <c r="E91" s="21">
        <v>868183034697990</v>
      </c>
      <c r="F91" s="5"/>
      <c r="G91" s="18" t="s">
        <v>74</v>
      </c>
      <c r="H91" s="22"/>
      <c r="I91" s="24" t="s">
        <v>209</v>
      </c>
      <c r="J91" s="22" t="s">
        <v>198</v>
      </c>
      <c r="K91" s="22" t="s">
        <v>78</v>
      </c>
      <c r="L91" s="22" t="s">
        <v>1086</v>
      </c>
      <c r="M91" s="22" t="s">
        <v>586</v>
      </c>
      <c r="N91" s="28"/>
      <c r="O91" s="22" t="s">
        <v>80</v>
      </c>
      <c r="P91" s="22" t="s">
        <v>92</v>
      </c>
      <c r="Q91" s="23" t="s">
        <v>37</v>
      </c>
      <c r="R91" s="18" t="s">
        <v>41</v>
      </c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73</v>
      </c>
      <c r="B92" s="20" t="s">
        <v>2162</v>
      </c>
      <c r="C92" s="20" t="s">
        <v>2163</v>
      </c>
      <c r="D92" s="18" t="s">
        <v>56</v>
      </c>
      <c r="E92" s="21">
        <v>868183033868188</v>
      </c>
      <c r="F92" s="5"/>
      <c r="G92" s="18" t="s">
        <v>74</v>
      </c>
      <c r="H92" s="21" t="s">
        <v>204</v>
      </c>
      <c r="I92" s="24" t="s">
        <v>209</v>
      </c>
      <c r="J92" s="22"/>
      <c r="K92" s="22" t="s">
        <v>78</v>
      </c>
      <c r="L92" s="22" t="s">
        <v>1086</v>
      </c>
      <c r="M92" s="22" t="s">
        <v>58</v>
      </c>
      <c r="N92" s="22"/>
      <c r="O92" s="22" t="s">
        <v>80</v>
      </c>
      <c r="P92" s="22" t="s">
        <v>92</v>
      </c>
      <c r="Q92" s="23" t="s">
        <v>42</v>
      </c>
      <c r="R92" s="18" t="s">
        <v>44</v>
      </c>
      <c r="Y92" s="259"/>
      <c r="Z92" s="18" t="s">
        <v>44</v>
      </c>
      <c r="AA92" s="18">
        <f>COUNTIFS($D$8:$D$1000,"TG007",$R$8:$R$1000,"NCFW")</f>
        <v>1</v>
      </c>
      <c r="AB92" s="257"/>
    </row>
    <row r="93" spans="1:28" ht="16.5" customHeight="1" x14ac:dyDescent="0.25">
      <c r="A93" s="1">
        <v>74</v>
      </c>
      <c r="B93" s="20" t="s">
        <v>2162</v>
      </c>
      <c r="C93" s="20" t="s">
        <v>2163</v>
      </c>
      <c r="D93" s="18" t="s">
        <v>56</v>
      </c>
      <c r="E93" s="21">
        <v>868183033819645</v>
      </c>
      <c r="F93" s="5"/>
      <c r="G93" s="18" t="s">
        <v>74</v>
      </c>
      <c r="H93" s="21"/>
      <c r="I93" s="24" t="s">
        <v>209</v>
      </c>
      <c r="J93" s="22" t="s">
        <v>2164</v>
      </c>
      <c r="K93" s="22" t="s">
        <v>78</v>
      </c>
      <c r="L93" s="22" t="s">
        <v>1086</v>
      </c>
      <c r="M93" s="22" t="s">
        <v>2165</v>
      </c>
      <c r="N93" s="22"/>
      <c r="O93" s="22" t="s">
        <v>80</v>
      </c>
      <c r="P93" s="22" t="s">
        <v>92</v>
      </c>
      <c r="Q93" s="23" t="s">
        <v>37</v>
      </c>
      <c r="R93" s="18" t="s">
        <v>41</v>
      </c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>
        <v>75</v>
      </c>
      <c r="B94" s="20" t="s">
        <v>2162</v>
      </c>
      <c r="C94" s="20" t="s">
        <v>2163</v>
      </c>
      <c r="D94" s="18" t="s">
        <v>56</v>
      </c>
      <c r="E94" s="21">
        <v>867717030503735</v>
      </c>
      <c r="F94" s="5"/>
      <c r="G94" s="18" t="s">
        <v>74</v>
      </c>
      <c r="H94" s="29"/>
      <c r="I94" s="24" t="s">
        <v>82</v>
      </c>
      <c r="J94" s="22" t="s">
        <v>210</v>
      </c>
      <c r="K94" s="22" t="s">
        <v>1102</v>
      </c>
      <c r="L94" s="22" t="s">
        <v>1086</v>
      </c>
      <c r="M94" s="22" t="s">
        <v>1776</v>
      </c>
      <c r="N94" s="22"/>
      <c r="O94" s="22" t="s">
        <v>80</v>
      </c>
      <c r="P94" s="22" t="s">
        <v>92</v>
      </c>
      <c r="Q94" s="23" t="s">
        <v>37</v>
      </c>
      <c r="R94" s="18" t="s">
        <v>41</v>
      </c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>
        <v>76</v>
      </c>
      <c r="B95" s="20" t="s">
        <v>2162</v>
      </c>
      <c r="C95" s="20" t="s">
        <v>2163</v>
      </c>
      <c r="D95" s="18" t="s">
        <v>56</v>
      </c>
      <c r="E95" s="21">
        <v>867717030427687</v>
      </c>
      <c r="F95" s="5"/>
      <c r="G95" s="18" t="s">
        <v>74</v>
      </c>
      <c r="H95" s="29" t="s">
        <v>2166</v>
      </c>
      <c r="I95" s="24" t="s">
        <v>82</v>
      </c>
      <c r="J95" s="22" t="s">
        <v>2167</v>
      </c>
      <c r="K95" s="22" t="s">
        <v>1102</v>
      </c>
      <c r="L95" s="22" t="s">
        <v>1086</v>
      </c>
      <c r="M95" s="22" t="s">
        <v>58</v>
      </c>
      <c r="N95" s="22"/>
      <c r="O95" s="22" t="s">
        <v>80</v>
      </c>
      <c r="P95" s="22" t="s">
        <v>92</v>
      </c>
      <c r="Q95" s="23" t="s">
        <v>42</v>
      </c>
      <c r="R95" s="18" t="s">
        <v>44</v>
      </c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>
        <v>77</v>
      </c>
      <c r="B96" s="20" t="s">
        <v>2162</v>
      </c>
      <c r="C96" s="20" t="s">
        <v>2163</v>
      </c>
      <c r="D96" s="18" t="s">
        <v>56</v>
      </c>
      <c r="E96" s="21">
        <v>867717030417274</v>
      </c>
      <c r="F96" s="5"/>
      <c r="G96" s="18" t="s">
        <v>74</v>
      </c>
      <c r="H96" s="22"/>
      <c r="I96" s="24" t="s">
        <v>82</v>
      </c>
      <c r="J96" s="22" t="s">
        <v>210</v>
      </c>
      <c r="K96" s="22" t="s">
        <v>1102</v>
      </c>
      <c r="L96" s="22" t="s">
        <v>1086</v>
      </c>
      <c r="M96" s="22" t="s">
        <v>125</v>
      </c>
      <c r="N96" s="22"/>
      <c r="O96" s="22" t="s">
        <v>80</v>
      </c>
      <c r="P96" s="22" t="s">
        <v>92</v>
      </c>
      <c r="Q96" s="23" t="s">
        <v>37</v>
      </c>
      <c r="R96" s="18" t="s">
        <v>41</v>
      </c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>
        <v>78</v>
      </c>
      <c r="B97" s="20" t="s">
        <v>2162</v>
      </c>
      <c r="C97" s="20" t="s">
        <v>2163</v>
      </c>
      <c r="D97" s="18" t="s">
        <v>56</v>
      </c>
      <c r="E97" s="21">
        <v>867857039922542</v>
      </c>
      <c r="F97" s="5"/>
      <c r="G97" s="18" t="s">
        <v>74</v>
      </c>
      <c r="H97" s="22"/>
      <c r="I97" s="24" t="s">
        <v>209</v>
      </c>
      <c r="J97" s="22" t="s">
        <v>2168</v>
      </c>
      <c r="K97" s="22" t="s">
        <v>1102</v>
      </c>
      <c r="L97" s="22" t="s">
        <v>1086</v>
      </c>
      <c r="M97" s="22" t="s">
        <v>125</v>
      </c>
      <c r="N97" s="22"/>
      <c r="O97" s="22" t="s">
        <v>80</v>
      </c>
      <c r="P97" s="22" t="s">
        <v>92</v>
      </c>
      <c r="Q97" s="23" t="s">
        <v>37</v>
      </c>
      <c r="R97" s="18" t="s">
        <v>41</v>
      </c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>
        <v>79</v>
      </c>
      <c r="B98" s="20" t="s">
        <v>2162</v>
      </c>
      <c r="C98" s="20" t="s">
        <v>2163</v>
      </c>
      <c r="D98" s="18" t="s">
        <v>56</v>
      </c>
      <c r="E98" s="21">
        <v>868183034770896</v>
      </c>
      <c r="F98" s="5"/>
      <c r="G98" s="18" t="s">
        <v>74</v>
      </c>
      <c r="H98" s="34"/>
      <c r="I98" s="34" t="s">
        <v>76</v>
      </c>
      <c r="J98" s="34" t="s">
        <v>2169</v>
      </c>
      <c r="K98" s="34" t="s">
        <v>206</v>
      </c>
      <c r="L98" s="22" t="s">
        <v>1086</v>
      </c>
      <c r="M98" s="22" t="s">
        <v>586</v>
      </c>
      <c r="N98" s="34"/>
      <c r="O98" s="22" t="s">
        <v>80</v>
      </c>
      <c r="P98" s="22" t="s">
        <v>92</v>
      </c>
      <c r="Q98" s="23" t="s">
        <v>37</v>
      </c>
      <c r="R98" s="18" t="s">
        <v>41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80</v>
      </c>
      <c r="B99" s="20" t="s">
        <v>2162</v>
      </c>
      <c r="C99" s="20" t="s">
        <v>2163</v>
      </c>
      <c r="D99" s="18" t="s">
        <v>56</v>
      </c>
      <c r="E99" s="21">
        <v>867857039935734</v>
      </c>
      <c r="F99" s="5"/>
      <c r="G99" s="18" t="s">
        <v>74</v>
      </c>
      <c r="H99" s="66"/>
      <c r="I99" s="24" t="s">
        <v>82</v>
      </c>
      <c r="J99" s="22" t="s">
        <v>210</v>
      </c>
      <c r="K99" s="22" t="s">
        <v>1102</v>
      </c>
      <c r="L99" s="22" t="s">
        <v>1086</v>
      </c>
      <c r="M99" s="22" t="s">
        <v>1776</v>
      </c>
      <c r="N99" s="66"/>
      <c r="O99" s="22" t="s">
        <v>80</v>
      </c>
      <c r="P99" s="22" t="s">
        <v>92</v>
      </c>
      <c r="Q99" s="26" t="s">
        <v>37</v>
      </c>
      <c r="R99" s="18" t="s">
        <v>41</v>
      </c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>
        <v>81</v>
      </c>
      <c r="B100" s="20" t="s">
        <v>2162</v>
      </c>
      <c r="C100" s="20" t="s">
        <v>2163</v>
      </c>
      <c r="D100" s="18" t="s">
        <v>56</v>
      </c>
      <c r="E100" s="21">
        <v>868183034747274</v>
      </c>
      <c r="F100" s="5"/>
      <c r="G100" s="18" t="s">
        <v>74</v>
      </c>
      <c r="H100" s="22"/>
      <c r="I100" s="24" t="s">
        <v>209</v>
      </c>
      <c r="J100" s="22"/>
      <c r="K100" s="22" t="s">
        <v>1102</v>
      </c>
      <c r="L100" s="22" t="s">
        <v>1086</v>
      </c>
      <c r="M100" s="22" t="s">
        <v>58</v>
      </c>
      <c r="N100" s="22"/>
      <c r="O100" s="22" t="s">
        <v>80</v>
      </c>
      <c r="P100" s="22" t="s">
        <v>92</v>
      </c>
      <c r="Q100" s="23" t="s">
        <v>42</v>
      </c>
      <c r="R100" s="18" t="s">
        <v>44</v>
      </c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>
        <v>82</v>
      </c>
      <c r="B101" s="20" t="s">
        <v>2162</v>
      </c>
      <c r="C101" s="20" t="s">
        <v>2163</v>
      </c>
      <c r="D101" s="18" t="s">
        <v>56</v>
      </c>
      <c r="E101" s="21">
        <v>867857039925487</v>
      </c>
      <c r="F101" s="5"/>
      <c r="G101" s="18" t="s">
        <v>74</v>
      </c>
      <c r="H101" s="22"/>
      <c r="I101" s="24" t="s">
        <v>82</v>
      </c>
      <c r="J101" s="22" t="s">
        <v>210</v>
      </c>
      <c r="K101" s="22" t="s">
        <v>1102</v>
      </c>
      <c r="L101" s="22" t="s">
        <v>1086</v>
      </c>
      <c r="M101" s="22" t="s">
        <v>1776</v>
      </c>
      <c r="N101" s="22"/>
      <c r="O101" s="22" t="s">
        <v>80</v>
      </c>
      <c r="P101" s="22" t="s">
        <v>92</v>
      </c>
      <c r="Q101" s="26" t="s">
        <v>37</v>
      </c>
      <c r="R101" s="18" t="s">
        <v>41</v>
      </c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>
        <v>83</v>
      </c>
      <c r="B102" s="20" t="s">
        <v>2162</v>
      </c>
      <c r="C102" s="20" t="s">
        <v>2163</v>
      </c>
      <c r="D102" s="18" t="s">
        <v>30</v>
      </c>
      <c r="E102" s="81" t="s">
        <v>2170</v>
      </c>
      <c r="F102" s="81"/>
      <c r="G102" s="18" t="s">
        <v>95</v>
      </c>
      <c r="H102" s="22"/>
      <c r="I102" s="24" t="s">
        <v>82</v>
      </c>
      <c r="J102" s="22" t="s">
        <v>1999</v>
      </c>
      <c r="K102" s="22"/>
      <c r="L102" s="22" t="s">
        <v>84</v>
      </c>
      <c r="M102" s="22" t="s">
        <v>2171</v>
      </c>
      <c r="N102" s="25" t="s">
        <v>122</v>
      </c>
      <c r="O102" s="22" t="s">
        <v>80</v>
      </c>
      <c r="P102" s="22" t="s">
        <v>92</v>
      </c>
      <c r="Q102" s="31" t="s">
        <v>37</v>
      </c>
      <c r="R102" s="22" t="s">
        <v>67</v>
      </c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>
        <v>84</v>
      </c>
      <c r="B103" s="20" t="s">
        <v>2162</v>
      </c>
      <c r="C103" s="20" t="s">
        <v>2163</v>
      </c>
      <c r="D103" s="18" t="s">
        <v>30</v>
      </c>
      <c r="E103" s="81" t="s">
        <v>2172</v>
      </c>
      <c r="F103" s="81"/>
      <c r="G103" s="18" t="s">
        <v>74</v>
      </c>
      <c r="H103" s="34"/>
      <c r="I103" s="34" t="s">
        <v>247</v>
      </c>
      <c r="J103" s="22"/>
      <c r="K103" s="34" t="s">
        <v>83</v>
      </c>
      <c r="L103" s="22" t="s">
        <v>84</v>
      </c>
      <c r="M103" s="22" t="s">
        <v>586</v>
      </c>
      <c r="N103" s="25" t="s">
        <v>122</v>
      </c>
      <c r="O103" s="22" t="s">
        <v>80</v>
      </c>
      <c r="P103" s="22" t="s">
        <v>92</v>
      </c>
      <c r="Q103" s="26" t="s">
        <v>42</v>
      </c>
      <c r="R103" s="18" t="s">
        <v>44</v>
      </c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>
        <v>85</v>
      </c>
      <c r="B104" s="20" t="s">
        <v>2162</v>
      </c>
      <c r="C104" s="20" t="s">
        <v>2163</v>
      </c>
      <c r="D104" s="18" t="s">
        <v>30</v>
      </c>
      <c r="E104" s="81" t="s">
        <v>2173</v>
      </c>
      <c r="F104" s="81"/>
      <c r="G104" s="18" t="s">
        <v>74</v>
      </c>
      <c r="H104" s="21"/>
      <c r="I104" s="24" t="s">
        <v>82</v>
      </c>
      <c r="J104" s="22"/>
      <c r="K104" s="22" t="s">
        <v>155</v>
      </c>
      <c r="L104" s="22"/>
      <c r="M104" s="22" t="s">
        <v>213</v>
      </c>
      <c r="N104" s="25" t="s">
        <v>122</v>
      </c>
      <c r="O104" s="22" t="s">
        <v>80</v>
      </c>
      <c r="P104" s="22" t="s">
        <v>92</v>
      </c>
      <c r="Q104" s="22" t="s">
        <v>42</v>
      </c>
      <c r="R104" s="23" t="s">
        <v>45</v>
      </c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86</v>
      </c>
      <c r="B105" s="20" t="s">
        <v>2162</v>
      </c>
      <c r="C105" s="20" t="s">
        <v>2163</v>
      </c>
      <c r="D105" s="18" t="s">
        <v>30</v>
      </c>
      <c r="E105" s="81" t="s">
        <v>2174</v>
      </c>
      <c r="F105" s="81"/>
      <c r="G105" s="18" t="s">
        <v>74</v>
      </c>
      <c r="H105" s="29"/>
      <c r="I105" s="24" t="s">
        <v>82</v>
      </c>
      <c r="J105" s="22"/>
      <c r="K105" s="22" t="s">
        <v>243</v>
      </c>
      <c r="L105" s="22" t="s">
        <v>276</v>
      </c>
      <c r="M105" s="22" t="s">
        <v>586</v>
      </c>
      <c r="N105" s="25" t="s">
        <v>122</v>
      </c>
      <c r="O105" s="22" t="s">
        <v>80</v>
      </c>
      <c r="P105" s="22" t="s">
        <v>92</v>
      </c>
      <c r="Q105" s="22" t="s">
        <v>42</v>
      </c>
      <c r="R105" s="23" t="s">
        <v>44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>
        <v>87</v>
      </c>
      <c r="B106" s="20" t="s">
        <v>2162</v>
      </c>
      <c r="C106" s="20" t="s">
        <v>2163</v>
      </c>
      <c r="D106" s="18" t="s">
        <v>30</v>
      </c>
      <c r="E106" s="81" t="s">
        <v>2175</v>
      </c>
      <c r="F106" s="81"/>
      <c r="G106" s="18" t="s">
        <v>74</v>
      </c>
      <c r="H106" s="29"/>
      <c r="I106" s="29" t="s">
        <v>82</v>
      </c>
      <c r="J106" s="22"/>
      <c r="K106" s="22" t="s">
        <v>84</v>
      </c>
      <c r="L106" s="22"/>
      <c r="M106" s="22" t="s">
        <v>213</v>
      </c>
      <c r="N106" s="25" t="s">
        <v>122</v>
      </c>
      <c r="O106" s="22" t="s">
        <v>80</v>
      </c>
      <c r="P106" s="22" t="s">
        <v>92</v>
      </c>
      <c r="Q106" s="26" t="s">
        <v>42</v>
      </c>
      <c r="R106" s="18" t="s">
        <v>45</v>
      </c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>
        <v>88</v>
      </c>
      <c r="B107" s="20" t="s">
        <v>2162</v>
      </c>
      <c r="C107" s="20" t="s">
        <v>2163</v>
      </c>
      <c r="D107" s="18" t="s">
        <v>23</v>
      </c>
      <c r="E107" s="81" t="s">
        <v>2176</v>
      </c>
      <c r="F107" s="81"/>
      <c r="G107" s="18" t="s">
        <v>95</v>
      </c>
      <c r="H107" s="22"/>
      <c r="I107" s="24" t="s">
        <v>82</v>
      </c>
      <c r="J107" s="22"/>
      <c r="K107" s="22" t="s">
        <v>266</v>
      </c>
      <c r="L107" s="22" t="s">
        <v>98</v>
      </c>
      <c r="M107" s="22" t="s">
        <v>58</v>
      </c>
      <c r="N107" s="28"/>
      <c r="O107" s="22" t="s">
        <v>80</v>
      </c>
      <c r="P107" s="22" t="s">
        <v>92</v>
      </c>
      <c r="Q107" s="31" t="s">
        <v>42</v>
      </c>
      <c r="R107" s="22" t="s">
        <v>44</v>
      </c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>
        <v>89</v>
      </c>
      <c r="B108" s="20" t="s">
        <v>2162</v>
      </c>
      <c r="C108" s="20" t="s">
        <v>2163</v>
      </c>
      <c r="D108" s="18" t="s">
        <v>23</v>
      </c>
      <c r="E108" s="81" t="s">
        <v>2177</v>
      </c>
      <c r="F108" s="81"/>
      <c r="G108" s="18" t="s">
        <v>74</v>
      </c>
      <c r="H108" s="108" t="s">
        <v>2178</v>
      </c>
      <c r="I108" s="24" t="s">
        <v>82</v>
      </c>
      <c r="J108" s="22" t="s">
        <v>2179</v>
      </c>
      <c r="K108" s="22" t="s">
        <v>2180</v>
      </c>
      <c r="L108" s="22" t="s">
        <v>98</v>
      </c>
      <c r="M108" s="22" t="s">
        <v>2181</v>
      </c>
      <c r="N108" s="22"/>
      <c r="O108" s="22" t="s">
        <v>80</v>
      </c>
      <c r="P108" s="22" t="s">
        <v>92</v>
      </c>
      <c r="Q108" s="23" t="s">
        <v>37</v>
      </c>
      <c r="R108" s="18" t="s">
        <v>40</v>
      </c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89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2"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Q4:Q5"/>
    <mergeCell ref="R4:R5"/>
    <mergeCell ref="T4:T5"/>
    <mergeCell ref="U4:U5"/>
    <mergeCell ref="V4:V5"/>
    <mergeCell ref="A6:R7"/>
    <mergeCell ref="T6:T11"/>
    <mergeCell ref="Y6:Y16"/>
    <mergeCell ref="T12:T16"/>
    <mergeCell ref="T17:U17"/>
    <mergeCell ref="Y17:Y27"/>
    <mergeCell ref="A15:R16"/>
    <mergeCell ref="A88:R89"/>
    <mergeCell ref="Y28:Y38"/>
    <mergeCell ref="Y39:Y49"/>
    <mergeCell ref="Y50:Y60"/>
    <mergeCell ref="Y61:Y71"/>
    <mergeCell ref="A28:R29"/>
    <mergeCell ref="A42:R43"/>
    <mergeCell ref="A58:R59"/>
    <mergeCell ref="A70:R71"/>
    <mergeCell ref="Y116:Y118"/>
    <mergeCell ref="Z116:Z118"/>
    <mergeCell ref="AA116:AA118"/>
    <mergeCell ref="Y119:AA119"/>
    <mergeCell ref="Y72:Y82"/>
    <mergeCell ref="Y83:Y93"/>
    <mergeCell ref="Y94:Y104"/>
    <mergeCell ref="Y105:Y115"/>
    <mergeCell ref="AB116:AB118"/>
    <mergeCell ref="AB4:AB5"/>
    <mergeCell ref="AB6:AB16"/>
    <mergeCell ref="AB17:AB27"/>
    <mergeCell ref="AB28:AB38"/>
    <mergeCell ref="AB39:AB49"/>
    <mergeCell ref="AB50:AB60"/>
    <mergeCell ref="AB61:AB71"/>
    <mergeCell ref="AB72:AB82"/>
    <mergeCell ref="AB83:AB93"/>
    <mergeCell ref="AB94:AB104"/>
    <mergeCell ref="AB105:AB11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792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785</v>
      </c>
      <c r="C8" s="20" t="s">
        <v>785</v>
      </c>
      <c r="D8" s="18" t="s">
        <v>18</v>
      </c>
      <c r="E8" s="21">
        <v>864161026915814</v>
      </c>
      <c r="F8" s="18"/>
      <c r="G8" s="18" t="s">
        <v>95</v>
      </c>
      <c r="H8" s="31" t="s">
        <v>789</v>
      </c>
      <c r="I8" s="22" t="s">
        <v>790</v>
      </c>
      <c r="J8" s="22" t="s">
        <v>791</v>
      </c>
      <c r="K8" s="22"/>
      <c r="L8" s="8" t="s">
        <v>366</v>
      </c>
      <c r="M8" s="22" t="s">
        <v>106</v>
      </c>
      <c r="N8" s="22"/>
      <c r="O8" s="22"/>
      <c r="P8" s="22" t="s">
        <v>100</v>
      </c>
      <c r="Q8" s="23" t="s">
        <v>42</v>
      </c>
      <c r="R8" s="1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49"/>
      <c r="C9" s="49"/>
      <c r="D9" s="1"/>
      <c r="E9" s="47"/>
      <c r="F9" s="1"/>
      <c r="G9" s="1"/>
      <c r="H9" s="26"/>
      <c r="I9" s="1"/>
      <c r="J9" s="1"/>
      <c r="K9" s="1"/>
      <c r="L9" s="1"/>
      <c r="M9" s="1"/>
      <c r="N9" s="1"/>
      <c r="O9" s="1"/>
      <c r="P9" s="1"/>
      <c r="Q9" s="23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49"/>
      <c r="C10" s="49"/>
      <c r="D10" s="1"/>
      <c r="E10" s="47"/>
      <c r="F10" s="1"/>
      <c r="G10" s="1"/>
      <c r="H10" s="1"/>
      <c r="I10" s="50"/>
      <c r="J10" s="1"/>
      <c r="K10" s="1"/>
      <c r="L10" s="1"/>
      <c r="M10" s="1"/>
      <c r="N10" s="33"/>
      <c r="O10" s="1"/>
      <c r="P10" s="1"/>
      <c r="Q10" s="26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23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26"/>
      <c r="I12" s="1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67"/>
      <c r="I13" s="50"/>
      <c r="J13" s="1"/>
      <c r="K13" s="1"/>
      <c r="L13" s="1"/>
      <c r="M13" s="1"/>
      <c r="N13" s="1"/>
      <c r="O13" s="1"/>
      <c r="P13" s="1"/>
      <c r="Q13" s="23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1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6"/>
      <c r="F16" s="1"/>
      <c r="G16" s="1"/>
      <c r="H16" s="1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33"/>
      <c r="O17" s="1"/>
      <c r="P17" s="1"/>
      <c r="Q17" s="26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47"/>
      <c r="I18" s="50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6"/>
      <c r="F19" s="1"/>
      <c r="G19" s="1"/>
      <c r="H19" s="67"/>
      <c r="I19" s="50"/>
      <c r="J19" s="1"/>
      <c r="K19" s="1"/>
      <c r="L19" s="1"/>
      <c r="M19" s="1"/>
      <c r="N19" s="33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6"/>
      <c r="F20" s="1"/>
      <c r="G20" s="1"/>
      <c r="H20" s="67"/>
      <c r="I20" s="67"/>
      <c r="J20" s="1"/>
      <c r="K20" s="1"/>
      <c r="L20" s="1"/>
      <c r="M20" s="1"/>
      <c r="N20" s="33"/>
      <c r="O20" s="1"/>
      <c r="P20" s="1"/>
      <c r="Q20" s="26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60"/>
      <c r="C23" s="49"/>
      <c r="D23" s="1"/>
      <c r="E23" s="47"/>
      <c r="F23" s="1"/>
      <c r="G23" s="1"/>
      <c r="H23" s="1"/>
      <c r="I23" s="50"/>
      <c r="J23" s="1"/>
      <c r="K23" s="1"/>
      <c r="L23" s="145"/>
      <c r="M23" s="1"/>
      <c r="N23" s="33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60"/>
      <c r="C24" s="49"/>
      <c r="D24" s="1"/>
      <c r="E24" s="47"/>
      <c r="F24" s="1"/>
      <c r="G24" s="1"/>
      <c r="H24" s="145"/>
      <c r="I24" s="50"/>
      <c r="J24" s="1"/>
      <c r="K24" s="1"/>
      <c r="L24" s="145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160"/>
      <c r="C25" s="49"/>
      <c r="D25" s="1"/>
      <c r="E25" s="47"/>
      <c r="F25" s="1"/>
      <c r="G25" s="1"/>
      <c r="H25" s="47"/>
      <c r="I25" s="50"/>
      <c r="J25" s="1"/>
      <c r="K25" s="145"/>
      <c r="L25" s="145"/>
      <c r="M25" s="1"/>
      <c r="N25" s="33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160"/>
      <c r="C26" s="49"/>
      <c r="D26" s="1"/>
      <c r="E26" s="47"/>
      <c r="F26" s="1"/>
      <c r="G26" s="1"/>
      <c r="H26" s="67"/>
      <c r="I26" s="50"/>
      <c r="J26" s="1"/>
      <c r="K26" s="1"/>
      <c r="L26" s="145"/>
      <c r="M26" s="1"/>
      <c r="N26" s="33"/>
      <c r="O26" s="1"/>
      <c r="P26" s="1"/>
      <c r="Q26" s="26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60"/>
      <c r="C27" s="49"/>
      <c r="D27" s="1"/>
      <c r="E27" s="47"/>
      <c r="F27" s="1"/>
      <c r="G27" s="1"/>
      <c r="H27" s="67"/>
      <c r="I27" s="1"/>
      <c r="J27" s="1"/>
      <c r="K27" s="1"/>
      <c r="L27" s="145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39:Y49"/>
    <mergeCell ref="AB39:AB49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AS201"/>
  <sheetViews>
    <sheetView zoomScale="70" zoomScaleNormal="70" workbookViewId="0">
      <selection activeCell="D39" sqref="D39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87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43497</v>
      </c>
      <c r="C8" s="20">
        <v>43525</v>
      </c>
      <c r="D8" s="18" t="s">
        <v>56</v>
      </c>
      <c r="E8" s="21">
        <v>868183034654298</v>
      </c>
      <c r="F8" s="18"/>
      <c r="G8" s="18" t="s">
        <v>74</v>
      </c>
      <c r="H8" s="18"/>
      <c r="I8" s="22" t="s">
        <v>76</v>
      </c>
      <c r="J8" s="22" t="s">
        <v>75</v>
      </c>
      <c r="K8" s="8" t="s">
        <v>77</v>
      </c>
      <c r="L8" s="22" t="s">
        <v>78</v>
      </c>
      <c r="M8" s="22" t="s">
        <v>79</v>
      </c>
      <c r="N8" s="22"/>
      <c r="O8" s="22" t="s">
        <v>80</v>
      </c>
      <c r="P8" s="22" t="s">
        <v>81</v>
      </c>
      <c r="Q8" s="23" t="s">
        <v>37</v>
      </c>
      <c r="R8" s="18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>
        <v>43497</v>
      </c>
      <c r="C9" s="20">
        <v>43525</v>
      </c>
      <c r="D9" s="18" t="s">
        <v>30</v>
      </c>
      <c r="E9" s="21">
        <v>866192037834320</v>
      </c>
      <c r="F9" s="18"/>
      <c r="G9" s="18" t="s">
        <v>74</v>
      </c>
      <c r="H9" s="22"/>
      <c r="I9" s="24" t="s">
        <v>82</v>
      </c>
      <c r="J9" s="22"/>
      <c r="K9" s="22" t="s">
        <v>83</v>
      </c>
      <c r="L9" s="22" t="s">
        <v>84</v>
      </c>
      <c r="M9" s="22" t="s">
        <v>85</v>
      </c>
      <c r="N9" s="25" t="s">
        <v>86</v>
      </c>
      <c r="O9" s="22" t="s">
        <v>80</v>
      </c>
      <c r="P9" s="22" t="s">
        <v>81</v>
      </c>
      <c r="Q9" s="26" t="s">
        <v>42</v>
      </c>
      <c r="R9" s="1" t="s">
        <v>44</v>
      </c>
      <c r="T9" s="261"/>
      <c r="U9" s="1" t="s">
        <v>40</v>
      </c>
      <c r="V9" s="1">
        <f>COUNTIF(R$8:R$1000,"NG")</f>
        <v>3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5" t="s">
        <v>727</v>
      </c>
      <c r="B10" s="266"/>
      <c r="C10" s="266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/>
      <c r="R10" s="26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8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70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20" t="s">
        <v>793</v>
      </c>
      <c r="C12" s="20" t="s">
        <v>794</v>
      </c>
      <c r="D12" s="18" t="s">
        <v>23</v>
      </c>
      <c r="E12" s="21">
        <v>869696043525984</v>
      </c>
      <c r="F12" s="5"/>
      <c r="G12" s="18" t="s">
        <v>95</v>
      </c>
      <c r="H12" s="31" t="s">
        <v>795</v>
      </c>
      <c r="I12" s="22" t="s">
        <v>82</v>
      </c>
      <c r="J12" s="22" t="s">
        <v>633</v>
      </c>
      <c r="K12" s="1" t="s">
        <v>98</v>
      </c>
      <c r="L12" s="1"/>
      <c r="M12" s="22" t="s">
        <v>220</v>
      </c>
      <c r="N12" s="28">
        <v>220000</v>
      </c>
      <c r="O12" s="22" t="s">
        <v>80</v>
      </c>
      <c r="P12" s="22" t="s">
        <v>92</v>
      </c>
      <c r="Q12" s="23" t="s">
        <v>37</v>
      </c>
      <c r="R12" s="1" t="s">
        <v>59</v>
      </c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793</v>
      </c>
      <c r="C13" s="20" t="s">
        <v>794</v>
      </c>
      <c r="D13" s="18" t="s">
        <v>30</v>
      </c>
      <c r="E13" s="21">
        <v>868345035617638</v>
      </c>
      <c r="F13" s="18"/>
      <c r="G13" s="18" t="s">
        <v>74</v>
      </c>
      <c r="H13" s="22"/>
      <c r="I13" s="24" t="s">
        <v>76</v>
      </c>
      <c r="J13" s="22" t="s">
        <v>52</v>
      </c>
      <c r="K13" s="22" t="s">
        <v>229</v>
      </c>
      <c r="L13" s="22" t="s">
        <v>155</v>
      </c>
      <c r="M13" s="22" t="s">
        <v>58</v>
      </c>
      <c r="N13" s="35" t="s">
        <v>122</v>
      </c>
      <c r="O13" s="22" t="s">
        <v>80</v>
      </c>
      <c r="P13" s="22" t="s">
        <v>92</v>
      </c>
      <c r="Q13" s="26" t="s">
        <v>42</v>
      </c>
      <c r="R13" s="1" t="s">
        <v>44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20" t="s">
        <v>793</v>
      </c>
      <c r="C14" s="20" t="s">
        <v>794</v>
      </c>
      <c r="D14" s="18" t="s">
        <v>30</v>
      </c>
      <c r="E14" s="21">
        <v>864811031270080</v>
      </c>
      <c r="F14" s="18"/>
      <c r="G14" s="18" t="s">
        <v>95</v>
      </c>
      <c r="H14" s="31" t="s">
        <v>384</v>
      </c>
      <c r="I14" s="24" t="s">
        <v>82</v>
      </c>
      <c r="J14" s="22"/>
      <c r="K14" s="22" t="s">
        <v>311</v>
      </c>
      <c r="L14" s="22" t="s">
        <v>155</v>
      </c>
      <c r="M14" s="22" t="s">
        <v>58</v>
      </c>
      <c r="N14" s="25" t="s">
        <v>122</v>
      </c>
      <c r="O14" s="22" t="s">
        <v>80</v>
      </c>
      <c r="P14" s="22" t="s">
        <v>92</v>
      </c>
      <c r="Q14" s="26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20" t="s">
        <v>796</v>
      </c>
      <c r="C15" s="20" t="s">
        <v>797</v>
      </c>
      <c r="D15" s="18" t="s">
        <v>30</v>
      </c>
      <c r="E15" s="21">
        <v>868345031029119</v>
      </c>
      <c r="F15" s="5"/>
      <c r="G15" s="18" t="s">
        <v>74</v>
      </c>
      <c r="H15" s="29"/>
      <c r="I15" s="24" t="s">
        <v>82</v>
      </c>
      <c r="J15" s="22" t="s">
        <v>245</v>
      </c>
      <c r="K15" s="22" t="s">
        <v>798</v>
      </c>
      <c r="L15" s="22" t="s">
        <v>155</v>
      </c>
      <c r="M15" s="22" t="s">
        <v>121</v>
      </c>
      <c r="N15" s="25" t="s">
        <v>122</v>
      </c>
      <c r="O15" s="22" t="s">
        <v>80</v>
      </c>
      <c r="P15" s="22" t="s">
        <v>92</v>
      </c>
      <c r="Q15" s="23" t="s">
        <v>37</v>
      </c>
      <c r="R15" s="18" t="s">
        <v>40</v>
      </c>
      <c r="T15" s="272"/>
      <c r="U15" s="18" t="s">
        <v>44</v>
      </c>
      <c r="V15" s="1">
        <f>COUNTIF(R$8:R$1000,"NCFW")</f>
        <v>12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796</v>
      </c>
      <c r="C16" s="20" t="s">
        <v>797</v>
      </c>
      <c r="D16" s="18" t="s">
        <v>30</v>
      </c>
      <c r="E16" s="21">
        <v>866192037795653</v>
      </c>
      <c r="F16" s="5"/>
      <c r="G16" s="18" t="s">
        <v>74</v>
      </c>
      <c r="H16" s="29"/>
      <c r="I16" s="24" t="s">
        <v>82</v>
      </c>
      <c r="J16" s="22"/>
      <c r="K16" s="22" t="s">
        <v>311</v>
      </c>
      <c r="L16" s="22" t="s">
        <v>155</v>
      </c>
      <c r="M16" s="22" t="s">
        <v>58</v>
      </c>
      <c r="N16" s="25" t="s">
        <v>122</v>
      </c>
      <c r="O16" s="22" t="s">
        <v>80</v>
      </c>
      <c r="P16" s="22" t="s">
        <v>92</v>
      </c>
      <c r="Q16" s="26" t="s">
        <v>42</v>
      </c>
      <c r="R16" s="1" t="s">
        <v>44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 t="s">
        <v>796</v>
      </c>
      <c r="C17" s="20" t="s">
        <v>797</v>
      </c>
      <c r="D17" s="18" t="s">
        <v>56</v>
      </c>
      <c r="E17" s="21">
        <v>868183033802989</v>
      </c>
      <c r="F17" s="18"/>
      <c r="G17" s="18" t="s">
        <v>74</v>
      </c>
      <c r="H17" s="18"/>
      <c r="I17" s="22" t="s">
        <v>76</v>
      </c>
      <c r="J17" s="22" t="s">
        <v>799</v>
      </c>
      <c r="K17" s="8" t="s">
        <v>78</v>
      </c>
      <c r="L17" s="22"/>
      <c r="M17" s="22" t="s">
        <v>106</v>
      </c>
      <c r="N17" s="22"/>
      <c r="O17" s="22" t="s">
        <v>80</v>
      </c>
      <c r="P17" s="22" t="s">
        <v>92</v>
      </c>
      <c r="Q17" s="23" t="s">
        <v>42</v>
      </c>
      <c r="R17" s="18" t="s">
        <v>44</v>
      </c>
      <c r="T17" s="274" t="s">
        <v>55</v>
      </c>
      <c r="U17" s="275"/>
      <c r="V17" s="104">
        <f>SUM(V6:V16)</f>
        <v>19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5" t="s">
        <v>1069</v>
      </c>
      <c r="B18" s="266"/>
      <c r="C18" s="266"/>
      <c r="D18" s="266"/>
      <c r="E18" s="266"/>
      <c r="F18" s="266"/>
      <c r="G18" s="266"/>
      <c r="H18" s="266"/>
      <c r="I18" s="266"/>
      <c r="J18" s="266"/>
      <c r="K18" s="266"/>
      <c r="L18" s="266"/>
      <c r="M18" s="266"/>
      <c r="N18" s="266"/>
      <c r="O18" s="266"/>
      <c r="P18" s="266"/>
      <c r="Q18" s="266"/>
      <c r="R18" s="26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268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70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9</v>
      </c>
      <c r="B20" s="20" t="s">
        <v>1103</v>
      </c>
      <c r="C20" s="20" t="s">
        <v>1103</v>
      </c>
      <c r="D20" s="18" t="s">
        <v>56</v>
      </c>
      <c r="E20" s="21">
        <v>868183034760269</v>
      </c>
      <c r="F20" s="18"/>
      <c r="G20" s="18" t="s">
        <v>74</v>
      </c>
      <c r="H20" s="18"/>
      <c r="I20" s="22" t="s">
        <v>1104</v>
      </c>
      <c r="J20" s="22" t="s">
        <v>1105</v>
      </c>
      <c r="K20" s="8"/>
      <c r="L20" s="22" t="s">
        <v>1086</v>
      </c>
      <c r="M20" s="22" t="s">
        <v>106</v>
      </c>
      <c r="N20" s="22"/>
      <c r="O20" s="22" t="s">
        <v>80</v>
      </c>
      <c r="P20" s="22" t="s">
        <v>92</v>
      </c>
      <c r="Q20" s="23" t="s">
        <v>42</v>
      </c>
      <c r="R20" s="18" t="s">
        <v>44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10</v>
      </c>
      <c r="B21" s="20" t="s">
        <v>1103</v>
      </c>
      <c r="C21" s="20" t="s">
        <v>1103</v>
      </c>
      <c r="D21" s="18" t="s">
        <v>56</v>
      </c>
      <c r="E21" s="21">
        <v>867717030525605</v>
      </c>
      <c r="F21" s="18"/>
      <c r="G21" s="18" t="s">
        <v>74</v>
      </c>
      <c r="H21" s="31"/>
      <c r="I21" s="22" t="s">
        <v>1104</v>
      </c>
      <c r="J21" s="22" t="s">
        <v>1105</v>
      </c>
      <c r="K21" s="22"/>
      <c r="L21" s="22" t="s">
        <v>1086</v>
      </c>
      <c r="M21" s="22" t="s">
        <v>106</v>
      </c>
      <c r="N21" s="22"/>
      <c r="O21" s="22" t="s">
        <v>80</v>
      </c>
      <c r="P21" s="22" t="s">
        <v>92</v>
      </c>
      <c r="Q21" s="23" t="s">
        <v>42</v>
      </c>
      <c r="R21" s="18" t="s">
        <v>44</v>
      </c>
      <c r="T21" s="18" t="s">
        <v>46</v>
      </c>
      <c r="U21" s="18">
        <f>COUNTIF(Q7:Q1000,"PM")</f>
        <v>13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265" t="s">
        <v>1319</v>
      </c>
      <c r="B22" s="266"/>
      <c r="C22" s="266"/>
      <c r="D22" s="266"/>
      <c r="E22" s="266"/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T22" s="18" t="s">
        <v>47</v>
      </c>
      <c r="U22" s="18">
        <f>COUNTIF(Q7:Q1000,"PC")</f>
        <v>6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268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70"/>
      <c r="T23" s="104" t="s">
        <v>55</v>
      </c>
      <c r="U23" s="5">
        <f>SUM(U21:U22)</f>
        <v>19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11</v>
      </c>
      <c r="B24" s="20" t="s">
        <v>1352</v>
      </c>
      <c r="C24" s="20">
        <v>43529</v>
      </c>
      <c r="D24" s="18" t="s">
        <v>23</v>
      </c>
      <c r="E24" s="21">
        <v>861694037976469</v>
      </c>
      <c r="F24" s="18" t="s">
        <v>287</v>
      </c>
      <c r="G24" s="18" t="s">
        <v>95</v>
      </c>
      <c r="H24" s="31"/>
      <c r="I24" s="24" t="s">
        <v>82</v>
      </c>
      <c r="J24" s="22"/>
      <c r="K24" s="22" t="s">
        <v>97</v>
      </c>
      <c r="L24" s="22" t="s">
        <v>98</v>
      </c>
      <c r="M24" s="22" t="s">
        <v>58</v>
      </c>
      <c r="N24" s="28"/>
      <c r="O24" s="22" t="s">
        <v>80</v>
      </c>
      <c r="P24" s="22" t="s">
        <v>92</v>
      </c>
      <c r="Q24" s="23" t="s">
        <v>42</v>
      </c>
      <c r="R24" s="18" t="s">
        <v>44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12</v>
      </c>
      <c r="B25" s="20" t="s">
        <v>1352</v>
      </c>
      <c r="C25" s="20">
        <v>43529</v>
      </c>
      <c r="D25" s="18" t="s">
        <v>23</v>
      </c>
      <c r="E25" s="21">
        <v>862631034728963</v>
      </c>
      <c r="F25" s="18" t="s">
        <v>287</v>
      </c>
      <c r="G25" s="18" t="s">
        <v>95</v>
      </c>
      <c r="H25" s="21"/>
      <c r="I25" s="24" t="s">
        <v>82</v>
      </c>
      <c r="J25" s="22"/>
      <c r="K25" s="22" t="s">
        <v>396</v>
      </c>
      <c r="L25" s="22" t="s">
        <v>98</v>
      </c>
      <c r="M25" s="22" t="s">
        <v>58</v>
      </c>
      <c r="N25" s="22"/>
      <c r="O25" s="22" t="s">
        <v>80</v>
      </c>
      <c r="P25" s="22" t="s">
        <v>92</v>
      </c>
      <c r="Q25" s="23" t="s">
        <v>42</v>
      </c>
      <c r="R25" s="18" t="s">
        <v>44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13</v>
      </c>
      <c r="B26" s="20" t="s">
        <v>1332</v>
      </c>
      <c r="C26" s="20">
        <v>43471</v>
      </c>
      <c r="D26" s="18" t="s">
        <v>23</v>
      </c>
      <c r="E26" s="21">
        <v>864811037144479</v>
      </c>
      <c r="F26" s="18"/>
      <c r="G26" s="18" t="s">
        <v>95</v>
      </c>
      <c r="H26" s="21" t="s">
        <v>1353</v>
      </c>
      <c r="I26" s="24" t="s">
        <v>82</v>
      </c>
      <c r="J26" s="22" t="s">
        <v>1354</v>
      </c>
      <c r="K26" s="22" t="s">
        <v>428</v>
      </c>
      <c r="L26" s="22" t="s">
        <v>98</v>
      </c>
      <c r="M26" s="22" t="s">
        <v>1355</v>
      </c>
      <c r="N26" s="28">
        <v>220000</v>
      </c>
      <c r="O26" s="22" t="s">
        <v>80</v>
      </c>
      <c r="P26" s="22" t="s">
        <v>92</v>
      </c>
      <c r="Q26" s="23" t="s">
        <v>37</v>
      </c>
      <c r="R26" s="18" t="s">
        <v>59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14</v>
      </c>
      <c r="B27" s="20" t="s">
        <v>1332</v>
      </c>
      <c r="C27" s="20">
        <v>43471</v>
      </c>
      <c r="D27" s="18" t="s">
        <v>56</v>
      </c>
      <c r="E27" s="30">
        <v>868183033819736</v>
      </c>
      <c r="F27" s="18"/>
      <c r="G27" s="18" t="s">
        <v>74</v>
      </c>
      <c r="H27" s="31"/>
      <c r="I27" s="24" t="s">
        <v>76</v>
      </c>
      <c r="J27" s="22" t="s">
        <v>1144</v>
      </c>
      <c r="K27" s="22" t="s">
        <v>1086</v>
      </c>
      <c r="L27" s="22"/>
      <c r="M27" s="22" t="s">
        <v>106</v>
      </c>
      <c r="N27" s="28"/>
      <c r="O27" s="22" t="s">
        <v>80</v>
      </c>
      <c r="P27" s="22" t="s">
        <v>92</v>
      </c>
      <c r="Q27" s="26" t="s">
        <v>42</v>
      </c>
      <c r="R27" s="1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15</v>
      </c>
      <c r="B28" s="20" t="s">
        <v>1332</v>
      </c>
      <c r="C28" s="20">
        <v>43471</v>
      </c>
      <c r="D28" s="18" t="s">
        <v>56</v>
      </c>
      <c r="E28" s="30">
        <v>868183033814869</v>
      </c>
      <c r="F28" s="18"/>
      <c r="G28" s="18" t="s">
        <v>74</v>
      </c>
      <c r="H28" s="21"/>
      <c r="I28" s="24" t="s">
        <v>76</v>
      </c>
      <c r="J28" s="22" t="s">
        <v>1144</v>
      </c>
      <c r="K28" s="22" t="s">
        <v>1086</v>
      </c>
      <c r="L28" s="22"/>
      <c r="M28" s="22" t="s">
        <v>106</v>
      </c>
      <c r="N28" s="22"/>
      <c r="O28" s="22" t="s">
        <v>80</v>
      </c>
      <c r="P28" s="22" t="s">
        <v>92</v>
      </c>
      <c r="Q28" s="26" t="s">
        <v>42</v>
      </c>
      <c r="R28" s="1" t="s">
        <v>44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265" t="s">
        <v>1887</v>
      </c>
      <c r="B29" s="266"/>
      <c r="C29" s="266"/>
      <c r="D29" s="266"/>
      <c r="E29" s="266"/>
      <c r="F29" s="266"/>
      <c r="G29" s="266"/>
      <c r="H29" s="266"/>
      <c r="I29" s="266"/>
      <c r="J29" s="266"/>
      <c r="K29" s="266"/>
      <c r="L29" s="266"/>
      <c r="M29" s="266"/>
      <c r="N29" s="266"/>
      <c r="O29" s="266"/>
      <c r="P29" s="266"/>
      <c r="Q29" s="266"/>
      <c r="R29" s="26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268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70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16</v>
      </c>
      <c r="B31" s="20" t="s">
        <v>1907</v>
      </c>
      <c r="C31" s="20" t="s">
        <v>1908</v>
      </c>
      <c r="D31" s="18" t="s">
        <v>23</v>
      </c>
      <c r="E31" s="21">
        <v>862631034728963</v>
      </c>
      <c r="F31" s="18"/>
      <c r="G31" s="18" t="s">
        <v>95</v>
      </c>
      <c r="H31" s="22"/>
      <c r="I31" s="24" t="s">
        <v>82</v>
      </c>
      <c r="J31" s="22"/>
      <c r="K31" s="22" t="s">
        <v>98</v>
      </c>
      <c r="L31" s="22"/>
      <c r="M31" s="22" t="s">
        <v>106</v>
      </c>
      <c r="N31" s="28"/>
      <c r="O31" s="22" t="s">
        <v>80</v>
      </c>
      <c r="P31" s="22" t="s">
        <v>92</v>
      </c>
      <c r="Q31" s="31" t="s">
        <v>42</v>
      </c>
      <c r="R31" s="22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17</v>
      </c>
      <c r="B32" s="20" t="s">
        <v>1907</v>
      </c>
      <c r="C32" s="20" t="s">
        <v>1908</v>
      </c>
      <c r="D32" s="18" t="s">
        <v>30</v>
      </c>
      <c r="E32" s="21">
        <v>868345031040744</v>
      </c>
      <c r="F32" s="5"/>
      <c r="G32" s="18" t="s">
        <v>74</v>
      </c>
      <c r="H32" s="22"/>
      <c r="I32" s="24" t="s">
        <v>82</v>
      </c>
      <c r="J32" s="22" t="s">
        <v>245</v>
      </c>
      <c r="K32" s="22" t="s">
        <v>798</v>
      </c>
      <c r="L32" s="22" t="s">
        <v>276</v>
      </c>
      <c r="M32" s="22" t="s">
        <v>125</v>
      </c>
      <c r="N32" s="35" t="s">
        <v>122</v>
      </c>
      <c r="O32" s="22" t="s">
        <v>80</v>
      </c>
      <c r="P32" s="22" t="s">
        <v>92</v>
      </c>
      <c r="Q32" s="31" t="s">
        <v>37</v>
      </c>
      <c r="R32" s="22" t="s">
        <v>40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265" t="s">
        <v>2112</v>
      </c>
      <c r="B33" s="266"/>
      <c r="C33" s="266"/>
      <c r="D33" s="266"/>
      <c r="E33" s="266"/>
      <c r="F33" s="266"/>
      <c r="G33" s="266"/>
      <c r="H33" s="266"/>
      <c r="I33" s="266"/>
      <c r="J33" s="266"/>
      <c r="K33" s="266"/>
      <c r="L33" s="266"/>
      <c r="M33" s="266"/>
      <c r="N33" s="266"/>
      <c r="O33" s="266"/>
      <c r="P33" s="266"/>
      <c r="Q33" s="266"/>
      <c r="R33" s="267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268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70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18</v>
      </c>
      <c r="B35" s="20" t="s">
        <v>2182</v>
      </c>
      <c r="C35" s="20">
        <v>43625</v>
      </c>
      <c r="D35" s="18" t="s">
        <v>30</v>
      </c>
      <c r="E35" s="21">
        <v>864811036963127</v>
      </c>
      <c r="F35" s="5"/>
      <c r="G35" s="18" t="s">
        <v>95</v>
      </c>
      <c r="H35" s="77"/>
      <c r="I35" s="24" t="s">
        <v>1094</v>
      </c>
      <c r="J35" s="22" t="s">
        <v>2183</v>
      </c>
      <c r="K35" s="22" t="s">
        <v>508</v>
      </c>
      <c r="L35" s="22" t="s">
        <v>155</v>
      </c>
      <c r="M35" s="22" t="s">
        <v>964</v>
      </c>
      <c r="N35" s="28"/>
      <c r="O35" s="22" t="s">
        <v>80</v>
      </c>
      <c r="P35" s="22" t="s">
        <v>100</v>
      </c>
      <c r="Q35" s="31" t="s">
        <v>42</v>
      </c>
      <c r="R35" s="22" t="s">
        <v>43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19</v>
      </c>
      <c r="B36" s="20" t="s">
        <v>2182</v>
      </c>
      <c r="C36" s="20">
        <v>43625</v>
      </c>
      <c r="D36" s="18" t="s">
        <v>23</v>
      </c>
      <c r="E36" s="21">
        <v>862631034712975</v>
      </c>
      <c r="F36" s="18" t="s">
        <v>287</v>
      </c>
      <c r="G36" s="18" t="s">
        <v>95</v>
      </c>
      <c r="H36" s="77"/>
      <c r="I36" s="24" t="s">
        <v>82</v>
      </c>
      <c r="J36" s="22" t="s">
        <v>2184</v>
      </c>
      <c r="K36" s="22" t="s">
        <v>396</v>
      </c>
      <c r="L36" s="22" t="s">
        <v>98</v>
      </c>
      <c r="M36" s="22" t="s">
        <v>2185</v>
      </c>
      <c r="N36" s="28">
        <v>10000</v>
      </c>
      <c r="O36" s="22" t="s">
        <v>80</v>
      </c>
      <c r="P36" s="22" t="s">
        <v>100</v>
      </c>
      <c r="Q36" s="31" t="s">
        <v>37</v>
      </c>
      <c r="R36" s="22" t="s">
        <v>40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6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2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3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7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2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1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4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6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5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19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1"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Y28:Y38"/>
    <mergeCell ref="AB28:AB38"/>
    <mergeCell ref="Y50:Y60"/>
    <mergeCell ref="AB50:AB60"/>
    <mergeCell ref="Y39:Y49"/>
    <mergeCell ref="AB39:AB49"/>
    <mergeCell ref="Y94:Y104"/>
    <mergeCell ref="AB94:AB104"/>
    <mergeCell ref="Y105:Y115"/>
    <mergeCell ref="AB105:AB115"/>
    <mergeCell ref="A10:R11"/>
    <mergeCell ref="A18:R19"/>
    <mergeCell ref="A22:R23"/>
    <mergeCell ref="A29:R30"/>
    <mergeCell ref="A33:R34"/>
    <mergeCell ref="Y61:Y71"/>
    <mergeCell ref="AB61:AB71"/>
    <mergeCell ref="Y72:Y82"/>
    <mergeCell ref="AB72:AB82"/>
    <mergeCell ref="Y83:Y93"/>
    <mergeCell ref="AB83:AB93"/>
    <mergeCell ref="AB17:AB27"/>
    <mergeCell ref="Y116:Y118"/>
    <mergeCell ref="Z116:Z118"/>
    <mergeCell ref="AA116:AA118"/>
    <mergeCell ref="AB116:AB118"/>
    <mergeCell ref="Y119:AA119"/>
  </mergeCells>
  <conditionalFormatting sqref="R8">
    <cfRule type="expression" dxfId="0" priority="1">
      <formula>$S$8="MCU"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590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557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589</v>
      </c>
      <c r="C8" s="1" t="s">
        <v>589</v>
      </c>
      <c r="D8" s="1" t="s">
        <v>57</v>
      </c>
      <c r="E8" s="47">
        <v>861359036969051</v>
      </c>
      <c r="F8" s="1"/>
      <c r="G8" s="1" t="s">
        <v>74</v>
      </c>
      <c r="H8" s="1"/>
      <c r="I8" s="1" t="s">
        <v>555</v>
      </c>
      <c r="J8" s="1" t="s">
        <v>455</v>
      </c>
      <c r="K8" s="1" t="s">
        <v>555</v>
      </c>
      <c r="L8" s="1"/>
      <c r="M8" s="1" t="s">
        <v>106</v>
      </c>
      <c r="N8" s="1"/>
      <c r="O8" s="1" t="s">
        <v>80</v>
      </c>
      <c r="P8" s="1" t="s">
        <v>92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4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49"/>
      <c r="E14" s="47"/>
      <c r="F14" s="1"/>
      <c r="G14" s="1"/>
      <c r="H14" s="26"/>
      <c r="I14" s="50"/>
      <c r="J14" s="1"/>
      <c r="K14" s="1"/>
      <c r="L14" s="1"/>
      <c r="M14" s="1"/>
      <c r="N14" s="1"/>
      <c r="O14" s="1"/>
      <c r="P14" s="1"/>
      <c r="Q14" s="26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49"/>
      <c r="E15" s="47"/>
      <c r="F15" s="1"/>
      <c r="G15" s="1"/>
      <c r="H15" s="26"/>
      <c r="I15" s="50"/>
      <c r="J15" s="1"/>
      <c r="K15" s="1"/>
      <c r="L15" s="1"/>
      <c r="M15" s="1"/>
      <c r="N15" s="1"/>
      <c r="O15" s="1"/>
      <c r="P15" s="1"/>
      <c r="Q15" s="26"/>
      <c r="R15" s="1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49"/>
      <c r="E16" s="47"/>
      <c r="F16" s="1"/>
      <c r="G16" s="1"/>
      <c r="H16" s="1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7"/>
      <c r="F19" s="1"/>
      <c r="G19" s="1"/>
      <c r="H19" s="26"/>
      <c r="I19" s="50"/>
      <c r="J19" s="1"/>
      <c r="K19" s="1"/>
      <c r="L19" s="1"/>
      <c r="M19" s="1"/>
      <c r="N19" s="33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7"/>
      <c r="F20" s="1"/>
      <c r="G20" s="1"/>
      <c r="H20" s="47"/>
      <c r="I20" s="50"/>
      <c r="J20" s="1"/>
      <c r="K20" s="1"/>
      <c r="L20" s="1"/>
      <c r="M20" s="1"/>
      <c r="N20" s="1"/>
      <c r="O20" s="1"/>
      <c r="P20" s="1"/>
      <c r="Q20" s="23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1"/>
      <c r="I21" s="50"/>
      <c r="J21" s="1"/>
      <c r="K21" s="1"/>
      <c r="L21" s="1"/>
      <c r="M21" s="1"/>
      <c r="N21" s="33"/>
      <c r="O21" s="1"/>
      <c r="P21" s="1"/>
      <c r="Q21" s="26"/>
      <c r="R21" s="1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6"/>
      <c r="F24" s="1"/>
      <c r="G24" s="1"/>
      <c r="H24" s="26"/>
      <c r="I24" s="50"/>
      <c r="J24" s="1"/>
      <c r="K24" s="1"/>
      <c r="L24" s="1"/>
      <c r="M24" s="1"/>
      <c r="N24" s="33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26"/>
      <c r="I25" s="50"/>
      <c r="J25" s="1"/>
      <c r="K25" s="1"/>
      <c r="L25" s="1"/>
      <c r="M25" s="1"/>
      <c r="N25" s="33"/>
      <c r="O25" s="1"/>
      <c r="P25" s="1"/>
      <c r="Q25" s="26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47"/>
      <c r="I26" s="50"/>
      <c r="J26" s="1"/>
      <c r="K26" s="1"/>
      <c r="L26" s="1"/>
      <c r="M26" s="1"/>
      <c r="N26" s="1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49"/>
      <c r="C29" s="49"/>
      <c r="D29" s="1"/>
      <c r="E29" s="47"/>
      <c r="F29" s="1"/>
      <c r="G29" s="1"/>
      <c r="H29" s="1"/>
      <c r="I29" s="50"/>
      <c r="J29" s="1"/>
      <c r="K29" s="1"/>
      <c r="L29" s="1"/>
      <c r="M29" s="1"/>
      <c r="N29" s="33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6"/>
      <c r="F30" s="1"/>
      <c r="G30" s="1"/>
      <c r="H30" s="47"/>
      <c r="I30" s="50"/>
      <c r="J30" s="1"/>
      <c r="K30" s="1"/>
      <c r="L30" s="1"/>
      <c r="M30" s="1"/>
      <c r="N30" s="1"/>
      <c r="O30" s="1"/>
      <c r="P30" s="1"/>
      <c r="Q30" s="23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6"/>
      <c r="F32" s="1"/>
      <c r="G32" s="1"/>
      <c r="H32" s="1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6"/>
      <c r="F33" s="1"/>
      <c r="G33" s="1"/>
      <c r="H33" s="1"/>
      <c r="I33" s="50"/>
      <c r="J33" s="1"/>
      <c r="K33" s="1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1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39:Y49"/>
    <mergeCell ref="AB39:AB49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S500"/>
  <sheetViews>
    <sheetView zoomScale="70" zoomScaleNormal="70" workbookViewId="0">
      <selection activeCell="A10" sqref="A10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1916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1887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2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1909</v>
      </c>
      <c r="C8" s="20" t="s">
        <v>1890</v>
      </c>
      <c r="D8" s="22" t="s">
        <v>18</v>
      </c>
      <c r="E8" s="38">
        <v>865904020097850</v>
      </c>
      <c r="F8" s="22" t="s">
        <v>107</v>
      </c>
      <c r="G8" s="22" t="s">
        <v>95</v>
      </c>
      <c r="H8" s="29" t="s">
        <v>1910</v>
      </c>
      <c r="I8" s="24" t="s">
        <v>1085</v>
      </c>
      <c r="J8" s="22" t="s">
        <v>1911</v>
      </c>
      <c r="K8" s="22" t="s">
        <v>105</v>
      </c>
      <c r="L8" s="22" t="s">
        <v>110</v>
      </c>
      <c r="M8" s="22" t="s">
        <v>1912</v>
      </c>
      <c r="N8" s="28">
        <v>40000</v>
      </c>
      <c r="O8" s="22" t="s">
        <v>80</v>
      </c>
      <c r="P8" s="22" t="s">
        <v>92</v>
      </c>
      <c r="Q8" s="31" t="s">
        <v>37</v>
      </c>
      <c r="R8" s="22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1909</v>
      </c>
      <c r="C9" s="20" t="s">
        <v>1890</v>
      </c>
      <c r="D9" s="18" t="s">
        <v>18</v>
      </c>
      <c r="E9" s="30">
        <v>866762026950558</v>
      </c>
      <c r="F9" s="18" t="s">
        <v>113</v>
      </c>
      <c r="G9" s="18" t="s">
        <v>95</v>
      </c>
      <c r="H9" s="21" t="s">
        <v>1913</v>
      </c>
      <c r="I9" s="24" t="s">
        <v>1085</v>
      </c>
      <c r="J9" s="22" t="s">
        <v>1914</v>
      </c>
      <c r="K9" s="22" t="s">
        <v>142</v>
      </c>
      <c r="L9" s="22" t="s">
        <v>110</v>
      </c>
      <c r="M9" s="22" t="s">
        <v>1915</v>
      </c>
      <c r="N9" s="28">
        <v>507000</v>
      </c>
      <c r="O9" s="22" t="s">
        <v>80</v>
      </c>
      <c r="P9" s="22" t="s">
        <v>92</v>
      </c>
      <c r="Q9" s="23" t="s">
        <v>37</v>
      </c>
      <c r="R9" s="18" t="s">
        <v>40</v>
      </c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1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S500"/>
  <sheetViews>
    <sheetView zoomScale="70" zoomScaleNormal="70" workbookViewId="0">
      <selection activeCell="E2" sqref="E2:F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2460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1887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1917</v>
      </c>
      <c r="C8" s="88">
        <v>43776</v>
      </c>
      <c r="D8" s="22" t="s">
        <v>23</v>
      </c>
      <c r="E8" s="38">
        <v>863586034516835</v>
      </c>
      <c r="F8" s="22" t="s">
        <v>88</v>
      </c>
      <c r="G8" s="22" t="s">
        <v>95</v>
      </c>
      <c r="H8" s="22" t="s">
        <v>1918</v>
      </c>
      <c r="I8" s="24" t="s">
        <v>140</v>
      </c>
      <c r="J8" s="22" t="s">
        <v>61</v>
      </c>
      <c r="K8" s="22" t="s">
        <v>450</v>
      </c>
      <c r="L8" s="22" t="s">
        <v>98</v>
      </c>
      <c r="M8" s="22" t="s">
        <v>332</v>
      </c>
      <c r="N8" s="28">
        <v>220000</v>
      </c>
      <c r="O8" s="22" t="s">
        <v>80</v>
      </c>
      <c r="P8" s="22" t="s">
        <v>92</v>
      </c>
      <c r="Q8" s="31" t="s">
        <v>37</v>
      </c>
      <c r="R8" s="22" t="s">
        <v>59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2447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2448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78">
        <v>43803</v>
      </c>
      <c r="C8" s="41"/>
      <c r="D8" s="41" t="s">
        <v>1106</v>
      </c>
      <c r="E8" s="42">
        <v>864717003297227</v>
      </c>
      <c r="F8" s="41" t="s">
        <v>88</v>
      </c>
      <c r="G8" s="41" t="s">
        <v>95</v>
      </c>
      <c r="H8" s="73" t="s">
        <v>2143</v>
      </c>
      <c r="I8" s="41" t="s">
        <v>1243</v>
      </c>
      <c r="J8" s="41"/>
      <c r="K8" s="41"/>
      <c r="L8" s="41"/>
      <c r="M8" s="41"/>
      <c r="N8" s="41"/>
      <c r="O8" s="41"/>
      <c r="P8" s="41" t="s">
        <v>92</v>
      </c>
      <c r="Q8" s="41" t="s">
        <v>37</v>
      </c>
      <c r="R8" s="4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78">
        <v>43803</v>
      </c>
      <c r="C9" s="41"/>
      <c r="D9" s="41" t="s">
        <v>1106</v>
      </c>
      <c r="E9" s="42">
        <v>864717003298712</v>
      </c>
      <c r="F9" s="41" t="s">
        <v>88</v>
      </c>
      <c r="G9" s="41" t="s">
        <v>95</v>
      </c>
      <c r="H9" s="73" t="s">
        <v>2142</v>
      </c>
      <c r="I9" s="41"/>
      <c r="J9" s="41"/>
      <c r="K9" s="41"/>
      <c r="L9" s="41"/>
      <c r="M9" s="41"/>
      <c r="N9" s="41"/>
      <c r="O9" s="41"/>
      <c r="P9" s="41" t="s">
        <v>92</v>
      </c>
      <c r="Q9" s="41" t="s">
        <v>37</v>
      </c>
      <c r="R9" s="41" t="s">
        <v>41</v>
      </c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49"/>
      <c r="C10" s="49"/>
      <c r="D10" s="1"/>
      <c r="E10" s="47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23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7"/>
      <c r="F11" s="1"/>
      <c r="G11" s="1"/>
      <c r="H11" s="1"/>
      <c r="I11" s="50"/>
      <c r="J11" s="1"/>
      <c r="K11" s="50"/>
      <c r="L11" s="1"/>
      <c r="M11" s="1"/>
      <c r="N11" s="1"/>
      <c r="O11" s="1"/>
      <c r="P11" s="1"/>
      <c r="Q11" s="23"/>
      <c r="R11" s="1"/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26"/>
      <c r="I12" s="1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26"/>
      <c r="I13" s="50"/>
      <c r="J13" s="1"/>
      <c r="K13" s="1"/>
      <c r="L13" s="1"/>
      <c r="M13" s="1"/>
      <c r="N13" s="33"/>
      <c r="O13" s="1"/>
      <c r="P13" s="1"/>
      <c r="Q13" s="23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"/>
      <c r="G16" s="1"/>
      <c r="H16" s="1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04" t="s">
        <v>55</v>
      </c>
      <c r="U23" s="5">
        <f>SUM(U21:U22)</f>
        <v>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2</v>
      </c>
      <c r="AB116" s="251">
        <f>AA116</f>
        <v>2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AS201"/>
  <sheetViews>
    <sheetView topLeftCell="R49" zoomScale="70" zoomScaleNormal="70" workbookViewId="0">
      <selection activeCell="E2" sqref="E2:F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2441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255</v>
      </c>
      <c r="C8" s="1" t="s">
        <v>256</v>
      </c>
      <c r="D8" s="1" t="s">
        <v>56</v>
      </c>
      <c r="E8" s="47">
        <v>867857039895391</v>
      </c>
      <c r="F8" s="1" t="s">
        <v>88</v>
      </c>
      <c r="G8" s="1" t="s">
        <v>74</v>
      </c>
      <c r="H8" s="1"/>
      <c r="I8" s="1" t="s">
        <v>76</v>
      </c>
      <c r="J8" s="1"/>
      <c r="K8" s="1" t="s">
        <v>78</v>
      </c>
      <c r="L8" s="1"/>
      <c r="M8" s="1" t="s">
        <v>106</v>
      </c>
      <c r="N8" s="1"/>
      <c r="O8" s="1" t="s">
        <v>80</v>
      </c>
      <c r="P8" s="1" t="s">
        <v>92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17"/>
      <c r="B9" s="117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1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17"/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1"/>
      <c r="I12" s="1"/>
      <c r="J12" s="1"/>
      <c r="K12" s="1"/>
      <c r="L12" s="1"/>
      <c r="M12" s="1"/>
      <c r="N12" s="33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6"/>
      <c r="F15" s="1"/>
      <c r="G15" s="1"/>
      <c r="H15" s="26"/>
      <c r="I15" s="50"/>
      <c r="J15" s="1"/>
      <c r="K15" s="1"/>
      <c r="L15" s="1"/>
      <c r="M15" s="1"/>
      <c r="N15" s="33"/>
      <c r="O15" s="1"/>
      <c r="P15" s="1"/>
      <c r="Q15" s="26"/>
      <c r="R15" s="1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"/>
      <c r="G16" s="1"/>
      <c r="H16" s="26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6"/>
      <c r="F17" s="1"/>
      <c r="G17" s="1"/>
      <c r="H17" s="26"/>
      <c r="I17" s="50"/>
      <c r="J17" s="1"/>
      <c r="K17" s="1"/>
      <c r="L17" s="1"/>
      <c r="M17" s="1"/>
      <c r="N17" s="33"/>
      <c r="O17" s="1"/>
      <c r="P17" s="1"/>
      <c r="Q17" s="26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6"/>
      <c r="F18" s="1"/>
      <c r="G18" s="1"/>
      <c r="H18" s="26"/>
      <c r="I18" s="50"/>
      <c r="J18" s="1"/>
      <c r="K18" s="1"/>
      <c r="L18" s="1"/>
      <c r="M18" s="1"/>
      <c r="N18" s="1"/>
      <c r="O18" s="1"/>
      <c r="P18" s="1"/>
      <c r="Q18" s="23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7"/>
      <c r="F19" s="1"/>
      <c r="G19" s="1"/>
      <c r="H19" s="26"/>
      <c r="I19" s="50"/>
      <c r="J19" s="1"/>
      <c r="K19" s="1"/>
      <c r="L19" s="1"/>
      <c r="M19" s="1"/>
      <c r="N19" s="1"/>
      <c r="O19" s="1"/>
      <c r="P19" s="1"/>
      <c r="Q19" s="23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6"/>
      <c r="F20" s="1"/>
      <c r="G20" s="1"/>
      <c r="H20" s="26"/>
      <c r="I20" s="67"/>
      <c r="J20" s="1"/>
      <c r="K20" s="1"/>
      <c r="L20" s="1"/>
      <c r="M20" s="1"/>
      <c r="N20" s="1"/>
      <c r="O20" s="1"/>
      <c r="P20" s="1"/>
      <c r="Q20" s="23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26"/>
      <c r="I21" s="67"/>
      <c r="J21" s="1"/>
      <c r="K21" s="1"/>
      <c r="L21" s="1"/>
      <c r="M21" s="1"/>
      <c r="N21" s="1"/>
      <c r="O21" s="1"/>
      <c r="P21" s="1"/>
      <c r="Q21" s="26"/>
      <c r="R21" s="1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1"/>
      <c r="I24" s="145"/>
      <c r="J24" s="1"/>
      <c r="K24" s="145"/>
      <c r="L24" s="1"/>
      <c r="M24" s="1"/>
      <c r="N24" s="1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1"/>
      <c r="I25" s="50"/>
      <c r="J25" s="1"/>
      <c r="K25" s="1"/>
      <c r="L25" s="1"/>
      <c r="M25" s="1"/>
      <c r="N25" s="1"/>
      <c r="O25" s="1"/>
      <c r="P25" s="1"/>
      <c r="Q25" s="1"/>
      <c r="R25" s="23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1"/>
      <c r="I26" s="50"/>
      <c r="J26" s="1"/>
      <c r="K26" s="1"/>
      <c r="L26" s="1"/>
      <c r="M26" s="1"/>
      <c r="N26" s="33"/>
      <c r="O26" s="1"/>
      <c r="P26" s="1"/>
      <c r="Q26" s="1"/>
      <c r="R26" s="23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7"/>
      <c r="F27" s="1"/>
      <c r="G27" s="1"/>
      <c r="H27" s="1"/>
      <c r="I27" s="50"/>
      <c r="J27" s="1"/>
      <c r="K27" s="1"/>
      <c r="L27" s="1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67"/>
      <c r="I30" s="50"/>
      <c r="J30" s="1"/>
      <c r="K30" s="1"/>
      <c r="L30" s="1"/>
      <c r="M30" s="1"/>
      <c r="N30" s="33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26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67"/>
      <c r="I32" s="50"/>
      <c r="J32" s="1"/>
      <c r="K32" s="1"/>
      <c r="L32" s="1"/>
      <c r="M32" s="1"/>
      <c r="N32" s="33"/>
      <c r="O32" s="1"/>
      <c r="P32" s="1"/>
      <c r="Q32" s="23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1"/>
      <c r="I33" s="1"/>
      <c r="J33" s="145"/>
      <c r="K33" s="1"/>
      <c r="L33" s="1"/>
      <c r="M33" s="1"/>
      <c r="N33" s="1"/>
      <c r="O33" s="1"/>
      <c r="P33" s="1"/>
      <c r="Q33" s="23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155"/>
      <c r="F34" s="1"/>
      <c r="G34" s="1"/>
      <c r="H34" s="26"/>
      <c r="I34" s="1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"/>
      <c r="G35" s="1"/>
      <c r="H35" s="67"/>
      <c r="I35" s="50"/>
      <c r="J35" s="1"/>
      <c r="K35" s="1"/>
      <c r="L35" s="1"/>
      <c r="M35" s="1"/>
      <c r="N35" s="1"/>
      <c r="O35" s="1"/>
      <c r="P35" s="1"/>
      <c r="Q35" s="23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67"/>
      <c r="I36" s="50"/>
      <c r="J36" s="1"/>
      <c r="K36" s="50"/>
      <c r="L36" s="1"/>
      <c r="M36" s="1"/>
      <c r="N36" s="1"/>
      <c r="O36" s="1"/>
      <c r="P36" s="1"/>
      <c r="Q36" s="23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67"/>
      <c r="I37" s="67"/>
      <c r="J37" s="1"/>
      <c r="K37" s="1"/>
      <c r="L37" s="50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26"/>
      <c r="I38" s="1"/>
      <c r="J38" s="1"/>
      <c r="K38" s="1"/>
      <c r="L38" s="50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1"/>
      <c r="I39" s="50"/>
      <c r="J39" s="1"/>
      <c r="K39" s="1"/>
      <c r="L39" s="50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26"/>
      <c r="I40" s="50"/>
      <c r="J40" s="1"/>
      <c r="K40" s="1"/>
      <c r="L40" s="50"/>
      <c r="M40" s="1"/>
      <c r="N40" s="33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50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1"/>
      <c r="I42" s="1"/>
      <c r="J42" s="1"/>
      <c r="K42" s="1"/>
      <c r="L42" s="1"/>
      <c r="M42" s="1"/>
      <c r="N42" s="33"/>
      <c r="O42" s="1"/>
      <c r="P42" s="1"/>
      <c r="Q42" s="1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26"/>
      <c r="I43" s="50"/>
      <c r="J43" s="1"/>
      <c r="K43" s="1"/>
      <c r="L43" s="1"/>
      <c r="M43" s="1"/>
      <c r="N43" s="1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67"/>
      <c r="I44" s="50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45"/>
      <c r="I45" s="145"/>
      <c r="J45" s="145"/>
      <c r="K45" s="145"/>
      <c r="L45" s="1"/>
      <c r="M45" s="1"/>
      <c r="N45" s="157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33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6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26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26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50"/>
      <c r="J53" s="1"/>
      <c r="K53" s="1"/>
      <c r="L53" s="1"/>
      <c r="M53" s="1"/>
      <c r="N53" s="33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67"/>
      <c r="I54" s="67"/>
      <c r="J54" s="1"/>
      <c r="K54" s="1"/>
      <c r="L54" s="1"/>
      <c r="M54" s="1"/>
      <c r="N54" s="33"/>
      <c r="O54" s="1"/>
      <c r="P54" s="1"/>
      <c r="Q54" s="23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67"/>
      <c r="I55" s="67"/>
      <c r="J55" s="1"/>
      <c r="K55" s="1"/>
      <c r="L55" s="1"/>
      <c r="M55" s="1"/>
      <c r="N55" s="33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67"/>
      <c r="I56" s="50"/>
      <c r="J56" s="1"/>
      <c r="K56" s="1"/>
      <c r="L56" s="1"/>
      <c r="M56" s="1"/>
      <c r="N56" s="33"/>
      <c r="O56" s="1"/>
      <c r="P56" s="1"/>
      <c r="Q56" s="23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67"/>
      <c r="I57" s="67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1"/>
      <c r="I58" s="26"/>
      <c r="J58" s="1"/>
      <c r="K58" s="1"/>
      <c r="L58" s="1"/>
      <c r="M58" s="1"/>
      <c r="N58" s="33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1"/>
      <c r="I59" s="1"/>
      <c r="J59" s="1"/>
      <c r="K59" s="1"/>
      <c r="L59" s="1"/>
      <c r="M59" s="1"/>
      <c r="N59" s="33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23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1"/>
      <c r="I63" s="50"/>
      <c r="J63" s="1"/>
      <c r="K63" s="50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3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26"/>
      <c r="I65" s="1"/>
      <c r="J65" s="1"/>
      <c r="K65" s="1"/>
      <c r="L65" s="1"/>
      <c r="M65" s="1"/>
      <c r="N65" s="33"/>
      <c r="O65" s="1"/>
      <c r="P65" s="1"/>
      <c r="Q65" s="23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1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26"/>
      <c r="I69" s="1"/>
      <c r="J69" s="1"/>
      <c r="K69" s="1"/>
      <c r="L69" s="1"/>
      <c r="M69" s="1"/>
      <c r="N69" s="33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6"/>
      <c r="F70" s="1"/>
      <c r="G70" s="1"/>
      <c r="H70" s="67"/>
      <c r="I70" s="50"/>
      <c r="J70" s="1"/>
      <c r="K70" s="1"/>
      <c r="L70" s="1"/>
      <c r="M70" s="1"/>
      <c r="N70" s="33"/>
      <c r="O70" s="1"/>
      <c r="P70" s="1"/>
      <c r="Q70" s="23"/>
      <c r="R70" s="1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1"/>
      <c r="I71" s="50"/>
      <c r="J71" s="1"/>
      <c r="K71" s="1"/>
      <c r="L71" s="1"/>
      <c r="M71" s="1"/>
      <c r="N71" s="33"/>
      <c r="O71" s="1"/>
      <c r="P71" s="1"/>
      <c r="Q71" s="23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55"/>
      <c r="G72" s="1"/>
      <c r="H72" s="47"/>
      <c r="I72" s="1"/>
      <c r="J72" s="1"/>
      <c r="K72" s="1"/>
      <c r="L72" s="1"/>
      <c r="M72" s="1"/>
      <c r="N72" s="23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23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67"/>
      <c r="I74" s="1"/>
      <c r="J74" s="26"/>
      <c r="K74" s="1"/>
      <c r="L74" s="1"/>
      <c r="M74" s="26"/>
      <c r="N74" s="23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23"/>
      <c r="O75" s="1"/>
      <c r="P75" s="1"/>
      <c r="Q75" s="23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33"/>
      <c r="O76" s="1"/>
      <c r="P76" s="1"/>
      <c r="Q76" s="23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47"/>
      <c r="I77" s="1"/>
      <c r="J77" s="1"/>
      <c r="K77" s="1"/>
      <c r="L77" s="1"/>
      <c r="M77" s="1"/>
      <c r="N77" s="1"/>
      <c r="O77" s="1"/>
      <c r="P77" s="1"/>
      <c r="Q77" s="23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1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67"/>
      <c r="I79" s="1"/>
      <c r="J79" s="1"/>
      <c r="K79" s="1"/>
      <c r="L79" s="1"/>
      <c r="M79" s="1"/>
      <c r="N79" s="1"/>
      <c r="O79" s="1"/>
      <c r="P79" s="1"/>
      <c r="Q79" s="23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67"/>
      <c r="I80" s="1"/>
      <c r="J80" s="1"/>
      <c r="K80" s="1"/>
      <c r="L80" s="1"/>
      <c r="M80" s="1"/>
      <c r="N80" s="1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1673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1627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1630</v>
      </c>
      <c r="C8" s="1" t="s">
        <v>1669</v>
      </c>
      <c r="D8" s="1" t="s">
        <v>30</v>
      </c>
      <c r="E8" s="47">
        <v>868926033933190</v>
      </c>
      <c r="F8" s="1" t="s">
        <v>262</v>
      </c>
      <c r="G8" s="1" t="s">
        <v>74</v>
      </c>
      <c r="H8" s="1" t="s">
        <v>1670</v>
      </c>
      <c r="I8" s="79">
        <v>125212203114.16499</v>
      </c>
      <c r="J8" s="1" t="s">
        <v>1671</v>
      </c>
      <c r="K8" s="1" t="s">
        <v>276</v>
      </c>
      <c r="L8" s="1"/>
      <c r="M8" s="1" t="s">
        <v>1672</v>
      </c>
      <c r="N8" s="1"/>
      <c r="O8" s="1" t="s">
        <v>80</v>
      </c>
      <c r="P8" s="1" t="s">
        <v>100</v>
      </c>
      <c r="Q8" s="1" t="s">
        <v>37</v>
      </c>
      <c r="R8" s="1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S500"/>
  <sheetViews>
    <sheetView zoomScale="70" zoomScaleNormal="70" workbookViewId="0">
      <selection activeCell="E12" sqref="E1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532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387</v>
      </c>
      <c r="C8" s="1" t="s">
        <v>506</v>
      </c>
      <c r="D8" s="1" t="s">
        <v>18</v>
      </c>
      <c r="E8" s="47">
        <v>864161026905179</v>
      </c>
      <c r="F8" s="1" t="s">
        <v>529</v>
      </c>
      <c r="G8" s="1" t="s">
        <v>95</v>
      </c>
      <c r="H8" s="1" t="s">
        <v>530</v>
      </c>
      <c r="I8" s="1" t="s">
        <v>531</v>
      </c>
      <c r="J8" s="1" t="s">
        <v>52</v>
      </c>
      <c r="K8" s="1"/>
      <c r="L8" s="1" t="s">
        <v>105</v>
      </c>
      <c r="M8" s="1" t="s">
        <v>106</v>
      </c>
      <c r="N8" s="1"/>
      <c r="O8" s="1" t="s">
        <v>80</v>
      </c>
      <c r="P8" s="1" t="s">
        <v>100</v>
      </c>
      <c r="Q8" s="1" t="s">
        <v>42</v>
      </c>
      <c r="R8" s="1" t="s">
        <v>43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47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47"/>
      <c r="F10" s="1"/>
      <c r="G10" s="1"/>
      <c r="H10" s="1"/>
      <c r="I10" s="1"/>
      <c r="J10" s="1"/>
      <c r="K10" s="1"/>
      <c r="L10" s="1"/>
      <c r="M10" s="1"/>
      <c r="N10" s="33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4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32"/>
      <c r="C12" s="32"/>
      <c r="D12" s="1"/>
      <c r="E12" s="47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1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47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47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47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47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47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47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4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1"/>
      <c r="C21" s="1"/>
      <c r="D21" s="1"/>
      <c r="E21" s="4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47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32"/>
      <c r="C23" s="32"/>
      <c r="D23" s="1"/>
      <c r="E23" s="47"/>
      <c r="F23" s="1"/>
      <c r="G23" s="1"/>
      <c r="H23" s="1"/>
      <c r="I23" s="1"/>
      <c r="J23" s="1"/>
      <c r="K23" s="1"/>
      <c r="L23" s="1"/>
      <c r="M23" s="1"/>
      <c r="N23" s="33"/>
      <c r="O23" s="1"/>
      <c r="P23" s="1"/>
      <c r="Q23" s="1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4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1"/>
      <c r="C25" s="1"/>
      <c r="D25" s="1"/>
      <c r="E25" s="47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7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23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49"/>
      <c r="C29" s="49"/>
      <c r="D29" s="1"/>
      <c r="E29" s="47"/>
      <c r="F29" s="1"/>
      <c r="G29" s="1"/>
      <c r="H29" s="26"/>
      <c r="I29" s="1"/>
      <c r="J29" s="1"/>
      <c r="K29" s="1"/>
      <c r="L29" s="1"/>
      <c r="M29" s="1"/>
      <c r="N29" s="1"/>
      <c r="O29" s="1"/>
      <c r="P29" s="1"/>
      <c r="Q29" s="23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23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26"/>
      <c r="I31" s="1"/>
      <c r="J31" s="1"/>
      <c r="K31" s="1"/>
      <c r="L31" s="1"/>
      <c r="M31" s="1"/>
      <c r="N31" s="1"/>
      <c r="O31" s="1"/>
      <c r="P31" s="1"/>
      <c r="Q31" s="23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23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26"/>
      <c r="I33" s="1"/>
      <c r="J33" s="1"/>
      <c r="K33" s="1"/>
      <c r="L33" s="1"/>
      <c r="M33" s="1"/>
      <c r="N33" s="1"/>
      <c r="O33" s="1"/>
      <c r="P33" s="1"/>
      <c r="Q33" s="23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7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"/>
      <c r="G35" s="1"/>
      <c r="H35" s="26"/>
      <c r="I35" s="1"/>
      <c r="J35" s="1"/>
      <c r="K35" s="1"/>
      <c r="L35" s="1"/>
      <c r="M35" s="1"/>
      <c r="N35" s="1"/>
      <c r="O35" s="1"/>
      <c r="P35" s="1"/>
      <c r="Q35" s="23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1"/>
      <c r="I36" s="50"/>
      <c r="J36" s="1"/>
      <c r="K36" s="1"/>
      <c r="L36" s="1"/>
      <c r="M36" s="1"/>
      <c r="N36" s="1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6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1"/>
      <c r="I38" s="50"/>
      <c r="J38" s="1"/>
      <c r="K38" s="1"/>
      <c r="L38" s="1"/>
      <c r="M38" s="1"/>
      <c r="N38" s="1"/>
      <c r="O38" s="1"/>
      <c r="P38" s="1"/>
      <c r="Q38" s="26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26"/>
      <c r="I39" s="50"/>
      <c r="J39" s="1"/>
      <c r="K39" s="1"/>
      <c r="L39" s="1"/>
      <c r="M39" s="1"/>
      <c r="N39" s="1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67"/>
      <c r="I40" s="50"/>
      <c r="J40" s="1"/>
      <c r="K40" s="1"/>
      <c r="L40" s="1"/>
      <c r="M40" s="1"/>
      <c r="N40" s="1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45"/>
      <c r="I41" s="145"/>
      <c r="J41" s="145"/>
      <c r="K41" s="145"/>
      <c r="L41" s="1"/>
      <c r="M41" s="1"/>
      <c r="N41" s="145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1"/>
      <c r="I43" s="33"/>
      <c r="J43" s="1"/>
      <c r="K43" s="1"/>
      <c r="L43" s="1"/>
      <c r="M43" s="1"/>
      <c r="N43" s="1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39:Y49"/>
    <mergeCell ref="AB39:AB49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1676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1627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1674</v>
      </c>
      <c r="C8" s="1" t="s">
        <v>1628</v>
      </c>
      <c r="D8" s="1" t="s">
        <v>18</v>
      </c>
      <c r="E8" s="47">
        <v>865904027270906</v>
      </c>
      <c r="F8" s="1" t="s">
        <v>113</v>
      </c>
      <c r="G8" s="1" t="s">
        <v>95</v>
      </c>
      <c r="H8" s="1">
        <v>1503120843</v>
      </c>
      <c r="I8" s="79">
        <v>125212203114.147</v>
      </c>
      <c r="J8" s="1" t="s">
        <v>481</v>
      </c>
      <c r="K8" s="1" t="s">
        <v>142</v>
      </c>
      <c r="L8" s="1" t="s">
        <v>110</v>
      </c>
      <c r="M8" s="1" t="s">
        <v>1675</v>
      </c>
      <c r="N8" s="1"/>
      <c r="O8" s="1" t="s">
        <v>80</v>
      </c>
      <c r="P8" s="1" t="s">
        <v>92</v>
      </c>
      <c r="Q8" s="1" t="s">
        <v>42</v>
      </c>
      <c r="R8" s="1" t="s">
        <v>43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1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AS201"/>
  <sheetViews>
    <sheetView zoomScale="70" zoomScaleNormal="70" workbookViewId="0">
      <selection activeCell="D34" sqref="D34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4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163</v>
      </c>
      <c r="C8" s="1" t="s">
        <v>223</v>
      </c>
      <c r="D8" s="1" t="s">
        <v>56</v>
      </c>
      <c r="E8" s="47">
        <v>867857039897967</v>
      </c>
      <c r="F8" s="1"/>
      <c r="G8" s="1" t="s">
        <v>74</v>
      </c>
      <c r="H8" s="1"/>
      <c r="I8" s="1" t="s">
        <v>224</v>
      </c>
      <c r="J8" s="1" t="s">
        <v>225</v>
      </c>
      <c r="K8" s="1" t="s">
        <v>226</v>
      </c>
      <c r="L8" s="1" t="s">
        <v>78</v>
      </c>
      <c r="M8" s="1" t="s">
        <v>227</v>
      </c>
      <c r="N8" s="1"/>
      <c r="O8" s="1" t="s">
        <v>80</v>
      </c>
      <c r="P8" s="1" t="s">
        <v>92</v>
      </c>
      <c r="Q8" s="1" t="s">
        <v>37</v>
      </c>
      <c r="R8" s="1" t="s">
        <v>59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163</v>
      </c>
      <c r="C9" s="1" t="s">
        <v>223</v>
      </c>
      <c r="D9" s="1" t="s">
        <v>30</v>
      </c>
      <c r="E9" s="47">
        <v>868345031047673</v>
      </c>
      <c r="F9" s="1" t="s">
        <v>88</v>
      </c>
      <c r="G9" s="1" t="s">
        <v>74</v>
      </c>
      <c r="H9" s="1"/>
      <c r="I9" s="1" t="s">
        <v>228</v>
      </c>
      <c r="J9" s="1" t="s">
        <v>119</v>
      </c>
      <c r="K9" s="1" t="s">
        <v>229</v>
      </c>
      <c r="L9" s="1" t="s">
        <v>155</v>
      </c>
      <c r="M9" s="1" t="s">
        <v>121</v>
      </c>
      <c r="N9" s="1" t="s">
        <v>122</v>
      </c>
      <c r="O9" s="1" t="s">
        <v>80</v>
      </c>
      <c r="P9" s="1" t="s">
        <v>92</v>
      </c>
      <c r="Q9" s="1" t="s">
        <v>37</v>
      </c>
      <c r="R9" s="1" t="s">
        <v>40</v>
      </c>
      <c r="T9" s="261"/>
      <c r="U9" s="1" t="s">
        <v>40</v>
      </c>
      <c r="V9" s="1">
        <f>COUNTIF(R$8:R$1000,"NG")</f>
        <v>2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163</v>
      </c>
      <c r="C10" s="1" t="s">
        <v>223</v>
      </c>
      <c r="D10" s="1" t="s">
        <v>30</v>
      </c>
      <c r="E10" s="47">
        <v>864811037159451</v>
      </c>
      <c r="F10" s="1"/>
      <c r="G10" s="1" t="s">
        <v>95</v>
      </c>
      <c r="H10" s="1" t="s">
        <v>184</v>
      </c>
      <c r="I10" s="1" t="s">
        <v>203</v>
      </c>
      <c r="J10" s="1" t="s">
        <v>230</v>
      </c>
      <c r="K10" s="1" t="s">
        <v>120</v>
      </c>
      <c r="L10" s="1"/>
      <c r="M10" s="1" t="s">
        <v>231</v>
      </c>
      <c r="N10" s="1" t="s">
        <v>122</v>
      </c>
      <c r="O10" s="1" t="s">
        <v>80</v>
      </c>
      <c r="P10" s="1" t="s">
        <v>92</v>
      </c>
      <c r="Q10" s="1" t="s">
        <v>37</v>
      </c>
      <c r="R10" s="1" t="s">
        <v>40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1069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5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1" t="s">
        <v>1108</v>
      </c>
      <c r="C13" s="1" t="s">
        <v>1108</v>
      </c>
      <c r="D13" s="1" t="s">
        <v>56</v>
      </c>
      <c r="E13" s="47">
        <v>868183033786737</v>
      </c>
      <c r="F13" s="1"/>
      <c r="G13" s="1" t="s">
        <v>74</v>
      </c>
      <c r="H13" s="1"/>
      <c r="I13" s="79">
        <v>125212203114.16299</v>
      </c>
      <c r="J13" s="1" t="s">
        <v>682</v>
      </c>
      <c r="K13" s="1" t="s">
        <v>206</v>
      </c>
      <c r="L13" s="1" t="s">
        <v>1086</v>
      </c>
      <c r="M13" s="1" t="s">
        <v>125</v>
      </c>
      <c r="N13" s="1"/>
      <c r="O13" s="1" t="s">
        <v>80</v>
      </c>
      <c r="P13" s="1" t="s">
        <v>92</v>
      </c>
      <c r="Q13" s="1" t="s">
        <v>37</v>
      </c>
      <c r="R13" s="1" t="s">
        <v>41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1" t="s">
        <v>1108</v>
      </c>
      <c r="C14" s="1" t="s">
        <v>1108</v>
      </c>
      <c r="D14" s="1" t="s">
        <v>56</v>
      </c>
      <c r="E14" s="47">
        <v>867857039897611</v>
      </c>
      <c r="F14" s="1"/>
      <c r="G14" s="1" t="s">
        <v>74</v>
      </c>
      <c r="H14" s="1"/>
      <c r="I14" s="79">
        <v>125212203114.16299</v>
      </c>
      <c r="J14" s="1" t="s">
        <v>993</v>
      </c>
      <c r="K14" s="1" t="s">
        <v>219</v>
      </c>
      <c r="L14" s="1" t="s">
        <v>1086</v>
      </c>
      <c r="M14" s="1" t="s">
        <v>458</v>
      </c>
      <c r="N14" s="1"/>
      <c r="O14" s="1" t="s">
        <v>80</v>
      </c>
      <c r="P14" s="1" t="s">
        <v>92</v>
      </c>
      <c r="Q14" s="1" t="s">
        <v>37</v>
      </c>
      <c r="R14" s="1" t="s">
        <v>41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1" t="s">
        <v>1108</v>
      </c>
      <c r="C15" s="1" t="s">
        <v>1108</v>
      </c>
      <c r="D15" s="1" t="s">
        <v>23</v>
      </c>
      <c r="E15" s="47">
        <v>862631034746007</v>
      </c>
      <c r="F15" s="1"/>
      <c r="G15" s="1" t="s">
        <v>95</v>
      </c>
      <c r="H15" s="1"/>
      <c r="I15" s="79">
        <v>125212203114.155</v>
      </c>
      <c r="J15" s="1" t="s">
        <v>210</v>
      </c>
      <c r="K15" s="1" t="s">
        <v>396</v>
      </c>
      <c r="L15" s="1" t="s">
        <v>98</v>
      </c>
      <c r="M15" s="1" t="s">
        <v>277</v>
      </c>
      <c r="N15" s="1"/>
      <c r="O15" s="1" t="s">
        <v>80</v>
      </c>
      <c r="P15" s="1" t="s">
        <v>92</v>
      </c>
      <c r="Q15" s="1" t="s">
        <v>42</v>
      </c>
      <c r="R15" s="1" t="s">
        <v>68</v>
      </c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32">
        <v>43500</v>
      </c>
      <c r="C16" s="32">
        <v>43528</v>
      </c>
      <c r="D16" s="1" t="s">
        <v>23</v>
      </c>
      <c r="E16" s="47">
        <v>862631037485280</v>
      </c>
      <c r="F16" s="1" t="s">
        <v>262</v>
      </c>
      <c r="G16" s="1" t="s">
        <v>95</v>
      </c>
      <c r="H16" s="1" t="s">
        <v>1201</v>
      </c>
      <c r="I16" s="1" t="s">
        <v>805</v>
      </c>
      <c r="J16" s="1" t="s">
        <v>1202</v>
      </c>
      <c r="K16" s="1" t="s">
        <v>98</v>
      </c>
      <c r="L16" s="1"/>
      <c r="M16" s="1" t="s">
        <v>1203</v>
      </c>
      <c r="N16" s="1"/>
      <c r="O16" s="1" t="s">
        <v>80</v>
      </c>
      <c r="P16" s="1" t="s">
        <v>100</v>
      </c>
      <c r="Q16" s="1" t="s">
        <v>42</v>
      </c>
      <c r="R16" s="1" t="s">
        <v>43</v>
      </c>
      <c r="T16" s="273"/>
      <c r="U16" s="18" t="s">
        <v>45</v>
      </c>
      <c r="V16" s="1">
        <f>COUNTIF(R$8:R$1000,"KL")</f>
        <v>1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32">
        <v>43500</v>
      </c>
      <c r="C17" s="32">
        <v>43528</v>
      </c>
      <c r="D17" s="1" t="s">
        <v>56</v>
      </c>
      <c r="E17" s="47">
        <v>867717030423124</v>
      </c>
      <c r="F17" s="1"/>
      <c r="G17" s="1" t="s">
        <v>74</v>
      </c>
      <c r="H17" s="1"/>
      <c r="I17" s="1" t="s">
        <v>1094</v>
      </c>
      <c r="J17" s="1" t="s">
        <v>1204</v>
      </c>
      <c r="K17" s="1" t="s">
        <v>219</v>
      </c>
      <c r="L17" s="1" t="s">
        <v>78</v>
      </c>
      <c r="M17" s="1" t="s">
        <v>469</v>
      </c>
      <c r="N17" s="1"/>
      <c r="O17" s="1" t="s">
        <v>80</v>
      </c>
      <c r="P17" s="1" t="s">
        <v>100</v>
      </c>
      <c r="Q17" s="1" t="s">
        <v>37</v>
      </c>
      <c r="R17" s="1" t="s">
        <v>41</v>
      </c>
      <c r="T17" s="274" t="s">
        <v>55</v>
      </c>
      <c r="U17" s="275"/>
      <c r="V17" s="104">
        <f>SUM(V6:V16)</f>
        <v>16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5" t="s">
        <v>1319</v>
      </c>
      <c r="B18" s="266"/>
      <c r="C18" s="266"/>
      <c r="D18" s="266"/>
      <c r="E18" s="266"/>
      <c r="F18" s="266"/>
      <c r="G18" s="266"/>
      <c r="H18" s="266"/>
      <c r="I18" s="266"/>
      <c r="J18" s="266"/>
      <c r="K18" s="266"/>
      <c r="L18" s="266"/>
      <c r="M18" s="266"/>
      <c r="N18" s="266"/>
      <c r="O18" s="266"/>
      <c r="P18" s="266"/>
      <c r="Q18" s="266"/>
      <c r="R18" s="26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268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70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9</v>
      </c>
      <c r="B20" s="1" t="s">
        <v>1405</v>
      </c>
      <c r="C20" s="1" t="s">
        <v>1375</v>
      </c>
      <c r="D20" s="1" t="s">
        <v>23</v>
      </c>
      <c r="E20" s="47">
        <v>862631037485280</v>
      </c>
      <c r="F20" s="1"/>
      <c r="G20" s="1" t="s">
        <v>95</v>
      </c>
      <c r="H20" s="1"/>
      <c r="I20" s="79">
        <v>125212203114.14999</v>
      </c>
      <c r="J20" s="1" t="s">
        <v>134</v>
      </c>
      <c r="K20" s="1" t="s">
        <v>98</v>
      </c>
      <c r="L20" s="1"/>
      <c r="M20" s="1"/>
      <c r="N20" s="1"/>
      <c r="O20" s="1" t="s">
        <v>80</v>
      </c>
      <c r="P20" s="1" t="s">
        <v>100</v>
      </c>
      <c r="Q20" s="1" t="s">
        <v>42</v>
      </c>
      <c r="R20" s="1" t="s">
        <v>45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10</v>
      </c>
      <c r="B21" s="1" t="s">
        <v>1405</v>
      </c>
      <c r="C21" s="1" t="s">
        <v>1375</v>
      </c>
      <c r="D21" s="1" t="s">
        <v>23</v>
      </c>
      <c r="E21" s="47">
        <v>861694037943865</v>
      </c>
      <c r="F21" s="1"/>
      <c r="G21" s="1" t="s">
        <v>95</v>
      </c>
      <c r="H21" s="1"/>
      <c r="I21" s="1" t="s">
        <v>1094</v>
      </c>
      <c r="J21" s="1" t="s">
        <v>1496</v>
      </c>
      <c r="K21" s="1" t="s">
        <v>98</v>
      </c>
      <c r="L21" s="1"/>
      <c r="M21" s="1" t="s">
        <v>1497</v>
      </c>
      <c r="N21" s="33">
        <v>30000</v>
      </c>
      <c r="O21" s="1" t="s">
        <v>80</v>
      </c>
      <c r="P21" s="1" t="s">
        <v>100</v>
      </c>
      <c r="Q21" s="1" t="s">
        <v>37</v>
      </c>
      <c r="R21" s="1" t="s">
        <v>41</v>
      </c>
      <c r="T21" s="18" t="s">
        <v>46</v>
      </c>
      <c r="U21" s="18">
        <f>COUNTIF(Q7:Q1000,"PM")</f>
        <v>4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265" t="s">
        <v>2112</v>
      </c>
      <c r="B22" s="266"/>
      <c r="C22" s="266"/>
      <c r="D22" s="266"/>
      <c r="E22" s="266"/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T22" s="18" t="s">
        <v>47</v>
      </c>
      <c r="U22" s="18">
        <f>COUNTIF(Q7:Q1000,"PC")</f>
        <v>12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268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70"/>
      <c r="T23" s="104" t="s">
        <v>55</v>
      </c>
      <c r="U23" s="5">
        <f>SUM(U21:U22)</f>
        <v>16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11</v>
      </c>
      <c r="B24" s="20" t="s">
        <v>2149</v>
      </c>
      <c r="C24" s="20" t="s">
        <v>2201</v>
      </c>
      <c r="D24" s="18" t="s">
        <v>56</v>
      </c>
      <c r="E24" s="30">
        <v>867717030434055</v>
      </c>
      <c r="F24" s="18"/>
      <c r="G24" s="18" t="s">
        <v>74</v>
      </c>
      <c r="H24" s="18" t="s">
        <v>2272</v>
      </c>
      <c r="I24" s="24" t="s">
        <v>82</v>
      </c>
      <c r="J24" s="22" t="s">
        <v>1144</v>
      </c>
      <c r="K24" s="22"/>
      <c r="L24" s="22" t="s">
        <v>1086</v>
      </c>
      <c r="M24" s="22" t="s">
        <v>1369</v>
      </c>
      <c r="N24" s="1"/>
      <c r="O24" s="22" t="s">
        <v>80</v>
      </c>
      <c r="P24" s="22" t="s">
        <v>92</v>
      </c>
      <c r="Q24" s="31" t="s">
        <v>37</v>
      </c>
      <c r="R24" s="22" t="s">
        <v>41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12</v>
      </c>
      <c r="B25" s="20">
        <v>43473</v>
      </c>
      <c r="C25" s="20">
        <v>43593</v>
      </c>
      <c r="D25" s="18" t="s">
        <v>30</v>
      </c>
      <c r="E25" s="21">
        <v>866192037771225</v>
      </c>
      <c r="F25" s="18"/>
      <c r="G25" s="18" t="s">
        <v>95</v>
      </c>
      <c r="H25" s="22" t="s">
        <v>500</v>
      </c>
      <c r="I25" s="24" t="s">
        <v>805</v>
      </c>
      <c r="J25" s="22" t="s">
        <v>225</v>
      </c>
      <c r="K25" s="22" t="s">
        <v>120</v>
      </c>
      <c r="L25" s="22" t="s">
        <v>84</v>
      </c>
      <c r="M25" s="22" t="s">
        <v>569</v>
      </c>
      <c r="N25" s="25" t="s">
        <v>122</v>
      </c>
      <c r="O25" s="1" t="s">
        <v>80</v>
      </c>
      <c r="P25" s="22" t="s">
        <v>100</v>
      </c>
      <c r="Q25" s="31" t="s">
        <v>37</v>
      </c>
      <c r="R25" s="22" t="s">
        <v>59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13</v>
      </c>
      <c r="B26" s="20">
        <v>43473</v>
      </c>
      <c r="C26" s="20">
        <v>43593</v>
      </c>
      <c r="D26" s="18" t="s">
        <v>30</v>
      </c>
      <c r="E26" s="21">
        <v>868926033950152</v>
      </c>
      <c r="F26" s="18"/>
      <c r="G26" s="18" t="s">
        <v>74</v>
      </c>
      <c r="H26" s="22" t="s">
        <v>500</v>
      </c>
      <c r="I26" s="34" t="s">
        <v>2273</v>
      </c>
      <c r="J26" s="22" t="s">
        <v>225</v>
      </c>
      <c r="K26" s="34" t="s">
        <v>229</v>
      </c>
      <c r="L26" s="22" t="s">
        <v>276</v>
      </c>
      <c r="M26" s="22" t="s">
        <v>569</v>
      </c>
      <c r="N26" s="25" t="s">
        <v>122</v>
      </c>
      <c r="O26" s="1" t="s">
        <v>80</v>
      </c>
      <c r="P26" s="22" t="s">
        <v>100</v>
      </c>
      <c r="Q26" s="31" t="s">
        <v>37</v>
      </c>
      <c r="R26" s="22" t="s">
        <v>59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14</v>
      </c>
      <c r="B27" s="20">
        <v>43473</v>
      </c>
      <c r="C27" s="20">
        <v>43593</v>
      </c>
      <c r="D27" s="18" t="s">
        <v>30</v>
      </c>
      <c r="E27" s="21">
        <v>868926033916294</v>
      </c>
      <c r="F27" s="18" t="s">
        <v>262</v>
      </c>
      <c r="G27" s="18" t="s">
        <v>74</v>
      </c>
      <c r="H27" s="22" t="s">
        <v>500</v>
      </c>
      <c r="I27" s="24" t="s">
        <v>1094</v>
      </c>
      <c r="J27" s="22" t="s">
        <v>225</v>
      </c>
      <c r="K27" s="22" t="s">
        <v>229</v>
      </c>
      <c r="L27" s="22" t="s">
        <v>276</v>
      </c>
      <c r="M27" s="22" t="s">
        <v>569</v>
      </c>
      <c r="N27" s="25" t="s">
        <v>122</v>
      </c>
      <c r="O27" s="1" t="s">
        <v>80</v>
      </c>
      <c r="P27" s="22" t="s">
        <v>100</v>
      </c>
      <c r="Q27" s="22" t="s">
        <v>37</v>
      </c>
      <c r="R27" s="23" t="s">
        <v>59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15</v>
      </c>
      <c r="B28" s="20" t="s">
        <v>2149</v>
      </c>
      <c r="C28" s="20" t="s">
        <v>2201</v>
      </c>
      <c r="D28" s="18" t="s">
        <v>30</v>
      </c>
      <c r="E28" s="21">
        <v>866192037838040</v>
      </c>
      <c r="F28" s="5"/>
      <c r="G28" s="18" t="s">
        <v>95</v>
      </c>
      <c r="H28" s="18" t="s">
        <v>2272</v>
      </c>
      <c r="I28" s="24" t="s">
        <v>82</v>
      </c>
      <c r="J28" s="22" t="s">
        <v>2274</v>
      </c>
      <c r="K28" s="22" t="s">
        <v>120</v>
      </c>
      <c r="L28" s="22" t="s">
        <v>84</v>
      </c>
      <c r="M28" s="22" t="s">
        <v>2275</v>
      </c>
      <c r="N28" s="28">
        <v>360000</v>
      </c>
      <c r="O28" s="1" t="s">
        <v>80</v>
      </c>
      <c r="P28" s="22" t="s">
        <v>92</v>
      </c>
      <c r="Q28" s="22" t="s">
        <v>37</v>
      </c>
      <c r="R28" s="23" t="s">
        <v>39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16</v>
      </c>
      <c r="B29" s="20" t="s">
        <v>2149</v>
      </c>
      <c r="C29" s="20" t="s">
        <v>2201</v>
      </c>
      <c r="D29" s="18" t="s">
        <v>30</v>
      </c>
      <c r="E29" s="21">
        <v>866192037818729</v>
      </c>
      <c r="F29" s="5"/>
      <c r="G29" s="18" t="s">
        <v>95</v>
      </c>
      <c r="H29" s="5"/>
      <c r="I29" s="24" t="s">
        <v>82</v>
      </c>
      <c r="J29" s="22"/>
      <c r="K29" s="22" t="s">
        <v>84</v>
      </c>
      <c r="L29" s="22"/>
      <c r="M29" s="22" t="s">
        <v>569</v>
      </c>
      <c r="N29" s="25" t="s">
        <v>122</v>
      </c>
      <c r="O29" s="1" t="s">
        <v>80</v>
      </c>
      <c r="P29" s="22" t="s">
        <v>92</v>
      </c>
      <c r="Q29" s="26" t="s">
        <v>42</v>
      </c>
      <c r="R29" s="18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67"/>
      <c r="I30" s="50"/>
      <c r="J30" s="1"/>
      <c r="K30" s="1"/>
      <c r="L30" s="1"/>
      <c r="M30" s="1"/>
      <c r="N30" s="33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26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67"/>
      <c r="I32" s="50"/>
      <c r="J32" s="1"/>
      <c r="K32" s="1"/>
      <c r="L32" s="1"/>
      <c r="M32" s="1"/>
      <c r="N32" s="33"/>
      <c r="O32" s="1"/>
      <c r="P32" s="1"/>
      <c r="Q32" s="23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1"/>
      <c r="I33" s="1"/>
      <c r="J33" s="145"/>
      <c r="K33" s="1"/>
      <c r="L33" s="1"/>
      <c r="M33" s="1"/>
      <c r="N33" s="1"/>
      <c r="O33" s="1"/>
      <c r="P33" s="1"/>
      <c r="Q33" s="23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155"/>
      <c r="F34" s="1"/>
      <c r="G34" s="1"/>
      <c r="H34" s="26"/>
      <c r="I34" s="1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"/>
      <c r="G35" s="1"/>
      <c r="H35" s="67"/>
      <c r="I35" s="50"/>
      <c r="J35" s="1"/>
      <c r="K35" s="1"/>
      <c r="L35" s="1"/>
      <c r="M35" s="1"/>
      <c r="N35" s="1"/>
      <c r="O35" s="1"/>
      <c r="P35" s="1"/>
      <c r="Q35" s="23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32"/>
      <c r="C36" s="32"/>
      <c r="D36" s="1"/>
      <c r="E36" s="47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32"/>
      <c r="C37" s="32"/>
      <c r="D37" s="1"/>
      <c r="E37" s="47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26"/>
      <c r="I38" s="1"/>
      <c r="J38" s="1"/>
      <c r="K38" s="1"/>
      <c r="L38" s="50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1"/>
      <c r="I39" s="50"/>
      <c r="J39" s="1"/>
      <c r="K39" s="1"/>
      <c r="L39" s="50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4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26"/>
      <c r="I40" s="50"/>
      <c r="J40" s="1"/>
      <c r="K40" s="1"/>
      <c r="L40" s="50"/>
      <c r="M40" s="1"/>
      <c r="N40" s="33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50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1"/>
      <c r="I42" s="1"/>
      <c r="J42" s="1"/>
      <c r="K42" s="1"/>
      <c r="L42" s="1"/>
      <c r="M42" s="1"/>
      <c r="N42" s="33"/>
      <c r="O42" s="1"/>
      <c r="P42" s="1"/>
      <c r="Q42" s="1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26"/>
      <c r="I43" s="50"/>
      <c r="J43" s="1"/>
      <c r="K43" s="1"/>
      <c r="L43" s="1"/>
      <c r="M43" s="1"/>
      <c r="N43" s="1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67"/>
      <c r="I44" s="50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1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45"/>
      <c r="I45" s="145"/>
      <c r="J45" s="145"/>
      <c r="K45" s="145"/>
      <c r="L45" s="1"/>
      <c r="M45" s="1"/>
      <c r="N45" s="157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1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1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33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6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26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26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7</v>
      </c>
    </row>
    <row r="51" spans="1:28" ht="16.5" customHeight="1" x14ac:dyDescent="0.25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T51" s="124"/>
      <c r="U51" s="124"/>
      <c r="V51" s="124"/>
      <c r="Y51" s="259"/>
      <c r="Z51" s="18" t="s">
        <v>59</v>
      </c>
      <c r="AA51" s="18">
        <f>COUNTIFS($D$8:$D$1000,"TG102V",$R$8:$R$1000,"GSM")</f>
        <v>3</v>
      </c>
      <c r="AB51" s="257"/>
    </row>
    <row r="52" spans="1:28" ht="16.5" customHeight="1" x14ac:dyDescent="0.25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T52" s="124"/>
      <c r="U52" s="124"/>
      <c r="V52" s="124"/>
      <c r="Y52" s="259"/>
      <c r="Z52" s="18" t="s">
        <v>39</v>
      </c>
      <c r="AA52" s="18">
        <f>COUNTIFS($D$8:$D$1000,"TG102V",$R$8:$R$1000,"GPS")</f>
        <v>1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50"/>
      <c r="J53" s="1"/>
      <c r="K53" s="1"/>
      <c r="L53" s="1"/>
      <c r="M53" s="1"/>
      <c r="N53" s="33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2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67"/>
      <c r="I54" s="67"/>
      <c r="J54" s="1"/>
      <c r="K54" s="1"/>
      <c r="L54" s="1"/>
      <c r="M54" s="1"/>
      <c r="N54" s="33"/>
      <c r="O54" s="1"/>
      <c r="P54" s="1"/>
      <c r="Q54" s="23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67"/>
      <c r="I55" s="67"/>
      <c r="J55" s="1"/>
      <c r="K55" s="1"/>
      <c r="L55" s="1"/>
      <c r="M55" s="1"/>
      <c r="N55" s="33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67"/>
      <c r="I56" s="50"/>
      <c r="J56" s="1"/>
      <c r="K56" s="1"/>
      <c r="L56" s="1"/>
      <c r="M56" s="1"/>
      <c r="N56" s="33"/>
      <c r="O56" s="1"/>
      <c r="P56" s="1"/>
      <c r="Q56" s="23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67"/>
      <c r="I57" s="67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1"/>
      <c r="I58" s="26"/>
      <c r="J58" s="1"/>
      <c r="K58" s="1"/>
      <c r="L58" s="1"/>
      <c r="M58" s="1"/>
      <c r="N58" s="33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1"/>
      <c r="I59" s="1"/>
      <c r="J59" s="1"/>
      <c r="K59" s="1"/>
      <c r="L59" s="1"/>
      <c r="M59" s="1"/>
      <c r="N59" s="33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1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23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5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1"/>
      <c r="I63" s="50"/>
      <c r="J63" s="1"/>
      <c r="K63" s="50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3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26"/>
      <c r="I65" s="1"/>
      <c r="J65" s="1"/>
      <c r="K65" s="1"/>
      <c r="L65" s="1"/>
      <c r="M65" s="1"/>
      <c r="N65" s="33"/>
      <c r="O65" s="1"/>
      <c r="P65" s="1"/>
      <c r="Q65" s="23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Y66" s="259"/>
      <c r="Z66" s="18" t="s">
        <v>41</v>
      </c>
      <c r="AA66" s="18">
        <f>COUNTIFS($D$8:$D$1000,"TG102LE",$R$8:$R$1000,"LK")</f>
        <v>4</v>
      </c>
      <c r="AB66" s="257"/>
    </row>
    <row r="67" spans="1:28" ht="16.5" customHeight="1" x14ac:dyDescent="0.25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1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26"/>
      <c r="I69" s="1"/>
      <c r="J69" s="1"/>
      <c r="K69" s="1"/>
      <c r="L69" s="1"/>
      <c r="M69" s="1"/>
      <c r="N69" s="33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6"/>
      <c r="F70" s="1"/>
      <c r="G70" s="1"/>
      <c r="H70" s="67"/>
      <c r="I70" s="50"/>
      <c r="J70" s="1"/>
      <c r="K70" s="1"/>
      <c r="L70" s="1"/>
      <c r="M70" s="1"/>
      <c r="N70" s="33"/>
      <c r="O70" s="1"/>
      <c r="P70" s="1"/>
      <c r="Q70" s="23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1"/>
      <c r="I71" s="50"/>
      <c r="J71" s="1"/>
      <c r="K71" s="1"/>
      <c r="L71" s="1"/>
      <c r="M71" s="1"/>
      <c r="N71" s="33"/>
      <c r="O71" s="1"/>
      <c r="P71" s="1"/>
      <c r="Q71" s="23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55"/>
      <c r="G72" s="1"/>
      <c r="H72" s="47"/>
      <c r="I72" s="1"/>
      <c r="J72" s="1"/>
      <c r="K72" s="1"/>
      <c r="L72" s="1"/>
      <c r="M72" s="1"/>
      <c r="N72" s="23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23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67"/>
      <c r="I74" s="1"/>
      <c r="J74" s="26"/>
      <c r="K74" s="1"/>
      <c r="L74" s="1"/>
      <c r="M74" s="26"/>
      <c r="N74" s="23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23"/>
      <c r="O75" s="1"/>
      <c r="P75" s="1"/>
      <c r="Q75" s="23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33"/>
      <c r="O76" s="1"/>
      <c r="P76" s="1"/>
      <c r="Q76" s="23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47"/>
      <c r="I77" s="1"/>
      <c r="J77" s="1"/>
      <c r="K77" s="1"/>
      <c r="L77" s="1"/>
      <c r="M77" s="1"/>
      <c r="N77" s="1"/>
      <c r="O77" s="1"/>
      <c r="P77" s="1"/>
      <c r="Q77" s="23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1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67"/>
      <c r="I79" s="1"/>
      <c r="J79" s="1"/>
      <c r="K79" s="1"/>
      <c r="L79" s="1"/>
      <c r="M79" s="1"/>
      <c r="N79" s="1"/>
      <c r="O79" s="1"/>
      <c r="P79" s="1"/>
      <c r="Q79" s="23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67"/>
      <c r="I80" s="1"/>
      <c r="J80" s="1"/>
      <c r="K80" s="1"/>
      <c r="L80" s="1"/>
      <c r="M80" s="1"/>
      <c r="N80" s="1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16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9">
    <mergeCell ref="Y119:AA119"/>
    <mergeCell ref="A11:R12"/>
    <mergeCell ref="A18:R19"/>
    <mergeCell ref="A22:R23"/>
    <mergeCell ref="Y94:Y104"/>
    <mergeCell ref="Y72:Y82"/>
    <mergeCell ref="T17:U17"/>
    <mergeCell ref="Y17:Y27"/>
    <mergeCell ref="AB94:AB104"/>
    <mergeCell ref="Y105:Y115"/>
    <mergeCell ref="AB105:AB115"/>
    <mergeCell ref="Y116:Y118"/>
    <mergeCell ref="Z116:Z118"/>
    <mergeCell ref="AA116:AA118"/>
    <mergeCell ref="AB116:AB118"/>
    <mergeCell ref="AB72:AB82"/>
    <mergeCell ref="Y83:Y93"/>
    <mergeCell ref="AB83:AB93"/>
    <mergeCell ref="Y39:Y49"/>
    <mergeCell ref="AB39:AB49"/>
    <mergeCell ref="Y50:Y60"/>
    <mergeCell ref="AB50:AB60"/>
    <mergeCell ref="Y61:Y71"/>
    <mergeCell ref="AB61:AB71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1327</v>
      </c>
      <c r="C8" s="1" t="s">
        <v>1356</v>
      </c>
      <c r="D8" s="1" t="s">
        <v>23</v>
      </c>
      <c r="E8" s="47">
        <v>868345035589985</v>
      </c>
      <c r="F8" s="1"/>
      <c r="G8" s="1" t="s">
        <v>74</v>
      </c>
      <c r="H8" s="1"/>
      <c r="I8" s="79">
        <v>125212203114.16299</v>
      </c>
      <c r="J8" s="1" t="s">
        <v>1357</v>
      </c>
      <c r="K8" s="1" t="s">
        <v>98</v>
      </c>
      <c r="L8" s="1"/>
      <c r="M8" s="1" t="s">
        <v>360</v>
      </c>
      <c r="N8" s="1"/>
      <c r="O8" s="1" t="s">
        <v>80</v>
      </c>
      <c r="P8" s="1" t="s">
        <v>92</v>
      </c>
      <c r="Q8" s="1" t="s">
        <v>37</v>
      </c>
      <c r="R8" s="1" t="s">
        <v>39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6"/>
      <c r="F11" s="104"/>
      <c r="G11" s="1"/>
      <c r="H11" s="1"/>
      <c r="I11" s="50"/>
      <c r="J11" s="1"/>
      <c r="K11" s="1"/>
      <c r="L11" s="1"/>
      <c r="M11" s="1"/>
      <c r="N11" s="33"/>
      <c r="O11" s="1"/>
      <c r="P11" s="1"/>
      <c r="Q11" s="26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04"/>
      <c r="G12" s="1"/>
      <c r="H12" s="47"/>
      <c r="I12" s="50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1"/>
      <c r="I13" s="50"/>
      <c r="J13" s="1"/>
      <c r="K13" s="1"/>
      <c r="L13" s="1"/>
      <c r="M13" s="1"/>
      <c r="N13" s="33"/>
      <c r="O13" s="1"/>
      <c r="P13" s="1"/>
      <c r="Q13" s="26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1"/>
      <c r="E14" s="47"/>
      <c r="F14" s="104"/>
      <c r="G14" s="1"/>
      <c r="H14" s="1"/>
      <c r="I14" s="50"/>
      <c r="J14" s="1"/>
      <c r="K14" s="1"/>
      <c r="L14" s="1"/>
      <c r="M14" s="1"/>
      <c r="N14" s="33"/>
      <c r="O14" s="1"/>
      <c r="P14" s="1"/>
      <c r="Q14" s="26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6"/>
      <c r="F15" s="104"/>
      <c r="G15" s="1"/>
      <c r="H15" s="47"/>
      <c r="I15" s="50"/>
      <c r="J15" s="1"/>
      <c r="K15" s="1"/>
      <c r="L15" s="1"/>
      <c r="M15" s="1"/>
      <c r="N15" s="1"/>
      <c r="O15" s="1"/>
      <c r="P15" s="1"/>
      <c r="Q15" s="26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6"/>
      <c r="F16" s="104"/>
      <c r="G16" s="1"/>
      <c r="H16" s="47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47"/>
      <c r="F19" s="1"/>
      <c r="G19" s="1"/>
      <c r="H19" s="1"/>
      <c r="I19" s="79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1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S500"/>
  <sheetViews>
    <sheetView zoomScale="70" zoomScaleNormal="70" workbookViewId="0">
      <selection activeCell="G27" sqref="G27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2457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2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43501</v>
      </c>
      <c r="C8" s="20">
        <v>43529</v>
      </c>
      <c r="D8" s="18" t="s">
        <v>23</v>
      </c>
      <c r="E8" s="21">
        <v>869627031813447</v>
      </c>
      <c r="F8" s="18"/>
      <c r="G8" s="18" t="s">
        <v>95</v>
      </c>
      <c r="H8" s="31"/>
      <c r="I8" s="24"/>
      <c r="J8" s="22" t="s">
        <v>52</v>
      </c>
      <c r="K8" s="22" t="s">
        <v>396</v>
      </c>
      <c r="L8" s="22" t="s">
        <v>98</v>
      </c>
      <c r="M8" s="22" t="s">
        <v>58</v>
      </c>
      <c r="N8" s="28"/>
      <c r="O8" s="22" t="s">
        <v>80</v>
      </c>
      <c r="P8" s="22" t="s">
        <v>92</v>
      </c>
      <c r="Q8" s="26" t="s">
        <v>42</v>
      </c>
      <c r="R8" s="1" t="s">
        <v>43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>
        <v>43501</v>
      </c>
      <c r="C9" s="20">
        <v>43529</v>
      </c>
      <c r="D9" s="18" t="s">
        <v>18</v>
      </c>
      <c r="E9" s="21">
        <v>866762025212422</v>
      </c>
      <c r="F9" s="18" t="s">
        <v>113</v>
      </c>
      <c r="G9" s="18" t="s">
        <v>95</v>
      </c>
      <c r="H9" s="31" t="s">
        <v>1359</v>
      </c>
      <c r="I9" s="24" t="s">
        <v>1360</v>
      </c>
      <c r="J9" s="22" t="s">
        <v>1361</v>
      </c>
      <c r="K9" s="22" t="s">
        <v>142</v>
      </c>
      <c r="L9" s="22" t="s">
        <v>110</v>
      </c>
      <c r="M9" s="22" t="s">
        <v>1362</v>
      </c>
      <c r="N9" s="28">
        <v>260000</v>
      </c>
      <c r="O9" s="22" t="s">
        <v>80</v>
      </c>
      <c r="P9" s="22" t="s">
        <v>92</v>
      </c>
      <c r="Q9" s="26" t="s">
        <v>37</v>
      </c>
      <c r="R9" s="1" t="s">
        <v>40</v>
      </c>
      <c r="T9" s="261"/>
      <c r="U9" s="1" t="s">
        <v>40</v>
      </c>
      <c r="V9" s="1">
        <f>COUNTIF(R$8:R$1000,"NG")</f>
        <v>2</v>
      </c>
      <c r="Y9" s="259"/>
      <c r="Z9" s="18" t="s">
        <v>40</v>
      </c>
      <c r="AA9" s="18">
        <f>COUNTIFS($D$8:$D$1000,"TG102",$R$8:$R$1000,"NG")</f>
        <v>2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>
        <v>43501</v>
      </c>
      <c r="C10" s="20">
        <v>43529</v>
      </c>
      <c r="D10" s="18" t="s">
        <v>18</v>
      </c>
      <c r="E10" s="21">
        <v>867330028879529</v>
      </c>
      <c r="F10" s="18"/>
      <c r="G10" s="18" t="s">
        <v>95</v>
      </c>
      <c r="H10" s="21" t="s">
        <v>1363</v>
      </c>
      <c r="I10" s="24" t="s">
        <v>1360</v>
      </c>
      <c r="J10" s="22" t="s">
        <v>245</v>
      </c>
      <c r="K10" s="22" t="s">
        <v>142</v>
      </c>
      <c r="L10" s="22" t="s">
        <v>110</v>
      </c>
      <c r="M10" s="22" t="s">
        <v>940</v>
      </c>
      <c r="N10" s="28">
        <v>10000</v>
      </c>
      <c r="O10" s="22" t="s">
        <v>80</v>
      </c>
      <c r="P10" s="22" t="s">
        <v>92</v>
      </c>
      <c r="Q10" s="23" t="s">
        <v>37</v>
      </c>
      <c r="R10" s="18" t="s">
        <v>40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6"/>
      <c r="F11" s="104"/>
      <c r="G11" s="1"/>
      <c r="H11" s="1"/>
      <c r="I11" s="50"/>
      <c r="J11" s="1"/>
      <c r="K11" s="1"/>
      <c r="L11" s="1"/>
      <c r="M11" s="1"/>
      <c r="N11" s="33"/>
      <c r="O11" s="1"/>
      <c r="P11" s="1"/>
      <c r="Q11" s="26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04"/>
      <c r="G12" s="1"/>
      <c r="H12" s="47"/>
      <c r="I12" s="50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1"/>
      <c r="I13" s="50"/>
      <c r="J13" s="1"/>
      <c r="K13" s="1"/>
      <c r="L13" s="1"/>
      <c r="M13" s="1"/>
      <c r="N13" s="33"/>
      <c r="O13" s="1"/>
      <c r="P13" s="1"/>
      <c r="Q13" s="26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1"/>
      <c r="E14" s="47"/>
      <c r="F14" s="104"/>
      <c r="G14" s="1"/>
      <c r="H14" s="1"/>
      <c r="I14" s="50"/>
      <c r="J14" s="1"/>
      <c r="K14" s="1"/>
      <c r="L14" s="1"/>
      <c r="M14" s="1"/>
      <c r="N14" s="33"/>
      <c r="O14" s="1"/>
      <c r="P14" s="1"/>
      <c r="Q14" s="26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6"/>
      <c r="F15" s="104"/>
      <c r="G15" s="1"/>
      <c r="H15" s="47"/>
      <c r="I15" s="50"/>
      <c r="J15" s="1"/>
      <c r="K15" s="1"/>
      <c r="L15" s="1"/>
      <c r="M15" s="1"/>
      <c r="N15" s="1"/>
      <c r="O15" s="1"/>
      <c r="P15" s="1"/>
      <c r="Q15" s="26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6"/>
      <c r="F16" s="104"/>
      <c r="G16" s="1"/>
      <c r="H16" s="47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T17" s="274" t="s">
        <v>55</v>
      </c>
      <c r="U17" s="275"/>
      <c r="V17" s="104">
        <f>SUM(V6:V16)</f>
        <v>3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47"/>
      <c r="F19" s="1"/>
      <c r="G19" s="1"/>
      <c r="H19" s="1"/>
      <c r="I19" s="79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3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1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3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S500"/>
  <sheetViews>
    <sheetView zoomScale="70" zoomScaleNormal="70" workbookViewId="0">
      <selection activeCell="C14" sqref="C14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1069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43712</v>
      </c>
      <c r="C8" s="32">
        <v>43712</v>
      </c>
      <c r="D8" s="1" t="s">
        <v>56</v>
      </c>
      <c r="E8" s="47">
        <v>868183034811427</v>
      </c>
      <c r="F8" s="1"/>
      <c r="G8" s="1" t="s">
        <v>74</v>
      </c>
      <c r="H8" s="1"/>
      <c r="I8" s="164" t="s">
        <v>884</v>
      </c>
      <c r="J8" s="1" t="s">
        <v>455</v>
      </c>
      <c r="K8" s="1" t="s">
        <v>1112</v>
      </c>
      <c r="L8" s="1"/>
      <c r="M8" s="1" t="s">
        <v>125</v>
      </c>
      <c r="N8" s="1"/>
      <c r="O8" s="1" t="s">
        <v>80</v>
      </c>
      <c r="P8" s="1" t="s">
        <v>92</v>
      </c>
      <c r="Q8" s="1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1627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20" t="s">
        <v>1678</v>
      </c>
      <c r="C11" s="20" t="s">
        <v>1679</v>
      </c>
      <c r="D11" s="22" t="s">
        <v>56</v>
      </c>
      <c r="E11" s="30">
        <v>868183034676465</v>
      </c>
      <c r="F11" s="22"/>
      <c r="G11" s="22" t="s">
        <v>74</v>
      </c>
      <c r="H11" s="22"/>
      <c r="I11" s="24" t="s">
        <v>1350</v>
      </c>
      <c r="J11" s="22" t="s">
        <v>50</v>
      </c>
      <c r="K11" s="22" t="s">
        <v>78</v>
      </c>
      <c r="L11" s="22" t="s">
        <v>1086</v>
      </c>
      <c r="M11" s="22" t="s">
        <v>1253</v>
      </c>
      <c r="N11" s="28"/>
      <c r="O11" s="22" t="s">
        <v>80</v>
      </c>
      <c r="P11" s="22" t="s">
        <v>100</v>
      </c>
      <c r="Q11" s="31" t="s">
        <v>37</v>
      </c>
      <c r="R11" s="22" t="s">
        <v>40</v>
      </c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26"/>
      <c r="I12" s="1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26"/>
      <c r="I13" s="50"/>
      <c r="J13" s="1"/>
      <c r="K13" s="1"/>
      <c r="L13" s="1"/>
      <c r="M13" s="1"/>
      <c r="N13" s="33"/>
      <c r="O13" s="1"/>
      <c r="P13" s="1"/>
      <c r="Q13" s="23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"/>
      <c r="G16" s="1"/>
      <c r="H16" s="1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04" t="s">
        <v>55</v>
      </c>
      <c r="U23" s="5">
        <f>SUM(U21:U22)</f>
        <v>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2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1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7"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  <mergeCell ref="T17:U17"/>
    <mergeCell ref="Y17:Y27"/>
    <mergeCell ref="AB17:AB27"/>
    <mergeCell ref="Y28:Y38"/>
    <mergeCell ref="AB28:AB38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9:R10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S500"/>
  <sheetViews>
    <sheetView zoomScale="70" zoomScaleNormal="70" workbookViewId="0">
      <selection activeCell="E2" sqref="E2:F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2461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1887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43745</v>
      </c>
      <c r="C8" s="32">
        <v>43776</v>
      </c>
      <c r="D8" s="1" t="s">
        <v>30</v>
      </c>
      <c r="E8" s="47">
        <v>868926033924330</v>
      </c>
      <c r="F8" s="1" t="s">
        <v>88</v>
      </c>
      <c r="G8" s="1" t="s">
        <v>74</v>
      </c>
      <c r="H8" s="1"/>
      <c r="I8" s="79">
        <v>125212203114.16299</v>
      </c>
      <c r="J8" s="1" t="s">
        <v>210</v>
      </c>
      <c r="K8" s="1" t="s">
        <v>311</v>
      </c>
      <c r="L8" s="1" t="s">
        <v>155</v>
      </c>
      <c r="M8" s="1" t="s">
        <v>1920</v>
      </c>
      <c r="N8" s="1" t="s">
        <v>122</v>
      </c>
      <c r="O8" s="1" t="s">
        <v>80</v>
      </c>
      <c r="P8" s="1" t="s">
        <v>92</v>
      </c>
      <c r="Q8" s="1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S500"/>
  <sheetViews>
    <sheetView zoomScale="70" zoomScaleNormal="70" workbookViewId="0">
      <selection activeCell="E3" sqref="E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2449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2448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1108</v>
      </c>
      <c r="C8" s="20" t="s">
        <v>1110</v>
      </c>
      <c r="D8" s="18" t="s">
        <v>23</v>
      </c>
      <c r="E8" s="30">
        <v>862631034705540</v>
      </c>
      <c r="F8" s="18"/>
      <c r="G8" s="18" t="s">
        <v>95</v>
      </c>
      <c r="H8" s="31"/>
      <c r="I8" s="22" t="s">
        <v>140</v>
      </c>
      <c r="J8" s="22" t="s">
        <v>198</v>
      </c>
      <c r="K8" s="22" t="s">
        <v>98</v>
      </c>
      <c r="L8" s="1"/>
      <c r="M8" s="1" t="s">
        <v>383</v>
      </c>
      <c r="N8" s="22"/>
      <c r="O8" s="22" t="s">
        <v>80</v>
      </c>
      <c r="P8" s="22" t="s">
        <v>92</v>
      </c>
      <c r="Q8" s="23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32"/>
      <c r="C9" s="1"/>
      <c r="D9" s="1"/>
      <c r="E9" s="47"/>
      <c r="F9" s="1"/>
      <c r="G9" s="1"/>
      <c r="H9" s="26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49"/>
      <c r="C10" s="49"/>
      <c r="D10" s="1"/>
      <c r="E10" s="47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23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7"/>
      <c r="F11" s="1"/>
      <c r="G11" s="1"/>
      <c r="H11" s="1"/>
      <c r="I11" s="50"/>
      <c r="J11" s="1"/>
      <c r="K11" s="50"/>
      <c r="L11" s="1"/>
      <c r="M11" s="1"/>
      <c r="N11" s="1"/>
      <c r="O11" s="1"/>
      <c r="P11" s="1"/>
      <c r="Q11" s="23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26"/>
      <c r="I12" s="1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26"/>
      <c r="I13" s="50"/>
      <c r="J13" s="1"/>
      <c r="K13" s="1"/>
      <c r="L13" s="1"/>
      <c r="M13" s="1"/>
      <c r="N13" s="33"/>
      <c r="O13" s="1"/>
      <c r="P13" s="1"/>
      <c r="Q13" s="23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"/>
      <c r="G16" s="1"/>
      <c r="H16" s="1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1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AS201"/>
  <sheetViews>
    <sheetView zoomScale="70" zoomScaleNormal="70" workbookViewId="0">
      <selection activeCell="A18" sqref="A18:R19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43622</v>
      </c>
      <c r="C8" s="32">
        <v>43652</v>
      </c>
      <c r="D8" s="1" t="s">
        <v>30</v>
      </c>
      <c r="E8" s="47">
        <v>868926033924660</v>
      </c>
      <c r="F8" s="1" t="s">
        <v>517</v>
      </c>
      <c r="G8" s="1" t="s">
        <v>1666</v>
      </c>
      <c r="H8" s="1"/>
      <c r="I8" s="79">
        <v>125212203114.16299</v>
      </c>
      <c r="J8" s="1"/>
      <c r="K8" s="1"/>
      <c r="L8" s="1"/>
      <c r="M8" s="1" t="s">
        <v>1667</v>
      </c>
      <c r="N8" s="1"/>
      <c r="O8" s="1" t="s">
        <v>80</v>
      </c>
      <c r="P8" s="1" t="s">
        <v>451</v>
      </c>
      <c r="Q8" s="1" t="s">
        <v>37</v>
      </c>
      <c r="R8" s="1" t="s">
        <v>59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32">
        <v>43622</v>
      </c>
      <c r="C9" s="32">
        <v>43652</v>
      </c>
      <c r="D9" s="1" t="s">
        <v>30</v>
      </c>
      <c r="E9" s="47">
        <v>868926033990372</v>
      </c>
      <c r="F9" s="1" t="s">
        <v>517</v>
      </c>
      <c r="G9" s="1" t="s">
        <v>1666</v>
      </c>
      <c r="H9" s="1"/>
      <c r="I9" s="79">
        <v>125212203114.16499</v>
      </c>
      <c r="J9" s="1"/>
      <c r="K9" s="1" t="s">
        <v>311</v>
      </c>
      <c r="L9" s="1" t="s">
        <v>276</v>
      </c>
      <c r="M9" s="1" t="s">
        <v>1667</v>
      </c>
      <c r="N9" s="1"/>
      <c r="O9" s="1" t="s">
        <v>80</v>
      </c>
      <c r="P9" s="1" t="s">
        <v>451</v>
      </c>
      <c r="Q9" s="1" t="s">
        <v>37</v>
      </c>
      <c r="R9" s="1" t="s">
        <v>59</v>
      </c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32">
        <v>43622</v>
      </c>
      <c r="C10" s="32">
        <v>43652</v>
      </c>
      <c r="D10" s="1" t="s">
        <v>56</v>
      </c>
      <c r="E10" s="47">
        <v>868183034514856</v>
      </c>
      <c r="F10" s="1"/>
      <c r="G10" s="1" t="s">
        <v>1666</v>
      </c>
      <c r="H10" s="1"/>
      <c r="I10" s="1"/>
      <c r="J10" s="1"/>
      <c r="K10" s="1" t="s">
        <v>78</v>
      </c>
      <c r="L10" s="1" t="s">
        <v>1086</v>
      </c>
      <c r="M10" s="1" t="s">
        <v>58</v>
      </c>
      <c r="N10" s="1"/>
      <c r="O10" s="1" t="s">
        <v>80</v>
      </c>
      <c r="P10" s="1" t="s">
        <v>451</v>
      </c>
      <c r="Q10" s="1" t="s">
        <v>42</v>
      </c>
      <c r="R10" s="1" t="s">
        <v>44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727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785</v>
      </c>
      <c r="C13" s="20" t="s">
        <v>785</v>
      </c>
      <c r="D13" s="18" t="s">
        <v>56</v>
      </c>
      <c r="E13" s="21">
        <v>868183034514856</v>
      </c>
      <c r="F13" s="18" t="s">
        <v>262</v>
      </c>
      <c r="G13" s="18" t="s">
        <v>74</v>
      </c>
      <c r="H13" s="31"/>
      <c r="I13" s="22" t="s">
        <v>251</v>
      </c>
      <c r="J13" s="22" t="s">
        <v>786</v>
      </c>
      <c r="K13" s="22" t="s">
        <v>206</v>
      </c>
      <c r="L13" s="8" t="s">
        <v>78</v>
      </c>
      <c r="M13" s="22" t="s">
        <v>787</v>
      </c>
      <c r="N13" s="22"/>
      <c r="O13" s="22" t="s">
        <v>80</v>
      </c>
      <c r="P13" s="22" t="s">
        <v>100</v>
      </c>
      <c r="Q13" s="23" t="s">
        <v>37</v>
      </c>
      <c r="R13" s="1" t="s">
        <v>41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1069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3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1" t="s">
        <v>1108</v>
      </c>
      <c r="C16" s="1" t="s">
        <v>1114</v>
      </c>
      <c r="D16" s="1" t="s">
        <v>56</v>
      </c>
      <c r="E16" s="47">
        <v>868183034744735</v>
      </c>
      <c r="F16" s="1"/>
      <c r="G16" s="1" t="s">
        <v>74</v>
      </c>
      <c r="H16" s="1"/>
      <c r="I16" s="1" t="s">
        <v>251</v>
      </c>
      <c r="J16" s="1" t="s">
        <v>134</v>
      </c>
      <c r="K16" s="1" t="s">
        <v>78</v>
      </c>
      <c r="L16" s="1" t="s">
        <v>1086</v>
      </c>
      <c r="M16" s="1" t="s">
        <v>58</v>
      </c>
      <c r="N16" s="1"/>
      <c r="O16" s="1" t="s">
        <v>80</v>
      </c>
      <c r="P16" s="1" t="s">
        <v>100</v>
      </c>
      <c r="Q16" s="1" t="s">
        <v>42</v>
      </c>
      <c r="R16" s="1" t="s">
        <v>44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6</v>
      </c>
      <c r="B17" s="1" t="s">
        <v>1108</v>
      </c>
      <c r="C17" s="1" t="s">
        <v>1114</v>
      </c>
      <c r="D17" s="1" t="s">
        <v>56</v>
      </c>
      <c r="E17" s="47">
        <v>868183034607924</v>
      </c>
      <c r="F17" s="1"/>
      <c r="G17" s="1" t="s">
        <v>74</v>
      </c>
      <c r="H17" s="1"/>
      <c r="I17" s="1" t="s">
        <v>1115</v>
      </c>
      <c r="J17" s="1" t="s">
        <v>134</v>
      </c>
      <c r="K17" s="1" t="s">
        <v>206</v>
      </c>
      <c r="L17" s="1" t="s">
        <v>1086</v>
      </c>
      <c r="M17" s="1" t="s">
        <v>58</v>
      </c>
      <c r="N17" s="1"/>
      <c r="O17" s="1" t="s">
        <v>80</v>
      </c>
      <c r="P17" s="1" t="s">
        <v>100</v>
      </c>
      <c r="Q17" s="1" t="s">
        <v>42</v>
      </c>
      <c r="R17" s="1" t="s">
        <v>44</v>
      </c>
      <c r="T17" s="274" t="s">
        <v>55</v>
      </c>
      <c r="U17" s="275"/>
      <c r="V17" s="104">
        <f>SUM(V6:V16)</f>
        <v>6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26"/>
      <c r="I21" s="1"/>
      <c r="J21" s="1"/>
      <c r="K21" s="1"/>
      <c r="L21" s="1"/>
      <c r="M21" s="1"/>
      <c r="N21" s="1"/>
      <c r="O21" s="1"/>
      <c r="P21" s="1"/>
      <c r="Q21" s="23"/>
      <c r="R21" s="1"/>
      <c r="T21" s="18" t="s">
        <v>46</v>
      </c>
      <c r="U21" s="18">
        <f>COUNTIF(Q7:Q1000,"PM")</f>
        <v>3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T23" s="104" t="s">
        <v>55</v>
      </c>
      <c r="U23" s="5">
        <f>SUM(U21:U22)</f>
        <v>6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26"/>
      <c r="I24" s="50"/>
      <c r="J24" s="1"/>
      <c r="K24" s="1"/>
      <c r="L24" s="1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47"/>
      <c r="I25" s="50"/>
      <c r="J25" s="1"/>
      <c r="K25" s="1"/>
      <c r="L25" s="1"/>
      <c r="M25" s="1"/>
      <c r="N25" s="1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47"/>
      <c r="I26" s="50"/>
      <c r="J26" s="1"/>
      <c r="K26" s="1"/>
      <c r="L26" s="1"/>
      <c r="M26" s="1"/>
      <c r="N26" s="33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6"/>
      <c r="F27" s="1"/>
      <c r="G27" s="1"/>
      <c r="H27" s="26"/>
      <c r="I27" s="50"/>
      <c r="J27" s="1"/>
      <c r="K27" s="1"/>
      <c r="L27" s="1"/>
      <c r="M27" s="1"/>
      <c r="N27" s="33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6"/>
      <c r="F28" s="1"/>
      <c r="G28" s="1"/>
      <c r="H28" s="47"/>
      <c r="I28" s="50"/>
      <c r="J28" s="1"/>
      <c r="K28" s="1"/>
      <c r="L28" s="1"/>
      <c r="M28" s="1"/>
      <c r="N28" s="1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04"/>
      <c r="G32" s="1"/>
      <c r="H32" s="1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04"/>
      <c r="G35" s="1"/>
      <c r="H35" s="46"/>
      <c r="I35" s="50"/>
      <c r="J35" s="1"/>
      <c r="K35" s="1"/>
      <c r="L35" s="1"/>
      <c r="M35" s="1"/>
      <c r="N35" s="33"/>
      <c r="O35" s="1"/>
      <c r="P35" s="1"/>
      <c r="Q35" s="26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46"/>
      <c r="I36" s="50"/>
      <c r="J36" s="1"/>
      <c r="K36" s="1"/>
      <c r="L36" s="1"/>
      <c r="M36" s="1"/>
      <c r="N36" s="33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2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2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4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3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6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8"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Y39:Y49"/>
    <mergeCell ref="AB39:AB49"/>
    <mergeCell ref="AB4:AB5"/>
    <mergeCell ref="A6:R7"/>
    <mergeCell ref="T6:T11"/>
    <mergeCell ref="Y6:Y16"/>
    <mergeCell ref="AB6:AB16"/>
    <mergeCell ref="A11:R12"/>
    <mergeCell ref="T12:T16"/>
    <mergeCell ref="A14:R15"/>
    <mergeCell ref="Q4:Q5"/>
    <mergeCell ref="R4:R5"/>
    <mergeCell ref="T4:T5"/>
    <mergeCell ref="U4:U5"/>
    <mergeCell ref="V4:V5"/>
    <mergeCell ref="Y4:AA5"/>
    <mergeCell ref="T17:U17"/>
    <mergeCell ref="Y17:Y27"/>
    <mergeCell ref="AB17:AB27"/>
    <mergeCell ref="Y28:Y38"/>
    <mergeCell ref="AB28:AB38"/>
    <mergeCell ref="Y50:Y60"/>
    <mergeCell ref="AB50:AB60"/>
    <mergeCell ref="Y61:Y71"/>
    <mergeCell ref="AB61:AB71"/>
    <mergeCell ref="Y72:Y82"/>
    <mergeCell ref="AB72:AB82"/>
    <mergeCell ref="Y83:Y93"/>
    <mergeCell ref="AB83:AB93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119:AA119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S500"/>
  <sheetViews>
    <sheetView zoomScale="70" zoomScaleNormal="70" workbookViewId="0">
      <selection activeCell="A9" sqref="A9:R11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1069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43500</v>
      </c>
      <c r="C8" s="32">
        <v>43500</v>
      </c>
      <c r="D8" s="1" t="s">
        <v>56</v>
      </c>
      <c r="E8" s="47">
        <v>868183033794244</v>
      </c>
      <c r="F8" s="1" t="s">
        <v>262</v>
      </c>
      <c r="G8" s="1" t="s">
        <v>74</v>
      </c>
      <c r="H8" s="1"/>
      <c r="I8" s="1" t="s">
        <v>251</v>
      </c>
      <c r="J8" s="1" t="s">
        <v>167</v>
      </c>
      <c r="K8" s="1" t="s">
        <v>78</v>
      </c>
      <c r="L8" s="1"/>
      <c r="M8" s="1" t="s">
        <v>237</v>
      </c>
      <c r="N8" s="1"/>
      <c r="O8" s="1" t="s">
        <v>80</v>
      </c>
      <c r="P8" s="1" t="s">
        <v>100</v>
      </c>
      <c r="Q8" s="1" t="s">
        <v>37</v>
      </c>
      <c r="R8" s="1" t="s">
        <v>39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17"/>
      <c r="B9" s="117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1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6"/>
      <c r="F11" s="1"/>
      <c r="G11" s="1"/>
      <c r="H11" s="1"/>
      <c r="I11" s="50"/>
      <c r="J11" s="1"/>
      <c r="K11" s="1"/>
      <c r="L11" s="1"/>
      <c r="M11" s="1"/>
      <c r="N11" s="33"/>
      <c r="O11" s="1"/>
      <c r="P11" s="1"/>
      <c r="Q11" s="26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26"/>
      <c r="I12" s="1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26"/>
      <c r="I13" s="50"/>
      <c r="J13" s="1"/>
      <c r="K13" s="1"/>
      <c r="L13" s="1"/>
      <c r="M13" s="1"/>
      <c r="N13" s="33"/>
      <c r="O13" s="1"/>
      <c r="P13" s="1"/>
      <c r="Q13" s="23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"/>
      <c r="G16" s="1"/>
      <c r="H16" s="1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1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S500"/>
  <sheetViews>
    <sheetView zoomScale="70" zoomScaleNormal="70" workbookViewId="0">
      <selection activeCell="A24" sqref="A24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2186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1069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1103</v>
      </c>
      <c r="C8" s="20" t="s">
        <v>1118</v>
      </c>
      <c r="D8" s="18" t="s">
        <v>56</v>
      </c>
      <c r="E8" s="21">
        <v>868183034564752</v>
      </c>
      <c r="F8" s="18"/>
      <c r="G8" s="18" t="s">
        <v>74</v>
      </c>
      <c r="H8" s="18"/>
      <c r="I8" s="22" t="s">
        <v>209</v>
      </c>
      <c r="J8" s="22" t="s">
        <v>50</v>
      </c>
      <c r="K8" s="8" t="s">
        <v>78</v>
      </c>
      <c r="L8" s="22" t="s">
        <v>1086</v>
      </c>
      <c r="M8" s="22" t="s">
        <v>125</v>
      </c>
      <c r="N8" s="22"/>
      <c r="O8" s="22" t="s">
        <v>80</v>
      </c>
      <c r="P8" s="22" t="s">
        <v>92</v>
      </c>
      <c r="Q8" s="23" t="s">
        <v>37</v>
      </c>
      <c r="R8" s="18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1319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20" t="s">
        <v>1365</v>
      </c>
      <c r="C11" s="20" t="s">
        <v>1332</v>
      </c>
      <c r="D11" s="18" t="s">
        <v>56</v>
      </c>
      <c r="E11" s="30">
        <v>867857039894949</v>
      </c>
      <c r="F11" s="5"/>
      <c r="G11" s="18" t="s">
        <v>74</v>
      </c>
      <c r="H11" s="18"/>
      <c r="I11" s="24" t="s">
        <v>76</v>
      </c>
      <c r="J11" s="22" t="s">
        <v>666</v>
      </c>
      <c r="K11" s="22" t="s">
        <v>219</v>
      </c>
      <c r="L11" s="22" t="s">
        <v>1086</v>
      </c>
      <c r="M11" s="22" t="s">
        <v>1366</v>
      </c>
      <c r="N11" s="28"/>
      <c r="O11" s="22" t="s">
        <v>80</v>
      </c>
      <c r="P11" s="22" t="s">
        <v>92</v>
      </c>
      <c r="Q11" s="26" t="s">
        <v>37</v>
      </c>
      <c r="R11" s="1" t="s">
        <v>41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20" t="s">
        <v>1365</v>
      </c>
      <c r="C12" s="20" t="s">
        <v>1332</v>
      </c>
      <c r="D12" s="18" t="s">
        <v>56</v>
      </c>
      <c r="E12" s="21">
        <v>867717030609763</v>
      </c>
      <c r="F12" s="5"/>
      <c r="G12" s="18" t="s">
        <v>74</v>
      </c>
      <c r="H12" s="21"/>
      <c r="I12" s="24" t="s">
        <v>82</v>
      </c>
      <c r="J12" s="22" t="s">
        <v>1367</v>
      </c>
      <c r="K12" s="22" t="s">
        <v>219</v>
      </c>
      <c r="L12" s="22" t="s">
        <v>1086</v>
      </c>
      <c r="M12" s="22" t="s">
        <v>58</v>
      </c>
      <c r="N12" s="22"/>
      <c r="O12" s="22" t="s">
        <v>80</v>
      </c>
      <c r="P12" s="22" t="s">
        <v>92</v>
      </c>
      <c r="Q12" s="23" t="s">
        <v>42</v>
      </c>
      <c r="R12" s="18" t="s">
        <v>44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1365</v>
      </c>
      <c r="C13" s="20" t="s">
        <v>1332</v>
      </c>
      <c r="D13" s="22" t="s">
        <v>23</v>
      </c>
      <c r="E13" s="38">
        <v>862631034789189</v>
      </c>
      <c r="F13" s="22"/>
      <c r="G13" s="22" t="s">
        <v>95</v>
      </c>
      <c r="H13" s="22" t="s">
        <v>204</v>
      </c>
      <c r="I13" s="24" t="s">
        <v>395</v>
      </c>
      <c r="J13" s="22"/>
      <c r="K13" s="22" t="s">
        <v>450</v>
      </c>
      <c r="L13" s="22" t="s">
        <v>98</v>
      </c>
      <c r="M13" s="22" t="s">
        <v>58</v>
      </c>
      <c r="N13" s="28"/>
      <c r="O13" s="22" t="s">
        <v>80</v>
      </c>
      <c r="P13" s="22" t="s">
        <v>92</v>
      </c>
      <c r="Q13" s="31" t="s">
        <v>42</v>
      </c>
      <c r="R13" s="22" t="s">
        <v>44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20" t="s">
        <v>1365</v>
      </c>
      <c r="C14" s="20" t="s">
        <v>1332</v>
      </c>
      <c r="D14" s="18" t="s">
        <v>30</v>
      </c>
      <c r="E14" s="21">
        <v>864811037166480</v>
      </c>
      <c r="F14" s="5"/>
      <c r="G14" s="18" t="s">
        <v>95</v>
      </c>
      <c r="H14" s="18"/>
      <c r="I14" s="24" t="s">
        <v>82</v>
      </c>
      <c r="J14" s="22"/>
      <c r="K14" s="22" t="s">
        <v>84</v>
      </c>
      <c r="L14" s="22"/>
      <c r="M14" s="22" t="s">
        <v>213</v>
      </c>
      <c r="N14" s="28"/>
      <c r="O14" s="22" t="s">
        <v>80</v>
      </c>
      <c r="P14" s="22" t="s">
        <v>92</v>
      </c>
      <c r="Q14" s="26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20" t="s">
        <v>1365</v>
      </c>
      <c r="C15" s="20" t="s">
        <v>1332</v>
      </c>
      <c r="D15" s="18" t="s">
        <v>30</v>
      </c>
      <c r="E15" s="30">
        <v>866192037786801</v>
      </c>
      <c r="F15" s="5"/>
      <c r="G15" s="18" t="s">
        <v>74</v>
      </c>
      <c r="H15" s="21"/>
      <c r="I15" s="24" t="s">
        <v>82</v>
      </c>
      <c r="J15" s="22"/>
      <c r="K15" s="22" t="s">
        <v>83</v>
      </c>
      <c r="L15" s="22" t="s">
        <v>84</v>
      </c>
      <c r="M15" s="22" t="s">
        <v>586</v>
      </c>
      <c r="N15" s="22"/>
      <c r="O15" s="22" t="s">
        <v>80</v>
      </c>
      <c r="P15" s="22" t="s">
        <v>92</v>
      </c>
      <c r="Q15" s="26" t="s">
        <v>42</v>
      </c>
      <c r="R15" s="1" t="s">
        <v>44</v>
      </c>
      <c r="T15" s="272"/>
      <c r="U15" s="18" t="s">
        <v>44</v>
      </c>
      <c r="V15" s="1">
        <f>COUNTIF(R$8:R$1000,"NCFW")</f>
        <v>7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1365</v>
      </c>
      <c r="C16" s="20" t="s">
        <v>1332</v>
      </c>
      <c r="D16" s="18" t="s">
        <v>30</v>
      </c>
      <c r="E16" s="30">
        <v>866192037795000</v>
      </c>
      <c r="F16" s="5"/>
      <c r="G16" s="18" t="s">
        <v>74</v>
      </c>
      <c r="H16" s="21"/>
      <c r="I16" s="24" t="s">
        <v>82</v>
      </c>
      <c r="J16" s="22"/>
      <c r="K16" s="22" t="s">
        <v>120</v>
      </c>
      <c r="L16" s="22" t="s">
        <v>84</v>
      </c>
      <c r="M16" s="22" t="s">
        <v>586</v>
      </c>
      <c r="N16" s="22"/>
      <c r="O16" s="22" t="s">
        <v>80</v>
      </c>
      <c r="P16" s="22" t="s">
        <v>92</v>
      </c>
      <c r="Q16" s="26" t="s">
        <v>42</v>
      </c>
      <c r="R16" s="1" t="s">
        <v>44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5" t="s">
        <v>1887</v>
      </c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67"/>
      <c r="T17" s="274" t="s">
        <v>55</v>
      </c>
      <c r="U17" s="275"/>
      <c r="V17" s="104">
        <f>SUM(V6:V16)</f>
        <v>10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8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70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8</v>
      </c>
      <c r="B19" s="1" t="s">
        <v>1922</v>
      </c>
      <c r="C19" s="1" t="s">
        <v>1923</v>
      </c>
      <c r="D19" s="1" t="s">
        <v>23</v>
      </c>
      <c r="E19" s="47">
        <v>863586032937439</v>
      </c>
      <c r="F19" s="1" t="s">
        <v>1924</v>
      </c>
      <c r="G19" s="1" t="s">
        <v>95</v>
      </c>
      <c r="H19" s="1" t="s">
        <v>1925</v>
      </c>
      <c r="I19" s="79">
        <v>125212203114.16701</v>
      </c>
      <c r="J19" s="1"/>
      <c r="K19" s="1" t="s">
        <v>97</v>
      </c>
      <c r="L19" s="1" t="s">
        <v>98</v>
      </c>
      <c r="M19" s="1" t="s">
        <v>58</v>
      </c>
      <c r="N19" s="1"/>
      <c r="O19" s="1" t="s">
        <v>80</v>
      </c>
      <c r="P19" s="1" t="s">
        <v>92</v>
      </c>
      <c r="Q19" s="1" t="s">
        <v>42</v>
      </c>
      <c r="R19" s="1" t="s">
        <v>44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9</v>
      </c>
      <c r="B20" s="1" t="s">
        <v>1922</v>
      </c>
      <c r="C20" s="1" t="s">
        <v>1923</v>
      </c>
      <c r="D20" s="1" t="s">
        <v>30</v>
      </c>
      <c r="E20" s="47">
        <v>864811037215873</v>
      </c>
      <c r="F20" s="1" t="s">
        <v>88</v>
      </c>
      <c r="G20" s="1" t="s">
        <v>95</v>
      </c>
      <c r="H20" s="1"/>
      <c r="I20" s="79">
        <v>125212203114.147</v>
      </c>
      <c r="J20" s="1"/>
      <c r="K20" s="1" t="s">
        <v>120</v>
      </c>
      <c r="L20" s="1" t="s">
        <v>84</v>
      </c>
      <c r="M20" s="1" t="s">
        <v>58</v>
      </c>
      <c r="N20" s="1" t="s">
        <v>122</v>
      </c>
      <c r="O20" s="1" t="s">
        <v>80</v>
      </c>
      <c r="P20" s="1" t="s">
        <v>92</v>
      </c>
      <c r="Q20" s="1" t="s">
        <v>42</v>
      </c>
      <c r="R20" s="1" t="s">
        <v>44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265" t="s">
        <v>2112</v>
      </c>
      <c r="B21" s="266"/>
      <c r="C21" s="266"/>
      <c r="D21" s="266"/>
      <c r="E21" s="266"/>
      <c r="F21" s="266"/>
      <c r="G21" s="266"/>
      <c r="H21" s="266"/>
      <c r="I21" s="266"/>
      <c r="J21" s="266"/>
      <c r="K21" s="266"/>
      <c r="L21" s="266"/>
      <c r="M21" s="266"/>
      <c r="N21" s="266"/>
      <c r="O21" s="266"/>
      <c r="P21" s="266"/>
      <c r="Q21" s="266"/>
      <c r="R21" s="267"/>
      <c r="T21" s="18" t="s">
        <v>46</v>
      </c>
      <c r="U21" s="18">
        <f>COUNTIF(Q7:Q1000,"PM")</f>
        <v>7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268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70"/>
      <c r="T22" s="18" t="s">
        <v>47</v>
      </c>
      <c r="U22" s="18">
        <f>COUNTIF(Q7:Q1000,"PC")</f>
        <v>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10</v>
      </c>
      <c r="B23" s="20" t="s">
        <v>2162</v>
      </c>
      <c r="C23" s="20" t="s">
        <v>2162</v>
      </c>
      <c r="D23" s="22" t="s">
        <v>30</v>
      </c>
      <c r="E23" s="38">
        <v>864811036942477</v>
      </c>
      <c r="F23" s="22"/>
      <c r="G23" s="22" t="s">
        <v>95</v>
      </c>
      <c r="H23" s="22"/>
      <c r="I23" s="24" t="s">
        <v>82</v>
      </c>
      <c r="J23" s="22" t="s">
        <v>2187</v>
      </c>
      <c r="K23" s="22"/>
      <c r="L23" s="22" t="s">
        <v>155</v>
      </c>
      <c r="M23" s="22" t="s">
        <v>281</v>
      </c>
      <c r="N23" s="25" t="s">
        <v>122</v>
      </c>
      <c r="O23" s="22" t="s">
        <v>80</v>
      </c>
      <c r="P23" s="22" t="s">
        <v>92</v>
      </c>
      <c r="Q23" s="31" t="s">
        <v>37</v>
      </c>
      <c r="R23" s="22" t="s">
        <v>41</v>
      </c>
      <c r="T23" s="104" t="s">
        <v>55</v>
      </c>
      <c r="U23" s="5">
        <f>SUM(U21:U22)</f>
        <v>10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2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5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4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3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1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10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9">
    <mergeCell ref="Y116:Y118"/>
    <mergeCell ref="Z116:Z118"/>
    <mergeCell ref="AA116:AA118"/>
    <mergeCell ref="AB116:AB118"/>
    <mergeCell ref="Y119:AA119"/>
    <mergeCell ref="A17:R18"/>
    <mergeCell ref="A21:R22"/>
    <mergeCell ref="Y83:Y93"/>
    <mergeCell ref="AB83:AB93"/>
    <mergeCell ref="T17:U17"/>
    <mergeCell ref="Y17:Y27"/>
    <mergeCell ref="AB17:AB27"/>
    <mergeCell ref="Y28:Y38"/>
    <mergeCell ref="AB28:AB38"/>
    <mergeCell ref="Y39:Y49"/>
    <mergeCell ref="AB39:AB49"/>
    <mergeCell ref="Y94:Y104"/>
    <mergeCell ref="AB94:AB104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9:R10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AS201"/>
  <sheetViews>
    <sheetView zoomScale="70" zoomScaleNormal="70" workbookViewId="0">
      <selection activeCell="A11" sqref="A11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235</v>
      </c>
      <c r="C8" s="1" t="s">
        <v>241</v>
      </c>
      <c r="D8" s="1" t="s">
        <v>56</v>
      </c>
      <c r="E8" s="47">
        <v>867857039902593</v>
      </c>
      <c r="F8" s="1"/>
      <c r="G8" s="1" t="s">
        <v>74</v>
      </c>
      <c r="H8" s="1" t="s">
        <v>250</v>
      </c>
      <c r="I8" s="1" t="s">
        <v>251</v>
      </c>
      <c r="J8" s="1" t="s">
        <v>252</v>
      </c>
      <c r="K8" s="1" t="s">
        <v>78</v>
      </c>
      <c r="L8" s="1"/>
      <c r="M8" s="1" t="s">
        <v>253</v>
      </c>
      <c r="N8" s="1"/>
      <c r="O8" s="1" t="s">
        <v>80</v>
      </c>
      <c r="P8" s="1" t="s">
        <v>100</v>
      </c>
      <c r="Q8" s="1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2112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20">
        <v>43685</v>
      </c>
      <c r="C11" s="20">
        <v>43689</v>
      </c>
      <c r="D11" s="18" t="s">
        <v>30</v>
      </c>
      <c r="E11" s="21">
        <v>868926034004165</v>
      </c>
      <c r="F11" s="18"/>
      <c r="G11" s="18" t="s">
        <v>74</v>
      </c>
      <c r="H11" s="22" t="s">
        <v>236</v>
      </c>
      <c r="I11" s="24" t="s">
        <v>251</v>
      </c>
      <c r="J11" s="22" t="s">
        <v>1383</v>
      </c>
      <c r="K11" s="22" t="s">
        <v>155</v>
      </c>
      <c r="L11" s="22"/>
      <c r="M11" s="22" t="s">
        <v>2026</v>
      </c>
      <c r="N11" s="35" t="s">
        <v>122</v>
      </c>
      <c r="O11" s="22" t="s">
        <v>80</v>
      </c>
      <c r="P11" s="22" t="s">
        <v>100</v>
      </c>
      <c r="Q11" s="31" t="s">
        <v>37</v>
      </c>
      <c r="R11" s="22" t="s">
        <v>41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1"/>
      <c r="I12" s="1"/>
      <c r="J12" s="1"/>
      <c r="K12" s="1"/>
      <c r="L12" s="1"/>
      <c r="M12" s="1"/>
      <c r="N12" s="33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6"/>
      <c r="F15" s="1"/>
      <c r="G15" s="1"/>
      <c r="H15" s="26"/>
      <c r="I15" s="50"/>
      <c r="J15" s="1"/>
      <c r="K15" s="1"/>
      <c r="L15" s="1"/>
      <c r="M15" s="1"/>
      <c r="N15" s="33"/>
      <c r="O15" s="1"/>
      <c r="P15" s="1"/>
      <c r="Q15" s="26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"/>
      <c r="G16" s="1"/>
      <c r="H16" s="26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6"/>
      <c r="F17" s="1"/>
      <c r="G17" s="1"/>
      <c r="H17" s="26"/>
      <c r="I17" s="50"/>
      <c r="J17" s="1"/>
      <c r="K17" s="1"/>
      <c r="L17" s="1"/>
      <c r="M17" s="1"/>
      <c r="N17" s="33"/>
      <c r="O17" s="1"/>
      <c r="P17" s="1"/>
      <c r="Q17" s="26"/>
      <c r="R17" s="1"/>
      <c r="T17" s="274" t="s">
        <v>55</v>
      </c>
      <c r="U17" s="275"/>
      <c r="V17" s="104">
        <f>SUM(V6:V16)</f>
        <v>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6"/>
      <c r="F18" s="1"/>
      <c r="G18" s="1"/>
      <c r="H18" s="26"/>
      <c r="I18" s="50"/>
      <c r="J18" s="1"/>
      <c r="K18" s="1"/>
      <c r="L18" s="1"/>
      <c r="M18" s="1"/>
      <c r="N18" s="1"/>
      <c r="O18" s="1"/>
      <c r="P18" s="1"/>
      <c r="Q18" s="23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7"/>
      <c r="F19" s="1"/>
      <c r="G19" s="1"/>
      <c r="H19" s="26"/>
      <c r="I19" s="50"/>
      <c r="J19" s="1"/>
      <c r="K19" s="1"/>
      <c r="L19" s="1"/>
      <c r="M19" s="1"/>
      <c r="N19" s="1"/>
      <c r="O19" s="1"/>
      <c r="P19" s="1"/>
      <c r="Q19" s="23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6"/>
      <c r="F20" s="1"/>
      <c r="G20" s="1"/>
      <c r="H20" s="26"/>
      <c r="I20" s="67"/>
      <c r="J20" s="1"/>
      <c r="K20" s="1"/>
      <c r="L20" s="1"/>
      <c r="M20" s="1"/>
      <c r="N20" s="1"/>
      <c r="O20" s="1"/>
      <c r="P20" s="1"/>
      <c r="Q20" s="23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26"/>
      <c r="I21" s="67"/>
      <c r="J21" s="1"/>
      <c r="K21" s="1"/>
      <c r="L21" s="1"/>
      <c r="M21" s="1"/>
      <c r="N21" s="1"/>
      <c r="O21" s="1"/>
      <c r="P21" s="1"/>
      <c r="Q21" s="26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T23" s="104" t="s">
        <v>55</v>
      </c>
      <c r="U23" s="5">
        <f>SUM(U21:U22)</f>
        <v>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1"/>
      <c r="I24" s="145"/>
      <c r="J24" s="1"/>
      <c r="K24" s="145"/>
      <c r="L24" s="1"/>
      <c r="M24" s="1"/>
      <c r="N24" s="1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1"/>
      <c r="I25" s="50"/>
      <c r="J25" s="1"/>
      <c r="K25" s="1"/>
      <c r="L25" s="1"/>
      <c r="M25" s="1"/>
      <c r="N25" s="1"/>
      <c r="O25" s="1"/>
      <c r="P25" s="1"/>
      <c r="Q25" s="1"/>
      <c r="R25" s="23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1"/>
      <c r="I26" s="50"/>
      <c r="J26" s="1"/>
      <c r="K26" s="1"/>
      <c r="L26" s="1"/>
      <c r="M26" s="1"/>
      <c r="N26" s="33"/>
      <c r="O26" s="1"/>
      <c r="P26" s="1"/>
      <c r="Q26" s="1"/>
      <c r="R26" s="23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7"/>
      <c r="F27" s="1"/>
      <c r="G27" s="1"/>
      <c r="H27" s="1"/>
      <c r="I27" s="50"/>
      <c r="J27" s="1"/>
      <c r="K27" s="1"/>
      <c r="L27" s="1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67"/>
      <c r="I30" s="50"/>
      <c r="J30" s="1"/>
      <c r="K30" s="1"/>
      <c r="L30" s="1"/>
      <c r="M30" s="1"/>
      <c r="N30" s="33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26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67"/>
      <c r="I32" s="50"/>
      <c r="J32" s="1"/>
      <c r="K32" s="1"/>
      <c r="L32" s="1"/>
      <c r="M32" s="1"/>
      <c r="N32" s="33"/>
      <c r="O32" s="1"/>
      <c r="P32" s="1"/>
      <c r="Q32" s="23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1"/>
      <c r="I33" s="1"/>
      <c r="J33" s="145"/>
      <c r="K33" s="1"/>
      <c r="L33" s="1"/>
      <c r="M33" s="1"/>
      <c r="N33" s="1"/>
      <c r="O33" s="1"/>
      <c r="P33" s="1"/>
      <c r="Q33" s="23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155"/>
      <c r="F34" s="1"/>
      <c r="G34" s="1"/>
      <c r="H34" s="26"/>
      <c r="I34" s="1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"/>
      <c r="G35" s="1"/>
      <c r="H35" s="67"/>
      <c r="I35" s="50"/>
      <c r="J35" s="1"/>
      <c r="K35" s="1"/>
      <c r="L35" s="1"/>
      <c r="M35" s="1"/>
      <c r="N35" s="1"/>
      <c r="O35" s="1"/>
      <c r="P35" s="1"/>
      <c r="Q35" s="23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67"/>
      <c r="I36" s="50"/>
      <c r="J36" s="1"/>
      <c r="K36" s="50"/>
      <c r="L36" s="1"/>
      <c r="M36" s="1"/>
      <c r="N36" s="1"/>
      <c r="O36" s="1"/>
      <c r="P36" s="1"/>
      <c r="Q36" s="23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67"/>
      <c r="I37" s="67"/>
      <c r="J37" s="1"/>
      <c r="K37" s="1"/>
      <c r="L37" s="50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26"/>
      <c r="I38" s="1"/>
      <c r="J38" s="1"/>
      <c r="K38" s="1"/>
      <c r="L38" s="50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1"/>
      <c r="I39" s="50"/>
      <c r="J39" s="1"/>
      <c r="K39" s="1"/>
      <c r="L39" s="50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26"/>
      <c r="I40" s="50"/>
      <c r="J40" s="1"/>
      <c r="K40" s="1"/>
      <c r="L40" s="50"/>
      <c r="M40" s="1"/>
      <c r="N40" s="33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50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1"/>
      <c r="I42" s="1"/>
      <c r="J42" s="1"/>
      <c r="K42" s="1"/>
      <c r="L42" s="1"/>
      <c r="M42" s="1"/>
      <c r="N42" s="33"/>
      <c r="O42" s="1"/>
      <c r="P42" s="1"/>
      <c r="Q42" s="1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26"/>
      <c r="I43" s="50"/>
      <c r="J43" s="1"/>
      <c r="K43" s="1"/>
      <c r="L43" s="1"/>
      <c r="M43" s="1"/>
      <c r="N43" s="1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67"/>
      <c r="I44" s="50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45"/>
      <c r="I45" s="145"/>
      <c r="J45" s="145"/>
      <c r="K45" s="145"/>
      <c r="L45" s="1"/>
      <c r="M45" s="1"/>
      <c r="N45" s="157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33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6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26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26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50"/>
      <c r="J53" s="1"/>
      <c r="K53" s="1"/>
      <c r="L53" s="1"/>
      <c r="M53" s="1"/>
      <c r="N53" s="33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67"/>
      <c r="I54" s="67"/>
      <c r="J54" s="1"/>
      <c r="K54" s="1"/>
      <c r="L54" s="1"/>
      <c r="M54" s="1"/>
      <c r="N54" s="33"/>
      <c r="O54" s="1"/>
      <c r="P54" s="1"/>
      <c r="Q54" s="23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67"/>
      <c r="I55" s="67"/>
      <c r="J55" s="1"/>
      <c r="K55" s="1"/>
      <c r="L55" s="1"/>
      <c r="M55" s="1"/>
      <c r="N55" s="33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67"/>
      <c r="I56" s="50"/>
      <c r="J56" s="1"/>
      <c r="K56" s="1"/>
      <c r="L56" s="1"/>
      <c r="M56" s="1"/>
      <c r="N56" s="33"/>
      <c r="O56" s="1"/>
      <c r="P56" s="1"/>
      <c r="Q56" s="23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67"/>
      <c r="I57" s="67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1"/>
      <c r="I58" s="26"/>
      <c r="J58" s="1"/>
      <c r="K58" s="1"/>
      <c r="L58" s="1"/>
      <c r="M58" s="1"/>
      <c r="N58" s="33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1"/>
      <c r="I59" s="1"/>
      <c r="J59" s="1"/>
      <c r="K59" s="1"/>
      <c r="L59" s="1"/>
      <c r="M59" s="1"/>
      <c r="N59" s="33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23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1"/>
      <c r="I63" s="50"/>
      <c r="J63" s="1"/>
      <c r="K63" s="50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3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26"/>
      <c r="I65" s="1"/>
      <c r="J65" s="1"/>
      <c r="K65" s="1"/>
      <c r="L65" s="1"/>
      <c r="M65" s="1"/>
      <c r="N65" s="33"/>
      <c r="O65" s="1"/>
      <c r="P65" s="1"/>
      <c r="Q65" s="23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1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26"/>
      <c r="I69" s="1"/>
      <c r="J69" s="1"/>
      <c r="K69" s="1"/>
      <c r="L69" s="1"/>
      <c r="M69" s="1"/>
      <c r="N69" s="33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6"/>
      <c r="F70" s="1"/>
      <c r="G70" s="1"/>
      <c r="H70" s="67"/>
      <c r="I70" s="50"/>
      <c r="J70" s="1"/>
      <c r="K70" s="1"/>
      <c r="L70" s="1"/>
      <c r="M70" s="1"/>
      <c r="N70" s="33"/>
      <c r="O70" s="1"/>
      <c r="P70" s="1"/>
      <c r="Q70" s="23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1"/>
      <c r="I71" s="50"/>
      <c r="J71" s="1"/>
      <c r="K71" s="1"/>
      <c r="L71" s="1"/>
      <c r="M71" s="1"/>
      <c r="N71" s="33"/>
      <c r="O71" s="1"/>
      <c r="P71" s="1"/>
      <c r="Q71" s="23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55"/>
      <c r="G72" s="1"/>
      <c r="H72" s="47"/>
      <c r="I72" s="1"/>
      <c r="J72" s="1"/>
      <c r="K72" s="1"/>
      <c r="L72" s="1"/>
      <c r="M72" s="1"/>
      <c r="N72" s="23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23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67"/>
      <c r="I74" s="1"/>
      <c r="J74" s="26"/>
      <c r="K74" s="1"/>
      <c r="L74" s="1"/>
      <c r="M74" s="26"/>
      <c r="N74" s="23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23"/>
      <c r="O75" s="1"/>
      <c r="P75" s="1"/>
      <c r="Q75" s="23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33"/>
      <c r="O76" s="1"/>
      <c r="P76" s="1"/>
      <c r="Q76" s="23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47"/>
      <c r="I77" s="1"/>
      <c r="J77" s="1"/>
      <c r="K77" s="1"/>
      <c r="L77" s="1"/>
      <c r="M77" s="1"/>
      <c r="N77" s="1"/>
      <c r="O77" s="1"/>
      <c r="P77" s="1"/>
      <c r="Q77" s="23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1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67"/>
      <c r="I79" s="1"/>
      <c r="J79" s="1"/>
      <c r="K79" s="1"/>
      <c r="L79" s="1"/>
      <c r="M79" s="1"/>
      <c r="N79" s="1"/>
      <c r="O79" s="1"/>
      <c r="P79" s="1"/>
      <c r="Q79" s="23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67"/>
      <c r="I80" s="1"/>
      <c r="J80" s="1"/>
      <c r="K80" s="1"/>
      <c r="L80" s="1"/>
      <c r="M80" s="1"/>
      <c r="N80" s="1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7">
    <mergeCell ref="Y119:AA119"/>
    <mergeCell ref="A9:R10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S500"/>
  <sheetViews>
    <sheetView zoomScale="70" zoomScaleNormal="70" workbookViewId="0">
      <selection activeCell="E2" sqref="E2:F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1069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43803</v>
      </c>
      <c r="C8" s="20" t="s">
        <v>1108</v>
      </c>
      <c r="D8" s="18" t="s">
        <v>30</v>
      </c>
      <c r="E8" s="21">
        <v>868926033925634</v>
      </c>
      <c r="F8" s="18" t="s">
        <v>88</v>
      </c>
      <c r="G8" s="18" t="s">
        <v>74</v>
      </c>
      <c r="H8" s="22"/>
      <c r="I8" s="24" t="s">
        <v>76</v>
      </c>
      <c r="J8" s="22" t="s">
        <v>210</v>
      </c>
      <c r="K8" s="22" t="s">
        <v>243</v>
      </c>
      <c r="L8" s="22" t="s">
        <v>276</v>
      </c>
      <c r="M8" s="22" t="s">
        <v>125</v>
      </c>
      <c r="N8" s="35" t="s">
        <v>122</v>
      </c>
      <c r="O8" s="22" t="s">
        <v>80</v>
      </c>
      <c r="P8" s="22" t="s">
        <v>92</v>
      </c>
      <c r="Q8" s="26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6"/>
      <c r="F11" s="104"/>
      <c r="G11" s="1"/>
      <c r="H11" s="1"/>
      <c r="I11" s="50"/>
      <c r="J11" s="1"/>
      <c r="K11" s="1"/>
      <c r="L11" s="1"/>
      <c r="M11" s="1"/>
      <c r="N11" s="33"/>
      <c r="O11" s="1"/>
      <c r="P11" s="1"/>
      <c r="Q11" s="26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04"/>
      <c r="G12" s="1"/>
      <c r="H12" s="47"/>
      <c r="I12" s="50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1"/>
      <c r="I13" s="50"/>
      <c r="J13" s="1"/>
      <c r="K13" s="1"/>
      <c r="L13" s="1"/>
      <c r="M13" s="1"/>
      <c r="N13" s="33"/>
      <c r="O13" s="1"/>
      <c r="P13" s="1"/>
      <c r="Q13" s="26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1"/>
      <c r="E14" s="47"/>
      <c r="F14" s="104"/>
      <c r="G14" s="1"/>
      <c r="H14" s="1"/>
      <c r="I14" s="50"/>
      <c r="J14" s="1"/>
      <c r="K14" s="1"/>
      <c r="L14" s="1"/>
      <c r="M14" s="1"/>
      <c r="N14" s="33"/>
      <c r="O14" s="1"/>
      <c r="P14" s="1"/>
      <c r="Q14" s="26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6"/>
      <c r="F15" s="104"/>
      <c r="G15" s="1"/>
      <c r="H15" s="47"/>
      <c r="I15" s="50"/>
      <c r="J15" s="1"/>
      <c r="K15" s="1"/>
      <c r="L15" s="1"/>
      <c r="M15" s="1"/>
      <c r="N15" s="1"/>
      <c r="O15" s="1"/>
      <c r="P15" s="1"/>
      <c r="Q15" s="26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6"/>
      <c r="F16" s="104"/>
      <c r="G16" s="1"/>
      <c r="H16" s="47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47"/>
      <c r="F19" s="1"/>
      <c r="G19" s="1"/>
      <c r="H19" s="1"/>
      <c r="I19" s="79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39:Y49"/>
    <mergeCell ref="AB39:AB49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AS201"/>
  <sheetViews>
    <sheetView zoomScale="70" zoomScaleNormal="70" workbookViewId="0">
      <selection activeCell="E3" sqref="E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43556</v>
      </c>
      <c r="C8" s="32">
        <v>43556</v>
      </c>
      <c r="D8" s="1" t="s">
        <v>30</v>
      </c>
      <c r="E8" s="46" t="s">
        <v>180</v>
      </c>
      <c r="F8" s="1"/>
      <c r="G8" s="1" t="s">
        <v>74</v>
      </c>
      <c r="H8" s="1" t="s">
        <v>118</v>
      </c>
      <c r="I8" s="1" t="s">
        <v>82</v>
      </c>
      <c r="J8" s="1" t="s">
        <v>119</v>
      </c>
      <c r="K8" s="1" t="s">
        <v>120</v>
      </c>
      <c r="L8" s="1" t="s">
        <v>84</v>
      </c>
      <c r="M8" s="1" t="s">
        <v>121</v>
      </c>
      <c r="N8" s="1" t="s">
        <v>122</v>
      </c>
      <c r="O8" s="1" t="s">
        <v>80</v>
      </c>
      <c r="P8" s="1" t="s">
        <v>92</v>
      </c>
      <c r="Q8" s="1" t="s">
        <v>37</v>
      </c>
      <c r="R8" s="1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32">
        <v>43556</v>
      </c>
      <c r="C9" s="32">
        <v>43556</v>
      </c>
      <c r="D9" s="1" t="s">
        <v>30</v>
      </c>
      <c r="E9" s="46" t="s">
        <v>181</v>
      </c>
      <c r="F9" s="1"/>
      <c r="G9" s="1" t="s">
        <v>74</v>
      </c>
      <c r="H9" s="1" t="s">
        <v>118</v>
      </c>
      <c r="I9" s="1" t="s">
        <v>123</v>
      </c>
      <c r="J9" s="1" t="s">
        <v>124</v>
      </c>
      <c r="K9" s="1" t="s">
        <v>83</v>
      </c>
      <c r="L9" s="1" t="s">
        <v>84</v>
      </c>
      <c r="M9" s="1" t="s">
        <v>125</v>
      </c>
      <c r="N9" s="1" t="s">
        <v>122</v>
      </c>
      <c r="O9" s="1" t="s">
        <v>80</v>
      </c>
      <c r="P9" s="1" t="s">
        <v>92</v>
      </c>
      <c r="Q9" s="1" t="s">
        <v>37</v>
      </c>
      <c r="R9" s="1" t="s">
        <v>41</v>
      </c>
      <c r="T9" s="261"/>
      <c r="U9" s="1" t="s">
        <v>40</v>
      </c>
      <c r="V9" s="1">
        <f>COUNTIF(R$8:R$1000,"NG")</f>
        <v>2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32">
        <v>43556</v>
      </c>
      <c r="C10" s="32">
        <v>43556</v>
      </c>
      <c r="D10" s="1" t="s">
        <v>126</v>
      </c>
      <c r="E10" s="47" t="s">
        <v>127</v>
      </c>
      <c r="F10" s="1"/>
      <c r="G10" s="1" t="s">
        <v>74</v>
      </c>
      <c r="H10" s="1"/>
      <c r="I10" s="1"/>
      <c r="J10" s="1" t="s">
        <v>128</v>
      </c>
      <c r="K10" s="1"/>
      <c r="L10" s="1"/>
      <c r="M10" s="1"/>
      <c r="N10" s="1"/>
      <c r="O10" s="1" t="s">
        <v>80</v>
      </c>
      <c r="P10" s="1" t="s">
        <v>92</v>
      </c>
      <c r="Q10" s="1" t="s">
        <v>37</v>
      </c>
      <c r="R10" s="1" t="s">
        <v>41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557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611</v>
      </c>
      <c r="C13" s="20" t="s">
        <v>143</v>
      </c>
      <c r="D13" s="18" t="s">
        <v>634</v>
      </c>
      <c r="E13" s="21">
        <v>358899055654738</v>
      </c>
      <c r="F13" s="18" t="s">
        <v>262</v>
      </c>
      <c r="G13" s="18" t="s">
        <v>95</v>
      </c>
      <c r="H13" s="18"/>
      <c r="I13" s="22"/>
      <c r="J13" s="22"/>
      <c r="K13" s="8"/>
      <c r="L13" s="22"/>
      <c r="M13" s="22" t="s">
        <v>635</v>
      </c>
      <c r="N13" s="22"/>
      <c r="O13" s="22" t="s">
        <v>144</v>
      </c>
      <c r="P13" s="22" t="s">
        <v>100</v>
      </c>
      <c r="Q13" s="23" t="s">
        <v>37</v>
      </c>
      <c r="R13" s="18" t="s">
        <v>40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1627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20">
        <v>43561</v>
      </c>
      <c r="C16" s="20">
        <v>43652</v>
      </c>
      <c r="D16" s="22" t="s">
        <v>56</v>
      </c>
      <c r="E16" s="38">
        <v>867717030416656</v>
      </c>
      <c r="F16" s="22" t="s">
        <v>88</v>
      </c>
      <c r="G16" s="22" t="s">
        <v>74</v>
      </c>
      <c r="H16" s="22" t="s">
        <v>204</v>
      </c>
      <c r="I16" s="24" t="s">
        <v>82</v>
      </c>
      <c r="J16" s="22"/>
      <c r="K16" s="22" t="s">
        <v>219</v>
      </c>
      <c r="L16" s="22" t="s">
        <v>1086</v>
      </c>
      <c r="M16" s="22" t="s">
        <v>58</v>
      </c>
      <c r="N16" s="28"/>
      <c r="O16" s="22" t="s">
        <v>80</v>
      </c>
      <c r="P16" s="22" t="s">
        <v>92</v>
      </c>
      <c r="Q16" s="31" t="s">
        <v>42</v>
      </c>
      <c r="R16" s="22" t="s">
        <v>44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5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26"/>
      <c r="I18" s="50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26"/>
      <c r="I21" s="1"/>
      <c r="J21" s="1"/>
      <c r="K21" s="1"/>
      <c r="L21" s="1"/>
      <c r="M21" s="1"/>
      <c r="N21" s="1"/>
      <c r="O21" s="1"/>
      <c r="P21" s="1"/>
      <c r="Q21" s="23"/>
      <c r="R21" s="1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4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T23" s="104" t="s">
        <v>55</v>
      </c>
      <c r="U23" s="5">
        <f>SUM(U21:U22)</f>
        <v>5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26"/>
      <c r="I24" s="50"/>
      <c r="J24" s="1"/>
      <c r="K24" s="1"/>
      <c r="L24" s="1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47"/>
      <c r="I25" s="50"/>
      <c r="J25" s="1"/>
      <c r="K25" s="1"/>
      <c r="L25" s="1"/>
      <c r="M25" s="1"/>
      <c r="N25" s="1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47"/>
      <c r="I26" s="50"/>
      <c r="J26" s="1"/>
      <c r="K26" s="1"/>
      <c r="L26" s="1"/>
      <c r="M26" s="1"/>
      <c r="N26" s="33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6"/>
      <c r="F27" s="1"/>
      <c r="G27" s="1"/>
      <c r="H27" s="26"/>
      <c r="I27" s="50"/>
      <c r="J27" s="1"/>
      <c r="K27" s="1"/>
      <c r="L27" s="1"/>
      <c r="M27" s="1"/>
      <c r="N27" s="33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6"/>
      <c r="F28" s="1"/>
      <c r="G28" s="1"/>
      <c r="H28" s="47"/>
      <c r="I28" s="50"/>
      <c r="J28" s="1"/>
      <c r="K28" s="1"/>
      <c r="L28" s="1"/>
      <c r="M28" s="1"/>
      <c r="N28" s="1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04"/>
      <c r="G32" s="1"/>
      <c r="H32" s="1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04"/>
      <c r="G35" s="1"/>
      <c r="H35" s="46"/>
      <c r="I35" s="50"/>
      <c r="J35" s="1"/>
      <c r="K35" s="1"/>
      <c r="L35" s="1"/>
      <c r="M35" s="1"/>
      <c r="N35" s="33"/>
      <c r="O35" s="1"/>
      <c r="P35" s="1"/>
      <c r="Q35" s="26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46"/>
      <c r="I36" s="50"/>
      <c r="J36" s="1"/>
      <c r="K36" s="1"/>
      <c r="L36" s="1"/>
      <c r="M36" s="1"/>
      <c r="N36" s="33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2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2</v>
      </c>
      <c r="AB116" s="251">
        <f>AA116</f>
        <v>2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5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8">
    <mergeCell ref="A14:R1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83:AB93"/>
    <mergeCell ref="Y94:Y104"/>
    <mergeCell ref="AB94:AB104"/>
    <mergeCell ref="AB4:AB5"/>
    <mergeCell ref="A6:R7"/>
    <mergeCell ref="T6:T11"/>
    <mergeCell ref="Y6:Y16"/>
    <mergeCell ref="AB6:AB16"/>
    <mergeCell ref="A11:R12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B17:AB27"/>
    <mergeCell ref="Y28:Y38"/>
    <mergeCell ref="AB28:AB38"/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AS201"/>
  <sheetViews>
    <sheetView zoomScale="70" zoomScaleNormal="70" workbookViewId="0">
      <selection activeCell="Y4" sqref="Y4:AB119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2431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43374</v>
      </c>
      <c r="C8" s="32">
        <v>43405</v>
      </c>
      <c r="D8" s="1" t="s">
        <v>23</v>
      </c>
      <c r="E8" s="46" t="s">
        <v>172</v>
      </c>
      <c r="F8" s="1"/>
      <c r="G8" s="1" t="s">
        <v>95</v>
      </c>
      <c r="H8" s="1"/>
      <c r="I8" s="1" t="s">
        <v>158</v>
      </c>
      <c r="J8" s="1" t="s">
        <v>119</v>
      </c>
      <c r="K8" s="1" t="s">
        <v>97</v>
      </c>
      <c r="L8" s="1" t="s">
        <v>98</v>
      </c>
      <c r="M8" s="1" t="s">
        <v>121</v>
      </c>
      <c r="N8" s="33">
        <v>10000</v>
      </c>
      <c r="O8" s="1" t="s">
        <v>80</v>
      </c>
      <c r="P8" s="1" t="s">
        <v>92</v>
      </c>
      <c r="Q8" s="1" t="s">
        <v>37</v>
      </c>
      <c r="R8" s="1" t="s">
        <v>40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32">
        <v>43374</v>
      </c>
      <c r="C9" s="32">
        <v>43405</v>
      </c>
      <c r="D9" s="1" t="s">
        <v>30</v>
      </c>
      <c r="E9" s="46" t="s">
        <v>173</v>
      </c>
      <c r="F9" s="1"/>
      <c r="G9" s="1" t="s">
        <v>74</v>
      </c>
      <c r="H9" s="1"/>
      <c r="I9" s="1" t="s">
        <v>82</v>
      </c>
      <c r="J9" s="1" t="s">
        <v>159</v>
      </c>
      <c r="K9" s="1"/>
      <c r="L9" s="1" t="s">
        <v>84</v>
      </c>
      <c r="M9" s="1" t="s">
        <v>160</v>
      </c>
      <c r="N9" s="1" t="s">
        <v>122</v>
      </c>
      <c r="O9" s="1" t="s">
        <v>80</v>
      </c>
      <c r="P9" s="1" t="s">
        <v>92</v>
      </c>
      <c r="Q9" s="1" t="s">
        <v>37</v>
      </c>
      <c r="R9" s="1" t="s">
        <v>40</v>
      </c>
      <c r="T9" s="261"/>
      <c r="U9" s="1" t="s">
        <v>40</v>
      </c>
      <c r="V9" s="1">
        <f>COUNTIF(R$8:R$1000,"NG")</f>
        <v>6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5" t="s">
        <v>727</v>
      </c>
      <c r="B10" s="266"/>
      <c r="C10" s="266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/>
      <c r="R10" s="26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8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70"/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20" t="s">
        <v>801</v>
      </c>
      <c r="C12" s="20" t="s">
        <v>802</v>
      </c>
      <c r="D12" s="18" t="s">
        <v>56</v>
      </c>
      <c r="E12" s="21">
        <v>868183033855391</v>
      </c>
      <c r="F12" s="18"/>
      <c r="G12" s="18" t="s">
        <v>74</v>
      </c>
      <c r="H12" s="31"/>
      <c r="I12" s="24" t="s">
        <v>76</v>
      </c>
      <c r="J12" s="22" t="s">
        <v>803</v>
      </c>
      <c r="K12" s="22" t="s">
        <v>206</v>
      </c>
      <c r="L12" s="22" t="s">
        <v>78</v>
      </c>
      <c r="M12" s="22" t="s">
        <v>804</v>
      </c>
      <c r="N12" s="28"/>
      <c r="O12" s="22" t="s">
        <v>80</v>
      </c>
      <c r="P12" s="22" t="s">
        <v>100</v>
      </c>
      <c r="Q12" s="26" t="s">
        <v>37</v>
      </c>
      <c r="R12" s="1" t="s">
        <v>59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801</v>
      </c>
      <c r="C13" s="20" t="s">
        <v>802</v>
      </c>
      <c r="D13" s="18" t="s">
        <v>24</v>
      </c>
      <c r="E13" s="21">
        <v>866104028952342</v>
      </c>
      <c r="F13" s="18"/>
      <c r="G13" s="18" t="s">
        <v>95</v>
      </c>
      <c r="H13" s="31"/>
      <c r="I13" s="24" t="s">
        <v>805</v>
      </c>
      <c r="J13" s="22" t="s">
        <v>134</v>
      </c>
      <c r="K13" s="22" t="s">
        <v>806</v>
      </c>
      <c r="L13" s="22" t="s">
        <v>512</v>
      </c>
      <c r="M13" s="22" t="s">
        <v>58</v>
      </c>
      <c r="N13" s="28"/>
      <c r="O13" s="22" t="s">
        <v>80</v>
      </c>
      <c r="P13" s="22" t="s">
        <v>100</v>
      </c>
      <c r="Q13" s="26" t="s">
        <v>42</v>
      </c>
      <c r="R13" s="1" t="s">
        <v>44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1069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2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49" t="s">
        <v>1103</v>
      </c>
      <c r="C16" s="49" t="s">
        <v>1118</v>
      </c>
      <c r="D16" s="1" t="s">
        <v>1121</v>
      </c>
      <c r="E16" s="47" t="s">
        <v>1122</v>
      </c>
      <c r="F16" s="1"/>
      <c r="G16" s="1" t="s">
        <v>74</v>
      </c>
      <c r="H16" s="26"/>
      <c r="I16" s="50"/>
      <c r="J16" s="1" t="s">
        <v>1123</v>
      </c>
      <c r="K16" s="1"/>
      <c r="L16" s="1"/>
      <c r="M16" s="1" t="s">
        <v>165</v>
      </c>
      <c r="N16" s="33"/>
      <c r="O16" s="1"/>
      <c r="P16" s="1" t="s">
        <v>92</v>
      </c>
      <c r="Q16" s="26" t="s">
        <v>37</v>
      </c>
      <c r="R16" s="1" t="s">
        <v>41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6</v>
      </c>
      <c r="B17" s="20" t="s">
        <v>1103</v>
      </c>
      <c r="C17" s="20" t="s">
        <v>1118</v>
      </c>
      <c r="D17" s="18" t="s">
        <v>30</v>
      </c>
      <c r="E17" s="21">
        <v>864811036963044</v>
      </c>
      <c r="F17" s="5"/>
      <c r="G17" s="18" t="s">
        <v>95</v>
      </c>
      <c r="H17" s="22" t="s">
        <v>118</v>
      </c>
      <c r="I17" s="24" t="s">
        <v>203</v>
      </c>
      <c r="J17" s="22" t="s">
        <v>481</v>
      </c>
      <c r="K17" s="22" t="s">
        <v>1124</v>
      </c>
      <c r="L17" s="22" t="s">
        <v>276</v>
      </c>
      <c r="M17" s="22" t="s">
        <v>143</v>
      </c>
      <c r="N17" s="28"/>
      <c r="O17" s="22" t="s">
        <v>144</v>
      </c>
      <c r="P17" s="22" t="s">
        <v>92</v>
      </c>
      <c r="Q17" s="26" t="s">
        <v>37</v>
      </c>
      <c r="R17" s="1" t="s">
        <v>39</v>
      </c>
      <c r="T17" s="274" t="s">
        <v>55</v>
      </c>
      <c r="U17" s="275"/>
      <c r="V17" s="104">
        <f>SUM(V6:V16)</f>
        <v>12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7</v>
      </c>
      <c r="B18" s="20" t="s">
        <v>1103</v>
      </c>
      <c r="C18" s="20" t="s">
        <v>1118</v>
      </c>
      <c r="D18" s="18" t="s">
        <v>56</v>
      </c>
      <c r="E18" s="21">
        <v>868183033787750</v>
      </c>
      <c r="F18" s="5"/>
      <c r="G18" s="18" t="s">
        <v>74</v>
      </c>
      <c r="H18" s="18"/>
      <c r="I18" s="22" t="s">
        <v>76</v>
      </c>
      <c r="J18" s="22" t="s">
        <v>50</v>
      </c>
      <c r="K18" s="8" t="s">
        <v>206</v>
      </c>
      <c r="L18" s="22" t="s">
        <v>1086</v>
      </c>
      <c r="M18" s="22" t="s">
        <v>125</v>
      </c>
      <c r="N18" s="22"/>
      <c r="O18" s="22" t="s">
        <v>80</v>
      </c>
      <c r="P18" s="22" t="s">
        <v>92</v>
      </c>
      <c r="Q18" s="23" t="s">
        <v>37</v>
      </c>
      <c r="R18" s="18" t="s">
        <v>40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8</v>
      </c>
      <c r="B19" s="20" t="s">
        <v>1103</v>
      </c>
      <c r="C19" s="20" t="s">
        <v>1118</v>
      </c>
      <c r="D19" s="18" t="s">
        <v>56</v>
      </c>
      <c r="E19" s="21">
        <v>868183034609359</v>
      </c>
      <c r="F19" s="5"/>
      <c r="G19" s="18" t="s">
        <v>74</v>
      </c>
      <c r="H19" s="31"/>
      <c r="I19" s="22" t="s">
        <v>76</v>
      </c>
      <c r="J19" s="22" t="s">
        <v>50</v>
      </c>
      <c r="K19" s="22" t="s">
        <v>333</v>
      </c>
      <c r="L19" s="22" t="s">
        <v>1086</v>
      </c>
      <c r="M19" s="22" t="s">
        <v>125</v>
      </c>
      <c r="N19" s="22"/>
      <c r="O19" s="22" t="s">
        <v>80</v>
      </c>
      <c r="P19" s="22" t="s">
        <v>92</v>
      </c>
      <c r="Q19" s="23" t="s">
        <v>37</v>
      </c>
      <c r="R19" s="18" t="s">
        <v>40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265" t="s">
        <v>1319</v>
      </c>
      <c r="B20" s="266"/>
      <c r="C20" s="266"/>
      <c r="D20" s="266"/>
      <c r="E20" s="266"/>
      <c r="F20" s="266"/>
      <c r="G20" s="266"/>
      <c r="H20" s="266"/>
      <c r="I20" s="266"/>
      <c r="J20" s="266"/>
      <c r="K20" s="266"/>
      <c r="L20" s="266"/>
      <c r="M20" s="266"/>
      <c r="N20" s="266"/>
      <c r="O20" s="266"/>
      <c r="P20" s="266"/>
      <c r="Q20" s="266"/>
      <c r="R20" s="267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268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70"/>
      <c r="T21" s="18" t="s">
        <v>46</v>
      </c>
      <c r="U21" s="18">
        <f>COUNTIF(Q7:Q1000,"PM")</f>
        <v>2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9</v>
      </c>
      <c r="B22" s="20" t="s">
        <v>1365</v>
      </c>
      <c r="C22" s="20" t="s">
        <v>1374</v>
      </c>
      <c r="D22" s="18" t="s">
        <v>23</v>
      </c>
      <c r="E22" s="30">
        <v>862631039272934</v>
      </c>
      <c r="F22" s="18"/>
      <c r="G22" s="18" t="s">
        <v>95</v>
      </c>
      <c r="H22" s="18"/>
      <c r="I22" s="22" t="s">
        <v>203</v>
      </c>
      <c r="J22" s="22" t="s">
        <v>572</v>
      </c>
      <c r="K22" s="22" t="s">
        <v>98</v>
      </c>
      <c r="L22" s="22"/>
      <c r="M22" s="22" t="s">
        <v>237</v>
      </c>
      <c r="N22" s="28"/>
      <c r="O22" s="22" t="s">
        <v>80</v>
      </c>
      <c r="P22" s="22" t="s">
        <v>100</v>
      </c>
      <c r="Q22" s="26" t="s">
        <v>37</v>
      </c>
      <c r="R22" s="1" t="s">
        <v>41</v>
      </c>
      <c r="T22" s="18" t="s">
        <v>47</v>
      </c>
      <c r="U22" s="18">
        <f>COUNTIF(Q7:Q1000,"PC")</f>
        <v>10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10</v>
      </c>
      <c r="B23" s="20" t="s">
        <v>1375</v>
      </c>
      <c r="C23" s="20" t="s">
        <v>1376</v>
      </c>
      <c r="D23" s="18" t="s">
        <v>56</v>
      </c>
      <c r="E23" s="75">
        <v>867717030432083</v>
      </c>
      <c r="F23" s="18"/>
      <c r="G23" s="18" t="s">
        <v>74</v>
      </c>
      <c r="H23" s="18" t="s">
        <v>1377</v>
      </c>
      <c r="I23" s="24" t="s">
        <v>251</v>
      </c>
      <c r="J23" s="22" t="s">
        <v>862</v>
      </c>
      <c r="K23" s="22" t="s">
        <v>78</v>
      </c>
      <c r="L23" s="22" t="s">
        <v>1086</v>
      </c>
      <c r="M23" s="22" t="s">
        <v>1253</v>
      </c>
      <c r="N23" s="28"/>
      <c r="O23" s="22" t="s">
        <v>80</v>
      </c>
      <c r="P23" s="22" t="s">
        <v>100</v>
      </c>
      <c r="Q23" s="26" t="s">
        <v>37</v>
      </c>
      <c r="R23" s="1" t="s">
        <v>40</v>
      </c>
      <c r="T23" s="104" t="s">
        <v>55</v>
      </c>
      <c r="U23" s="5">
        <f>SUM(U21:U22)</f>
        <v>12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11</v>
      </c>
      <c r="B24" s="20" t="s">
        <v>1375</v>
      </c>
      <c r="C24" s="20" t="s">
        <v>1376</v>
      </c>
      <c r="D24" s="18" t="s">
        <v>30</v>
      </c>
      <c r="E24" s="75">
        <v>866192037838735</v>
      </c>
      <c r="F24" s="18"/>
      <c r="G24" s="18" t="s">
        <v>74</v>
      </c>
      <c r="H24" s="21"/>
      <c r="I24" s="22" t="s">
        <v>805</v>
      </c>
      <c r="J24" s="22" t="s">
        <v>1378</v>
      </c>
      <c r="K24" s="22" t="s">
        <v>84</v>
      </c>
      <c r="L24" s="22"/>
      <c r="M24" s="22" t="s">
        <v>1379</v>
      </c>
      <c r="N24" s="22"/>
      <c r="O24" s="22" t="s">
        <v>80</v>
      </c>
      <c r="P24" s="22" t="s">
        <v>100</v>
      </c>
      <c r="Q24" s="23" t="s">
        <v>37</v>
      </c>
      <c r="R24" s="18" t="s">
        <v>40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265" t="s">
        <v>2112</v>
      </c>
      <c r="B25" s="266"/>
      <c r="C25" s="266"/>
      <c r="D25" s="266"/>
      <c r="E25" s="266"/>
      <c r="F25" s="266"/>
      <c r="G25" s="266"/>
      <c r="H25" s="266"/>
      <c r="I25" s="266"/>
      <c r="J25" s="266"/>
      <c r="K25" s="266"/>
      <c r="L25" s="266"/>
      <c r="M25" s="266"/>
      <c r="N25" s="266"/>
      <c r="O25" s="266"/>
      <c r="P25" s="266"/>
      <c r="Q25" s="266"/>
      <c r="R25" s="267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268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70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12</v>
      </c>
      <c r="B27" s="20">
        <v>43654</v>
      </c>
      <c r="C27" s="20">
        <v>43685</v>
      </c>
      <c r="D27" s="18" t="s">
        <v>56</v>
      </c>
      <c r="E27" s="21">
        <v>868183033852901</v>
      </c>
      <c r="F27" s="18" t="s">
        <v>262</v>
      </c>
      <c r="G27" s="18" t="s">
        <v>74</v>
      </c>
      <c r="H27" s="22" t="s">
        <v>236</v>
      </c>
      <c r="I27" s="24" t="s">
        <v>251</v>
      </c>
      <c r="J27" s="22"/>
      <c r="K27" s="22" t="s">
        <v>78</v>
      </c>
      <c r="L27" s="22" t="s">
        <v>1086</v>
      </c>
      <c r="M27" s="22" t="s">
        <v>58</v>
      </c>
      <c r="N27" s="28"/>
      <c r="O27" s="22"/>
      <c r="P27" s="22" t="s">
        <v>100</v>
      </c>
      <c r="Q27" s="31" t="s">
        <v>42</v>
      </c>
      <c r="R27" s="22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26"/>
      <c r="I30" s="50"/>
      <c r="J30" s="1"/>
      <c r="K30" s="1"/>
      <c r="L30" s="1"/>
      <c r="M30" s="1"/>
      <c r="N30" s="33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26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1"/>
      <c r="I32" s="50"/>
      <c r="J32" s="1"/>
      <c r="K32" s="1"/>
      <c r="L32" s="1"/>
      <c r="M32" s="1"/>
      <c r="N32" s="1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26"/>
      <c r="I33" s="50"/>
      <c r="J33" s="1"/>
      <c r="K33" s="1"/>
      <c r="L33" s="1"/>
      <c r="M33" s="1"/>
      <c r="N33" s="1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7"/>
      <c r="F34" s="104"/>
      <c r="G34" s="1"/>
      <c r="H34" s="67"/>
      <c r="I34" s="50"/>
      <c r="J34" s="1"/>
      <c r="K34" s="1"/>
      <c r="L34" s="1"/>
      <c r="M34" s="1"/>
      <c r="N34" s="1"/>
      <c r="O34" s="1"/>
      <c r="P34" s="1"/>
      <c r="Q34" s="26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04"/>
      <c r="G35" s="1"/>
      <c r="H35" s="1"/>
      <c r="I35" s="1"/>
      <c r="J35" s="1"/>
      <c r="K35" s="1"/>
      <c r="L35" s="1"/>
      <c r="M35" s="1"/>
      <c r="N35" s="1"/>
      <c r="O35" s="1"/>
      <c r="P35" s="1"/>
      <c r="Q35" s="23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26"/>
      <c r="I36" s="1"/>
      <c r="J36" s="1"/>
      <c r="K36" s="1"/>
      <c r="L36" s="1"/>
      <c r="M36" s="1"/>
      <c r="N36" s="1"/>
      <c r="O36" s="1"/>
      <c r="P36" s="1"/>
      <c r="Q36" s="23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1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3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1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2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5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3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2</v>
      </c>
      <c r="AB116" s="251">
        <f>AA116</f>
        <v>2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12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0"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Q4:Q5"/>
    <mergeCell ref="R4:R5"/>
    <mergeCell ref="T4:T5"/>
    <mergeCell ref="U4:U5"/>
    <mergeCell ref="V4:V5"/>
    <mergeCell ref="A6:R7"/>
    <mergeCell ref="T6:T11"/>
    <mergeCell ref="Y6:Y16"/>
    <mergeCell ref="T12:T16"/>
    <mergeCell ref="T17:U17"/>
    <mergeCell ref="Y17:Y27"/>
    <mergeCell ref="A10:R11"/>
    <mergeCell ref="A14:R15"/>
    <mergeCell ref="A20:R21"/>
    <mergeCell ref="A25:R26"/>
    <mergeCell ref="Y119:AA119"/>
    <mergeCell ref="Y28:Y38"/>
    <mergeCell ref="Y39:Y49"/>
    <mergeCell ref="Y50:Y60"/>
    <mergeCell ref="Y61:Y71"/>
    <mergeCell ref="Y72:Y82"/>
    <mergeCell ref="Y83:Y93"/>
    <mergeCell ref="Y94:Y104"/>
    <mergeCell ref="Y105:Y115"/>
    <mergeCell ref="Y116:Y118"/>
    <mergeCell ref="Z116:Z118"/>
    <mergeCell ref="AA116:AA118"/>
    <mergeCell ref="AB116:AB118"/>
    <mergeCell ref="AB4:AB5"/>
    <mergeCell ref="AB6:AB16"/>
    <mergeCell ref="AB17:AB27"/>
    <mergeCell ref="AB28:AB38"/>
    <mergeCell ref="AB39:AB49"/>
    <mergeCell ref="AB50:AB60"/>
    <mergeCell ref="AB61:AB71"/>
    <mergeCell ref="AB72:AB82"/>
    <mergeCell ref="AB83:AB93"/>
    <mergeCell ref="AB94:AB104"/>
    <mergeCell ref="AB105:AB115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2190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2191</v>
      </c>
      <c r="C8" s="20" t="s">
        <v>2192</v>
      </c>
      <c r="D8" s="18" t="s">
        <v>56</v>
      </c>
      <c r="E8" s="21">
        <v>867857039938993</v>
      </c>
      <c r="F8" s="18"/>
      <c r="G8" s="18" t="s">
        <v>74</v>
      </c>
      <c r="H8" s="77" t="s">
        <v>236</v>
      </c>
      <c r="I8" s="24" t="s">
        <v>1350</v>
      </c>
      <c r="J8" s="22" t="s">
        <v>2193</v>
      </c>
      <c r="K8" s="22" t="s">
        <v>219</v>
      </c>
      <c r="L8" s="22" t="s">
        <v>2194</v>
      </c>
      <c r="M8" s="22" t="s">
        <v>2195</v>
      </c>
      <c r="N8" s="28"/>
      <c r="O8" s="22" t="s">
        <v>80</v>
      </c>
      <c r="P8" s="22" t="s">
        <v>100</v>
      </c>
      <c r="Q8" s="31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S500"/>
  <sheetViews>
    <sheetView zoomScale="70" zoomScaleNormal="70" workbookViewId="0">
      <selection activeCell="A6" sqref="A6:R7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808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766</v>
      </c>
      <c r="C8" s="20" t="s">
        <v>756</v>
      </c>
      <c r="D8" s="65" t="s">
        <v>57</v>
      </c>
      <c r="E8" s="21">
        <v>861359036969150</v>
      </c>
      <c r="F8" s="18"/>
      <c r="G8" s="18" t="s">
        <v>74</v>
      </c>
      <c r="H8" s="31"/>
      <c r="I8" s="24"/>
      <c r="J8" s="22" t="s">
        <v>774</v>
      </c>
      <c r="K8" s="22"/>
      <c r="L8" s="22"/>
      <c r="M8" s="22" t="s">
        <v>213</v>
      </c>
      <c r="N8" s="28"/>
      <c r="O8" s="22" t="s">
        <v>80</v>
      </c>
      <c r="P8" s="22" t="s">
        <v>92</v>
      </c>
      <c r="Q8" s="26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49"/>
      <c r="C9" s="49"/>
      <c r="D9" s="1"/>
      <c r="E9" s="47"/>
      <c r="F9" s="1"/>
      <c r="G9" s="1"/>
      <c r="H9" s="26"/>
      <c r="I9" s="1"/>
      <c r="J9" s="1"/>
      <c r="K9" s="1"/>
      <c r="L9" s="1"/>
      <c r="M9" s="1"/>
      <c r="N9" s="1"/>
      <c r="O9" s="1"/>
      <c r="P9" s="1"/>
      <c r="Q9" s="23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49"/>
      <c r="C10" s="49"/>
      <c r="D10" s="1"/>
      <c r="E10" s="47"/>
      <c r="F10" s="1"/>
      <c r="G10" s="1"/>
      <c r="H10" s="1"/>
      <c r="I10" s="50"/>
      <c r="J10" s="1"/>
      <c r="K10" s="1"/>
      <c r="L10" s="1"/>
      <c r="M10" s="1"/>
      <c r="N10" s="33"/>
      <c r="O10" s="1"/>
      <c r="P10" s="1"/>
      <c r="Q10" s="26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7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23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26"/>
      <c r="I12" s="1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67"/>
      <c r="I13" s="50"/>
      <c r="J13" s="1"/>
      <c r="K13" s="1"/>
      <c r="L13" s="1"/>
      <c r="M13" s="1"/>
      <c r="N13" s="1"/>
      <c r="O13" s="1"/>
      <c r="P13" s="1"/>
      <c r="Q13" s="23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6"/>
      <c r="F16" s="1"/>
      <c r="G16" s="1"/>
      <c r="H16" s="1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33"/>
      <c r="O17" s="1"/>
      <c r="P17" s="1"/>
      <c r="Q17" s="26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47"/>
      <c r="I18" s="50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6"/>
      <c r="F19" s="1"/>
      <c r="G19" s="1"/>
      <c r="H19" s="67"/>
      <c r="I19" s="50"/>
      <c r="J19" s="1"/>
      <c r="K19" s="1"/>
      <c r="L19" s="1"/>
      <c r="M19" s="1"/>
      <c r="N19" s="33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6"/>
      <c r="F20" s="1"/>
      <c r="G20" s="1"/>
      <c r="H20" s="67"/>
      <c r="I20" s="67"/>
      <c r="J20" s="1"/>
      <c r="K20" s="1"/>
      <c r="L20" s="1"/>
      <c r="M20" s="1"/>
      <c r="N20" s="33"/>
      <c r="O20" s="1"/>
      <c r="P20" s="1"/>
      <c r="Q20" s="26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60"/>
      <c r="C23" s="49"/>
      <c r="D23" s="1"/>
      <c r="E23" s="47"/>
      <c r="F23" s="1"/>
      <c r="G23" s="1"/>
      <c r="H23" s="1"/>
      <c r="I23" s="50"/>
      <c r="J23" s="1"/>
      <c r="K23" s="1"/>
      <c r="L23" s="145"/>
      <c r="M23" s="1"/>
      <c r="N23" s="33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60"/>
      <c r="C24" s="49"/>
      <c r="D24" s="1"/>
      <c r="E24" s="47"/>
      <c r="F24" s="1"/>
      <c r="G24" s="1"/>
      <c r="H24" s="145"/>
      <c r="I24" s="50"/>
      <c r="J24" s="1"/>
      <c r="K24" s="1"/>
      <c r="L24" s="145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160"/>
      <c r="C25" s="49"/>
      <c r="D25" s="1"/>
      <c r="E25" s="47"/>
      <c r="F25" s="1"/>
      <c r="G25" s="1"/>
      <c r="H25" s="47"/>
      <c r="I25" s="50"/>
      <c r="J25" s="1"/>
      <c r="K25" s="145"/>
      <c r="L25" s="145"/>
      <c r="M25" s="1"/>
      <c r="N25" s="33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160"/>
      <c r="C26" s="49"/>
      <c r="D26" s="1"/>
      <c r="E26" s="47"/>
      <c r="F26" s="1"/>
      <c r="G26" s="1"/>
      <c r="H26" s="67"/>
      <c r="I26" s="50"/>
      <c r="J26" s="1"/>
      <c r="K26" s="1"/>
      <c r="L26" s="145"/>
      <c r="M26" s="1"/>
      <c r="N26" s="33"/>
      <c r="O26" s="1"/>
      <c r="P26" s="1"/>
      <c r="Q26" s="26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60"/>
      <c r="C27" s="49"/>
      <c r="D27" s="1"/>
      <c r="E27" s="47"/>
      <c r="F27" s="1"/>
      <c r="G27" s="1"/>
      <c r="H27" s="67"/>
      <c r="I27" s="1"/>
      <c r="J27" s="1"/>
      <c r="K27" s="1"/>
      <c r="L27" s="145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1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S500"/>
  <sheetViews>
    <sheetView zoomScale="70" zoomScaleNormal="70" workbookViewId="0">
      <selection activeCell="D24" sqref="D24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1356</v>
      </c>
      <c r="C8" s="20" t="s">
        <v>728</v>
      </c>
      <c r="D8" s="18" t="s">
        <v>57</v>
      </c>
      <c r="E8" s="21">
        <v>861359036883559</v>
      </c>
      <c r="F8" s="18"/>
      <c r="G8" s="18" t="s">
        <v>74</v>
      </c>
      <c r="H8" s="18"/>
      <c r="I8" s="24" t="s">
        <v>247</v>
      </c>
      <c r="J8" s="22" t="s">
        <v>1380</v>
      </c>
      <c r="K8" s="22" t="s">
        <v>555</v>
      </c>
      <c r="L8" s="22" t="s">
        <v>729</v>
      </c>
      <c r="M8" s="31" t="s">
        <v>1381</v>
      </c>
      <c r="N8" s="28"/>
      <c r="O8" s="22" t="s">
        <v>80</v>
      </c>
      <c r="P8" s="22" t="s">
        <v>100</v>
      </c>
      <c r="Q8" s="26" t="s">
        <v>37</v>
      </c>
      <c r="R8" s="1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1356</v>
      </c>
      <c r="C9" s="20" t="s">
        <v>728</v>
      </c>
      <c r="D9" s="18" t="s">
        <v>56</v>
      </c>
      <c r="E9" s="21">
        <v>867717030435128</v>
      </c>
      <c r="F9" s="18"/>
      <c r="G9" s="18" t="s">
        <v>74</v>
      </c>
      <c r="H9" s="18" t="s">
        <v>1382</v>
      </c>
      <c r="I9" s="24" t="s">
        <v>1094</v>
      </c>
      <c r="J9" s="22" t="s">
        <v>1383</v>
      </c>
      <c r="K9" s="22" t="s">
        <v>206</v>
      </c>
      <c r="L9" s="22" t="s">
        <v>1086</v>
      </c>
      <c r="M9" s="22" t="s">
        <v>1384</v>
      </c>
      <c r="N9" s="28"/>
      <c r="O9" s="22" t="s">
        <v>80</v>
      </c>
      <c r="P9" s="22" t="s">
        <v>100</v>
      </c>
      <c r="Q9" s="26" t="s">
        <v>42</v>
      </c>
      <c r="R9" s="1" t="s">
        <v>44</v>
      </c>
      <c r="T9" s="261"/>
      <c r="U9" s="1" t="s">
        <v>40</v>
      </c>
      <c r="V9" s="1">
        <f>COUNTIF(R$8:R$1000,"NG")</f>
        <v>5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1356</v>
      </c>
      <c r="C10" s="20" t="s">
        <v>728</v>
      </c>
      <c r="D10" s="18" t="s">
        <v>30</v>
      </c>
      <c r="E10" s="21">
        <v>868926033982049</v>
      </c>
      <c r="F10" s="18"/>
      <c r="G10" s="18" t="s">
        <v>74</v>
      </c>
      <c r="H10" s="21" t="s">
        <v>850</v>
      </c>
      <c r="I10" s="22" t="s">
        <v>1094</v>
      </c>
      <c r="J10" s="31" t="s">
        <v>1385</v>
      </c>
      <c r="K10" s="22" t="s">
        <v>243</v>
      </c>
      <c r="L10" s="22" t="s">
        <v>155</v>
      </c>
      <c r="M10" s="22" t="s">
        <v>1386</v>
      </c>
      <c r="N10" s="82" t="s">
        <v>1387</v>
      </c>
      <c r="O10" s="22" t="s">
        <v>80</v>
      </c>
      <c r="P10" s="22" t="s">
        <v>100</v>
      </c>
      <c r="Q10" s="23" t="s">
        <v>37</v>
      </c>
      <c r="R10" s="18" t="s">
        <v>40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1356</v>
      </c>
      <c r="C11" s="20" t="s">
        <v>728</v>
      </c>
      <c r="D11" s="18" t="s">
        <v>30</v>
      </c>
      <c r="E11" s="21">
        <v>868926033922839</v>
      </c>
      <c r="F11" s="18"/>
      <c r="G11" s="18" t="s">
        <v>74</v>
      </c>
      <c r="H11" s="21" t="s">
        <v>850</v>
      </c>
      <c r="I11" s="22" t="s">
        <v>251</v>
      </c>
      <c r="J11" s="22" t="s">
        <v>225</v>
      </c>
      <c r="K11" s="22" t="s">
        <v>243</v>
      </c>
      <c r="L11" s="22" t="s">
        <v>155</v>
      </c>
      <c r="M11" s="22" t="s">
        <v>1388</v>
      </c>
      <c r="N11" s="25" t="s">
        <v>122</v>
      </c>
      <c r="O11" s="22" t="s">
        <v>80</v>
      </c>
      <c r="P11" s="22" t="s">
        <v>100</v>
      </c>
      <c r="Q11" s="23" t="s">
        <v>37</v>
      </c>
      <c r="R11" s="18" t="s">
        <v>59</v>
      </c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1356</v>
      </c>
      <c r="C12" s="20" t="s">
        <v>728</v>
      </c>
      <c r="D12" s="18" t="s">
        <v>30</v>
      </c>
      <c r="E12" s="21">
        <v>868926033922698</v>
      </c>
      <c r="F12" s="18"/>
      <c r="G12" s="18" t="s">
        <v>74</v>
      </c>
      <c r="H12" s="21" t="s">
        <v>850</v>
      </c>
      <c r="I12" s="22" t="s">
        <v>1094</v>
      </c>
      <c r="J12" s="31" t="s">
        <v>1385</v>
      </c>
      <c r="K12" s="22" t="s">
        <v>243</v>
      </c>
      <c r="L12" s="22" t="s">
        <v>155</v>
      </c>
      <c r="M12" s="22" t="s">
        <v>1386</v>
      </c>
      <c r="N12" s="82" t="s">
        <v>1387</v>
      </c>
      <c r="O12" s="22" t="s">
        <v>80</v>
      </c>
      <c r="P12" s="22" t="s">
        <v>100</v>
      </c>
      <c r="Q12" s="23" t="s">
        <v>37</v>
      </c>
      <c r="R12" s="18" t="s">
        <v>40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5" t="s">
        <v>1887</v>
      </c>
      <c r="B13" s="266"/>
      <c r="C13" s="266"/>
      <c r="D13" s="266"/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  <c r="P13" s="266"/>
      <c r="Q13" s="266"/>
      <c r="R13" s="267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8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70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1" t="s">
        <v>1935</v>
      </c>
      <c r="C15" s="1" t="s">
        <v>1888</v>
      </c>
      <c r="D15" s="1" t="s">
        <v>56</v>
      </c>
      <c r="E15" s="47">
        <v>867857039923748</v>
      </c>
      <c r="F15" s="1" t="s">
        <v>88</v>
      </c>
      <c r="G15" s="1" t="s">
        <v>74</v>
      </c>
      <c r="H15" s="1"/>
      <c r="I15" s="79">
        <v>203162121025.09201</v>
      </c>
      <c r="J15" s="1" t="s">
        <v>1936</v>
      </c>
      <c r="K15" s="1" t="s">
        <v>219</v>
      </c>
      <c r="L15" s="1" t="s">
        <v>1086</v>
      </c>
      <c r="M15" s="1" t="s">
        <v>1937</v>
      </c>
      <c r="N15" s="1"/>
      <c r="O15" s="1" t="s">
        <v>80</v>
      </c>
      <c r="P15" s="1" t="s">
        <v>92</v>
      </c>
      <c r="Q15" s="1" t="s">
        <v>37</v>
      </c>
      <c r="R15" s="1" t="s">
        <v>40</v>
      </c>
      <c r="T15" s="272"/>
      <c r="U15" s="18" t="s">
        <v>44</v>
      </c>
      <c r="V15" s="1">
        <f>COUNTIF(R$8:R$1000,"NCFW")</f>
        <v>2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1" t="s">
        <v>1935</v>
      </c>
      <c r="C16" s="1" t="s">
        <v>1888</v>
      </c>
      <c r="D16" s="1" t="s">
        <v>56</v>
      </c>
      <c r="E16" s="47">
        <v>868183034669676</v>
      </c>
      <c r="F16" s="1" t="s">
        <v>88</v>
      </c>
      <c r="G16" s="1" t="s">
        <v>74</v>
      </c>
      <c r="H16" s="1"/>
      <c r="I16" s="79">
        <v>125212203114.16299</v>
      </c>
      <c r="J16" s="1" t="s">
        <v>245</v>
      </c>
      <c r="K16" s="1" t="s">
        <v>78</v>
      </c>
      <c r="L16" s="1" t="s">
        <v>1086</v>
      </c>
      <c r="M16" s="1" t="s">
        <v>940</v>
      </c>
      <c r="N16" s="1"/>
      <c r="O16" s="1" t="s">
        <v>80</v>
      </c>
      <c r="P16" s="1" t="s">
        <v>92</v>
      </c>
      <c r="Q16" s="1" t="s">
        <v>37</v>
      </c>
      <c r="R16" s="1" t="s">
        <v>40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1" t="s">
        <v>1699</v>
      </c>
      <c r="C17" s="1" t="s">
        <v>1908</v>
      </c>
      <c r="D17" s="1" t="s">
        <v>30</v>
      </c>
      <c r="E17" s="47">
        <v>868926033973535</v>
      </c>
      <c r="F17" s="1"/>
      <c r="G17" s="1" t="s">
        <v>74</v>
      </c>
      <c r="H17" s="1" t="s">
        <v>1938</v>
      </c>
      <c r="I17" s="79">
        <v>125212203114.16299</v>
      </c>
      <c r="J17" s="1" t="s">
        <v>210</v>
      </c>
      <c r="K17" s="1" t="s">
        <v>243</v>
      </c>
      <c r="L17" s="1" t="s">
        <v>276</v>
      </c>
      <c r="M17" s="1" t="s">
        <v>213</v>
      </c>
      <c r="N17" s="1"/>
      <c r="O17" s="1" t="s">
        <v>80</v>
      </c>
      <c r="P17" s="1" t="s">
        <v>100</v>
      </c>
      <c r="Q17" s="1" t="s">
        <v>37</v>
      </c>
      <c r="R17" s="1" t="s">
        <v>59</v>
      </c>
      <c r="T17" s="274" t="s">
        <v>55</v>
      </c>
      <c r="U17" s="275"/>
      <c r="V17" s="104">
        <f>SUM(V6:V16)</f>
        <v>9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1" t="s">
        <v>1935</v>
      </c>
      <c r="C18" s="1" t="s">
        <v>1888</v>
      </c>
      <c r="D18" s="1" t="s">
        <v>30</v>
      </c>
      <c r="E18" s="47">
        <v>868926033924090</v>
      </c>
      <c r="F18" s="1"/>
      <c r="G18" s="1" t="s">
        <v>74</v>
      </c>
      <c r="H18" s="1" t="s">
        <v>204</v>
      </c>
      <c r="I18" s="79">
        <v>125212203114.16701</v>
      </c>
      <c r="J18" s="1"/>
      <c r="K18" s="1" t="s">
        <v>243</v>
      </c>
      <c r="L18" s="1" t="s">
        <v>276</v>
      </c>
      <c r="M18" s="1" t="s">
        <v>58</v>
      </c>
      <c r="N18" s="1"/>
      <c r="O18" s="1" t="s">
        <v>80</v>
      </c>
      <c r="P18" s="1" t="s">
        <v>92</v>
      </c>
      <c r="Q18" s="1" t="s">
        <v>42</v>
      </c>
      <c r="R18" s="1" t="s">
        <v>44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47"/>
      <c r="F19" s="1"/>
      <c r="G19" s="1"/>
      <c r="H19" s="1"/>
      <c r="I19" s="79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2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7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9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5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2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2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1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3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2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1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9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7"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  <mergeCell ref="T17:U17"/>
    <mergeCell ref="Y17:Y27"/>
    <mergeCell ref="AB17:AB27"/>
    <mergeCell ref="Y28:Y38"/>
    <mergeCell ref="AB28:AB38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3:R14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S500"/>
  <sheetViews>
    <sheetView zoomScale="70" zoomScaleNormal="70" workbookViewId="0">
      <selection activeCell="E2" sqref="E2:F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2196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2148</v>
      </c>
      <c r="C8" s="20" t="s">
        <v>2149</v>
      </c>
      <c r="D8" s="18" t="s">
        <v>22</v>
      </c>
      <c r="E8" s="21">
        <v>865191012554383</v>
      </c>
      <c r="F8" s="65" t="s">
        <v>2197</v>
      </c>
      <c r="G8" s="18" t="s">
        <v>95</v>
      </c>
      <c r="H8" s="77" t="s">
        <v>2198</v>
      </c>
      <c r="I8" s="24" t="s">
        <v>1468</v>
      </c>
      <c r="J8" s="22" t="s">
        <v>1689</v>
      </c>
      <c r="K8" s="22" t="s">
        <v>551</v>
      </c>
      <c r="L8" s="22"/>
      <c r="M8" s="22" t="s">
        <v>2199</v>
      </c>
      <c r="N8" s="28"/>
      <c r="O8" s="22" t="s">
        <v>80</v>
      </c>
      <c r="P8" s="22" t="s">
        <v>100</v>
      </c>
      <c r="Q8" s="31" t="s">
        <v>37</v>
      </c>
      <c r="R8" s="22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1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1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S500"/>
  <sheetViews>
    <sheetView zoomScale="70" zoomScaleNormal="70" workbookViewId="0">
      <selection activeCell="A8" sqref="A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609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16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594</v>
      </c>
      <c r="C8" s="20" t="s">
        <v>595</v>
      </c>
      <c r="D8" s="18" t="s">
        <v>27</v>
      </c>
      <c r="E8" s="21">
        <v>866104027005464</v>
      </c>
      <c r="F8" s="5"/>
      <c r="G8" s="18" t="s">
        <v>95</v>
      </c>
      <c r="H8" s="18"/>
      <c r="I8" s="22" t="s">
        <v>596</v>
      </c>
      <c r="J8" s="22" t="s">
        <v>597</v>
      </c>
      <c r="K8" s="1" t="s">
        <v>396</v>
      </c>
      <c r="L8" s="1" t="s">
        <v>98</v>
      </c>
      <c r="M8" s="22" t="s">
        <v>598</v>
      </c>
      <c r="N8" s="28">
        <v>20000</v>
      </c>
      <c r="O8" s="22" t="s">
        <v>80</v>
      </c>
      <c r="P8" s="22" t="s">
        <v>92</v>
      </c>
      <c r="Q8" s="23" t="s">
        <v>37</v>
      </c>
      <c r="R8" s="18" t="s">
        <v>40</v>
      </c>
      <c r="T8" s="261"/>
      <c r="U8" s="1" t="s">
        <v>39</v>
      </c>
      <c r="V8" s="1">
        <f>COUNTIF(R$8:R$1000,"GPS")</f>
        <v>8</v>
      </c>
      <c r="Y8" s="259"/>
      <c r="Z8" s="18" t="s">
        <v>39</v>
      </c>
      <c r="AA8" s="18">
        <f>COUNTIFS($D$8:$D$1000,"TG102",$R$8:$R$1000,"GPS")</f>
        <v>7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594</v>
      </c>
      <c r="C9" s="20" t="s">
        <v>595</v>
      </c>
      <c r="D9" s="18" t="s">
        <v>27</v>
      </c>
      <c r="E9" s="21">
        <v>861694031758848</v>
      </c>
      <c r="F9" s="5"/>
      <c r="G9" s="18" t="s">
        <v>95</v>
      </c>
      <c r="H9" s="31"/>
      <c r="I9" s="22" t="s">
        <v>596</v>
      </c>
      <c r="J9" s="22" t="s">
        <v>599</v>
      </c>
      <c r="K9" s="1" t="s">
        <v>98</v>
      </c>
      <c r="L9" s="22"/>
      <c r="M9" s="22" t="s">
        <v>600</v>
      </c>
      <c r="N9" s="22"/>
      <c r="O9" s="22" t="s">
        <v>80</v>
      </c>
      <c r="P9" s="22" t="s">
        <v>92</v>
      </c>
      <c r="Q9" s="23" t="s">
        <v>37</v>
      </c>
      <c r="R9" s="1" t="s">
        <v>41</v>
      </c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594</v>
      </c>
      <c r="C10" s="20" t="s">
        <v>595</v>
      </c>
      <c r="D10" s="18" t="s">
        <v>27</v>
      </c>
      <c r="E10" s="21">
        <v>861694031781667</v>
      </c>
      <c r="F10" s="18"/>
      <c r="G10" s="18" t="s">
        <v>95</v>
      </c>
      <c r="H10" s="22"/>
      <c r="I10" s="24" t="s">
        <v>596</v>
      </c>
      <c r="J10" s="22" t="s">
        <v>167</v>
      </c>
      <c r="K10" s="22" t="s">
        <v>98</v>
      </c>
      <c r="L10" s="22"/>
      <c r="M10" s="22" t="s">
        <v>360</v>
      </c>
      <c r="N10" s="28">
        <v>310000</v>
      </c>
      <c r="O10" s="22" t="s">
        <v>80</v>
      </c>
      <c r="P10" s="22" t="s">
        <v>92</v>
      </c>
      <c r="Q10" s="26" t="s">
        <v>37</v>
      </c>
      <c r="R10" s="1" t="s">
        <v>39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594</v>
      </c>
      <c r="C11" s="20" t="s">
        <v>595</v>
      </c>
      <c r="D11" s="18" t="s">
        <v>18</v>
      </c>
      <c r="E11" s="21">
        <v>866762029056098</v>
      </c>
      <c r="F11" s="18" t="s">
        <v>113</v>
      </c>
      <c r="G11" s="18" t="s">
        <v>95</v>
      </c>
      <c r="H11" s="18"/>
      <c r="I11" s="22" t="s">
        <v>601</v>
      </c>
      <c r="J11" s="22"/>
      <c r="K11" s="8" t="s">
        <v>602</v>
      </c>
      <c r="L11" s="22" t="s">
        <v>110</v>
      </c>
      <c r="M11" s="22" t="s">
        <v>58</v>
      </c>
      <c r="N11" s="22"/>
      <c r="O11" s="22" t="s">
        <v>80</v>
      </c>
      <c r="P11" s="22" t="s">
        <v>92</v>
      </c>
      <c r="Q11" s="23" t="s">
        <v>42</v>
      </c>
      <c r="R11" s="18" t="s">
        <v>44</v>
      </c>
      <c r="T11" s="262"/>
      <c r="U11" s="1" t="s">
        <v>41</v>
      </c>
      <c r="V11" s="1">
        <f>COUNTIF(R$8:R$1000,"LK")</f>
        <v>6</v>
      </c>
      <c r="Y11" s="259"/>
      <c r="Z11" s="18" t="s">
        <v>41</v>
      </c>
      <c r="AA11" s="18">
        <f>COUNTIFS($D$8:$D$1000,"TG102",$R$8:$R$1000,"LK")</f>
        <v>5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594</v>
      </c>
      <c r="C12" s="20" t="s">
        <v>595</v>
      </c>
      <c r="D12" s="18" t="s">
        <v>18</v>
      </c>
      <c r="E12" s="21">
        <v>867330024401815</v>
      </c>
      <c r="F12" s="18" t="s">
        <v>113</v>
      </c>
      <c r="G12" s="18" t="s">
        <v>95</v>
      </c>
      <c r="H12" s="31"/>
      <c r="I12" s="22" t="s">
        <v>601</v>
      </c>
      <c r="J12" s="22" t="s">
        <v>603</v>
      </c>
      <c r="K12" s="22" t="s">
        <v>604</v>
      </c>
      <c r="L12" s="22" t="s">
        <v>110</v>
      </c>
      <c r="M12" s="22" t="s">
        <v>605</v>
      </c>
      <c r="N12" s="22"/>
      <c r="O12" s="22" t="s">
        <v>80</v>
      </c>
      <c r="P12" s="22" t="s">
        <v>92</v>
      </c>
      <c r="Q12" s="23" t="s">
        <v>37</v>
      </c>
      <c r="R12" s="18" t="s">
        <v>41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594</v>
      </c>
      <c r="C13" s="20" t="s">
        <v>595</v>
      </c>
      <c r="D13" s="18" t="s">
        <v>18</v>
      </c>
      <c r="E13" s="21">
        <v>866762025791193</v>
      </c>
      <c r="F13" s="5"/>
      <c r="G13" s="18" t="s">
        <v>95</v>
      </c>
      <c r="H13" s="29"/>
      <c r="I13" s="24" t="s">
        <v>606</v>
      </c>
      <c r="J13" s="22" t="s">
        <v>607</v>
      </c>
      <c r="K13" s="22" t="s">
        <v>105</v>
      </c>
      <c r="L13" s="22" t="s">
        <v>110</v>
      </c>
      <c r="M13" s="22" t="s">
        <v>608</v>
      </c>
      <c r="N13" s="22"/>
      <c r="O13" s="22" t="s">
        <v>80</v>
      </c>
      <c r="P13" s="22" t="s">
        <v>92</v>
      </c>
      <c r="Q13" s="23" t="s">
        <v>42</v>
      </c>
      <c r="R13" s="18" t="s">
        <v>44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1319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4</v>
      </c>
      <c r="Y15" s="259"/>
      <c r="Z15" s="18" t="s">
        <v>44</v>
      </c>
      <c r="AA15" s="18">
        <f>COUNTIFS($D$8:$D$1000,"TG102",$R$8:$R$1000,"NCFW")</f>
        <v>4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1390</v>
      </c>
      <c r="C16" s="20" t="s">
        <v>1332</v>
      </c>
      <c r="D16" s="18" t="s">
        <v>18</v>
      </c>
      <c r="E16" s="30" t="s">
        <v>1391</v>
      </c>
      <c r="F16" s="5"/>
      <c r="G16" s="18" t="s">
        <v>95</v>
      </c>
      <c r="H16" s="18"/>
      <c r="I16" s="24" t="s">
        <v>596</v>
      </c>
      <c r="J16" s="22" t="s">
        <v>1392</v>
      </c>
      <c r="K16" s="22" t="s">
        <v>110</v>
      </c>
      <c r="L16" s="22"/>
      <c r="M16" s="22" t="s">
        <v>1393</v>
      </c>
      <c r="N16" s="28">
        <v>100000</v>
      </c>
      <c r="O16" s="22" t="s">
        <v>80</v>
      </c>
      <c r="P16" s="22" t="s">
        <v>92</v>
      </c>
      <c r="Q16" s="26" t="s">
        <v>37</v>
      </c>
      <c r="R16" s="1" t="s">
        <v>39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 t="s">
        <v>1390</v>
      </c>
      <c r="C17" s="20" t="s">
        <v>1332</v>
      </c>
      <c r="D17" s="18" t="s">
        <v>18</v>
      </c>
      <c r="E17" s="21">
        <v>866762025801026</v>
      </c>
      <c r="F17" s="5"/>
      <c r="G17" s="18" t="s">
        <v>95</v>
      </c>
      <c r="H17" s="21"/>
      <c r="I17" s="24" t="s">
        <v>596</v>
      </c>
      <c r="J17" s="22" t="s">
        <v>682</v>
      </c>
      <c r="K17" s="22" t="s">
        <v>1394</v>
      </c>
      <c r="L17" s="22" t="s">
        <v>110</v>
      </c>
      <c r="M17" s="22" t="s">
        <v>947</v>
      </c>
      <c r="N17" s="28">
        <v>310000</v>
      </c>
      <c r="O17" s="22" t="s">
        <v>80</v>
      </c>
      <c r="P17" s="22" t="s">
        <v>92</v>
      </c>
      <c r="Q17" s="26" t="s">
        <v>37</v>
      </c>
      <c r="R17" s="1" t="s">
        <v>39</v>
      </c>
      <c r="T17" s="274" t="s">
        <v>55</v>
      </c>
      <c r="U17" s="275"/>
      <c r="V17" s="104">
        <f>SUM(V6:V16)</f>
        <v>20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20" t="s">
        <v>1390</v>
      </c>
      <c r="C18" s="20" t="s">
        <v>1332</v>
      </c>
      <c r="D18" s="18" t="s">
        <v>18</v>
      </c>
      <c r="E18" s="21">
        <v>865904027289427</v>
      </c>
      <c r="F18" s="18" t="s">
        <v>113</v>
      </c>
      <c r="G18" s="18" t="s">
        <v>95</v>
      </c>
      <c r="H18" s="21"/>
      <c r="I18" s="24" t="s">
        <v>596</v>
      </c>
      <c r="J18" s="22" t="s">
        <v>1395</v>
      </c>
      <c r="K18" s="22" t="s">
        <v>110</v>
      </c>
      <c r="L18" s="22"/>
      <c r="M18" s="22" t="s">
        <v>1396</v>
      </c>
      <c r="N18" s="28">
        <v>110000</v>
      </c>
      <c r="O18" s="22" t="s">
        <v>80</v>
      </c>
      <c r="P18" s="22" t="s">
        <v>92</v>
      </c>
      <c r="Q18" s="26" t="s">
        <v>37</v>
      </c>
      <c r="R18" s="1" t="s">
        <v>41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10</v>
      </c>
      <c r="B19" s="20" t="s">
        <v>1390</v>
      </c>
      <c r="C19" s="20" t="s">
        <v>1332</v>
      </c>
      <c r="D19" s="18" t="s">
        <v>18</v>
      </c>
      <c r="E19" s="30" t="s">
        <v>1397</v>
      </c>
      <c r="F19" s="5"/>
      <c r="G19" s="18" t="s">
        <v>95</v>
      </c>
      <c r="H19" s="29"/>
      <c r="I19" s="24" t="s">
        <v>596</v>
      </c>
      <c r="J19" s="22" t="s">
        <v>1392</v>
      </c>
      <c r="K19" s="22" t="s">
        <v>105</v>
      </c>
      <c r="L19" s="22" t="s">
        <v>110</v>
      </c>
      <c r="M19" s="22" t="s">
        <v>1393</v>
      </c>
      <c r="N19" s="28">
        <v>100000</v>
      </c>
      <c r="O19" s="22" t="s">
        <v>80</v>
      </c>
      <c r="P19" s="22" t="s">
        <v>92</v>
      </c>
      <c r="Q19" s="26" t="s">
        <v>37</v>
      </c>
      <c r="R19" s="1" t="s">
        <v>39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11</v>
      </c>
      <c r="B20" s="20" t="s">
        <v>1390</v>
      </c>
      <c r="C20" s="20" t="s">
        <v>1332</v>
      </c>
      <c r="D20" s="18" t="s">
        <v>18</v>
      </c>
      <c r="E20" s="30" t="s">
        <v>1398</v>
      </c>
      <c r="F20" s="18"/>
      <c r="G20" s="18" t="s">
        <v>95</v>
      </c>
      <c r="H20" s="29"/>
      <c r="I20" s="29" t="s">
        <v>596</v>
      </c>
      <c r="J20" s="22" t="s">
        <v>1392</v>
      </c>
      <c r="K20" s="22" t="s">
        <v>110</v>
      </c>
      <c r="L20" s="22"/>
      <c r="M20" s="22" t="s">
        <v>1393</v>
      </c>
      <c r="N20" s="28">
        <v>100000</v>
      </c>
      <c r="O20" s="22" t="s">
        <v>80</v>
      </c>
      <c r="P20" s="22" t="s">
        <v>92</v>
      </c>
      <c r="Q20" s="26" t="s">
        <v>37</v>
      </c>
      <c r="R20" s="1" t="s">
        <v>39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265" t="s">
        <v>1887</v>
      </c>
      <c r="B21" s="266"/>
      <c r="C21" s="266"/>
      <c r="D21" s="266"/>
      <c r="E21" s="266"/>
      <c r="F21" s="266"/>
      <c r="G21" s="266"/>
      <c r="H21" s="266"/>
      <c r="I21" s="266"/>
      <c r="J21" s="266"/>
      <c r="K21" s="266"/>
      <c r="L21" s="266"/>
      <c r="M21" s="266"/>
      <c r="N21" s="266"/>
      <c r="O21" s="266"/>
      <c r="P21" s="266"/>
      <c r="Q21" s="266"/>
      <c r="R21" s="267"/>
      <c r="T21" s="18" t="s">
        <v>46</v>
      </c>
      <c r="U21" s="18">
        <f>COUNTIF(Q7:Q1000,"PM")</f>
        <v>4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268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70"/>
      <c r="T22" s="18" t="s">
        <v>47</v>
      </c>
      <c r="U22" s="18">
        <f>COUNTIF(Q7:Q1000,"PC")</f>
        <v>16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12</v>
      </c>
      <c r="B23" s="88">
        <v>43776</v>
      </c>
      <c r="C23" s="20" t="s">
        <v>1908</v>
      </c>
      <c r="D23" s="22" t="s">
        <v>18</v>
      </c>
      <c r="E23" s="38">
        <v>863306024483643</v>
      </c>
      <c r="F23" s="22" t="s">
        <v>113</v>
      </c>
      <c r="G23" s="22" t="s">
        <v>95</v>
      </c>
      <c r="H23" s="22"/>
      <c r="I23" s="24" t="s">
        <v>596</v>
      </c>
      <c r="J23" s="22" t="s">
        <v>1939</v>
      </c>
      <c r="K23" s="22" t="s">
        <v>105</v>
      </c>
      <c r="L23" s="34" t="s">
        <v>110</v>
      </c>
      <c r="M23" s="22" t="s">
        <v>1940</v>
      </c>
      <c r="N23" s="28">
        <v>110000</v>
      </c>
      <c r="O23" s="22" t="s">
        <v>80</v>
      </c>
      <c r="P23" s="22" t="s">
        <v>92</v>
      </c>
      <c r="Q23" s="31" t="s">
        <v>37</v>
      </c>
      <c r="R23" s="22" t="s">
        <v>41</v>
      </c>
      <c r="T23" s="104" t="s">
        <v>55</v>
      </c>
      <c r="U23" s="5">
        <f>SUM(U21:U22)</f>
        <v>20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13</v>
      </c>
      <c r="B24" s="88">
        <v>43776</v>
      </c>
      <c r="C24" s="20" t="s">
        <v>1908</v>
      </c>
      <c r="D24" s="18" t="s">
        <v>18</v>
      </c>
      <c r="E24" s="21">
        <v>865904028278536</v>
      </c>
      <c r="F24" s="18" t="s">
        <v>113</v>
      </c>
      <c r="G24" s="18" t="s">
        <v>95</v>
      </c>
      <c r="H24" s="34" t="s">
        <v>1941</v>
      </c>
      <c r="I24" s="24" t="s">
        <v>596</v>
      </c>
      <c r="J24" s="22" t="s">
        <v>481</v>
      </c>
      <c r="K24" s="22" t="s">
        <v>105</v>
      </c>
      <c r="L24" s="34" t="s">
        <v>110</v>
      </c>
      <c r="M24" s="22" t="s">
        <v>947</v>
      </c>
      <c r="N24" s="28">
        <v>310000</v>
      </c>
      <c r="O24" s="22" t="s">
        <v>80</v>
      </c>
      <c r="P24" s="22" t="s">
        <v>92</v>
      </c>
      <c r="Q24" s="23" t="s">
        <v>37</v>
      </c>
      <c r="R24" s="18" t="s">
        <v>39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14</v>
      </c>
      <c r="B25" s="88">
        <v>43776</v>
      </c>
      <c r="C25" s="20" t="s">
        <v>1908</v>
      </c>
      <c r="D25" s="18" t="s">
        <v>18</v>
      </c>
      <c r="E25" s="21">
        <v>863306024483650</v>
      </c>
      <c r="F25" s="18" t="s">
        <v>113</v>
      </c>
      <c r="G25" s="18" t="s">
        <v>95</v>
      </c>
      <c r="H25" s="21"/>
      <c r="I25" s="24" t="s">
        <v>596</v>
      </c>
      <c r="J25" s="22" t="s">
        <v>150</v>
      </c>
      <c r="K25" s="34" t="s">
        <v>110</v>
      </c>
      <c r="L25" s="34"/>
      <c r="M25" s="22" t="s">
        <v>1942</v>
      </c>
      <c r="N25" s="28">
        <v>50000</v>
      </c>
      <c r="O25" s="22" t="s">
        <v>80</v>
      </c>
      <c r="P25" s="22" t="s">
        <v>92</v>
      </c>
      <c r="Q25" s="23" t="s">
        <v>37</v>
      </c>
      <c r="R25" s="18" t="s">
        <v>41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15</v>
      </c>
      <c r="B26" s="88">
        <v>43776</v>
      </c>
      <c r="C26" s="20" t="s">
        <v>1908</v>
      </c>
      <c r="D26" s="18" t="s">
        <v>18</v>
      </c>
      <c r="E26" s="21">
        <v>867330026917644</v>
      </c>
      <c r="F26" s="18"/>
      <c r="G26" s="18" t="s">
        <v>95</v>
      </c>
      <c r="H26" s="29"/>
      <c r="I26" s="24" t="s">
        <v>596</v>
      </c>
      <c r="J26" s="18" t="s">
        <v>1943</v>
      </c>
      <c r="K26" s="22" t="s">
        <v>142</v>
      </c>
      <c r="L26" s="34" t="s">
        <v>110</v>
      </c>
      <c r="M26" s="22" t="s">
        <v>947</v>
      </c>
      <c r="N26" s="28">
        <v>100000</v>
      </c>
      <c r="O26" s="22" t="s">
        <v>80</v>
      </c>
      <c r="P26" s="22" t="s">
        <v>92</v>
      </c>
      <c r="Q26" s="26" t="s">
        <v>37</v>
      </c>
      <c r="R26" s="1" t="s">
        <v>39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16</v>
      </c>
      <c r="B27" s="88">
        <v>43776</v>
      </c>
      <c r="C27" s="20" t="s">
        <v>1908</v>
      </c>
      <c r="D27" s="18" t="s">
        <v>18</v>
      </c>
      <c r="E27" s="21">
        <v>865904020108111</v>
      </c>
      <c r="F27" s="18" t="s">
        <v>113</v>
      </c>
      <c r="G27" s="18" t="s">
        <v>95</v>
      </c>
      <c r="H27" s="29"/>
      <c r="I27" s="22" t="s">
        <v>596</v>
      </c>
      <c r="J27" s="22"/>
      <c r="K27" s="22" t="s">
        <v>142</v>
      </c>
      <c r="L27" s="34" t="s">
        <v>110</v>
      </c>
      <c r="M27" s="22" t="s">
        <v>58</v>
      </c>
      <c r="N27" s="22"/>
      <c r="O27" s="22" t="s">
        <v>80</v>
      </c>
      <c r="P27" s="22" t="s">
        <v>92</v>
      </c>
      <c r="Q27" s="26" t="s">
        <v>42</v>
      </c>
      <c r="R27" s="18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17</v>
      </c>
      <c r="B28" s="88">
        <v>43776</v>
      </c>
      <c r="C28" s="20" t="s">
        <v>1908</v>
      </c>
      <c r="D28" s="18" t="s">
        <v>18</v>
      </c>
      <c r="E28" s="21">
        <v>13227001308109</v>
      </c>
      <c r="F28" s="18" t="s">
        <v>113</v>
      </c>
      <c r="G28" s="18" t="s">
        <v>95</v>
      </c>
      <c r="H28" s="22"/>
      <c r="I28" s="22" t="s">
        <v>596</v>
      </c>
      <c r="J28" s="18" t="s">
        <v>1943</v>
      </c>
      <c r="K28" s="34" t="s">
        <v>105</v>
      </c>
      <c r="L28" s="34" t="s">
        <v>110</v>
      </c>
      <c r="M28" s="22" t="s">
        <v>947</v>
      </c>
      <c r="N28" s="28">
        <v>100000</v>
      </c>
      <c r="O28" s="22" t="s">
        <v>80</v>
      </c>
      <c r="P28" s="22" t="s">
        <v>92</v>
      </c>
      <c r="Q28" s="26" t="s">
        <v>37</v>
      </c>
      <c r="R28" s="1" t="s">
        <v>39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18</v>
      </c>
      <c r="B29" s="88">
        <v>43776</v>
      </c>
      <c r="C29" s="20" t="s">
        <v>1908</v>
      </c>
      <c r="D29" s="18" t="s">
        <v>18</v>
      </c>
      <c r="E29" s="21">
        <v>13227001819899</v>
      </c>
      <c r="F29" s="22" t="s">
        <v>113</v>
      </c>
      <c r="G29" s="18" t="s">
        <v>95</v>
      </c>
      <c r="H29" s="22"/>
      <c r="I29" s="22" t="s">
        <v>596</v>
      </c>
      <c r="J29" s="22"/>
      <c r="K29" s="22" t="s">
        <v>105</v>
      </c>
      <c r="L29" s="34" t="s">
        <v>110</v>
      </c>
      <c r="M29" s="22" t="s">
        <v>58</v>
      </c>
      <c r="N29" s="22"/>
      <c r="O29" s="22" t="s">
        <v>80</v>
      </c>
      <c r="P29" s="22" t="s">
        <v>92</v>
      </c>
      <c r="Q29" s="26" t="s">
        <v>42</v>
      </c>
      <c r="R29" s="18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19</v>
      </c>
      <c r="B30" s="88">
        <v>43776</v>
      </c>
      <c r="C30" s="20" t="s">
        <v>1908</v>
      </c>
      <c r="D30" s="18" t="s">
        <v>18</v>
      </c>
      <c r="E30" s="21">
        <v>863306024483619</v>
      </c>
      <c r="F30" s="22" t="s">
        <v>113</v>
      </c>
      <c r="G30" s="18" t="s">
        <v>95</v>
      </c>
      <c r="H30" s="34" t="s">
        <v>1941</v>
      </c>
      <c r="I30" s="22" t="s">
        <v>596</v>
      </c>
      <c r="J30" s="34" t="s">
        <v>1944</v>
      </c>
      <c r="K30" s="34" t="s">
        <v>105</v>
      </c>
      <c r="L30" s="34" t="s">
        <v>110</v>
      </c>
      <c r="M30" s="22" t="s">
        <v>1945</v>
      </c>
      <c r="N30" s="70">
        <v>420000</v>
      </c>
      <c r="O30" s="22" t="s">
        <v>80</v>
      </c>
      <c r="P30" s="22" t="s">
        <v>92</v>
      </c>
      <c r="Q30" s="26" t="s">
        <v>37</v>
      </c>
      <c r="R30" s="18" t="s">
        <v>41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265" t="s">
        <v>2112</v>
      </c>
      <c r="B31" s="266"/>
      <c r="C31" s="266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266"/>
      <c r="R31" s="26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268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70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19</v>
      </c>
      <c r="B33" s="20" t="s">
        <v>2200</v>
      </c>
      <c r="C33" s="20" t="s">
        <v>2201</v>
      </c>
      <c r="D33" s="18" t="s">
        <v>23</v>
      </c>
      <c r="E33" s="21">
        <v>866104028007162</v>
      </c>
      <c r="F33" s="18" t="s">
        <v>262</v>
      </c>
      <c r="G33" s="18" t="s">
        <v>95</v>
      </c>
      <c r="H33" s="77" t="s">
        <v>27</v>
      </c>
      <c r="I33" s="24" t="s">
        <v>596</v>
      </c>
      <c r="J33" s="22" t="s">
        <v>2202</v>
      </c>
      <c r="K33" s="24" t="s">
        <v>98</v>
      </c>
      <c r="L33" s="22"/>
      <c r="M33" s="22" t="s">
        <v>2203</v>
      </c>
      <c r="N33" s="28">
        <v>50000</v>
      </c>
      <c r="O33" s="22" t="s">
        <v>80</v>
      </c>
      <c r="P33" s="22" t="s">
        <v>100</v>
      </c>
      <c r="Q33" s="31" t="s">
        <v>37</v>
      </c>
      <c r="R33" s="22" t="s">
        <v>59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3</v>
      </c>
      <c r="AB116" s="251">
        <f>AA116</f>
        <v>3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20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9">
    <mergeCell ref="Y116:Y118"/>
    <mergeCell ref="Z116:Z118"/>
    <mergeCell ref="AA116:AA118"/>
    <mergeCell ref="AB116:AB118"/>
    <mergeCell ref="Y119:AA119"/>
    <mergeCell ref="A21:R22"/>
    <mergeCell ref="A31:R32"/>
    <mergeCell ref="Y83:Y93"/>
    <mergeCell ref="AB83:AB93"/>
    <mergeCell ref="T17:U17"/>
    <mergeCell ref="Y17:Y27"/>
    <mergeCell ref="AB17:AB27"/>
    <mergeCell ref="Y28:Y38"/>
    <mergeCell ref="AB28:AB38"/>
    <mergeCell ref="Y39:Y49"/>
    <mergeCell ref="AB39:AB49"/>
    <mergeCell ref="Y94:Y104"/>
    <mergeCell ref="AB94:AB104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4:R1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S500"/>
  <sheetViews>
    <sheetView zoomScale="70" zoomScaleNormal="70" workbookViewId="0">
      <selection activeCell="E23" sqref="E2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1415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7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43651</v>
      </c>
      <c r="C8" s="20">
        <v>43682</v>
      </c>
      <c r="D8" s="18" t="s">
        <v>22</v>
      </c>
      <c r="E8" s="30">
        <v>865191012559713</v>
      </c>
      <c r="F8" s="18" t="s">
        <v>1399</v>
      </c>
      <c r="G8" s="18" t="s">
        <v>95</v>
      </c>
      <c r="H8" s="31" t="s">
        <v>1400</v>
      </c>
      <c r="I8" s="24" t="s">
        <v>1401</v>
      </c>
      <c r="J8" s="22" t="s">
        <v>1402</v>
      </c>
      <c r="K8" s="22" t="s">
        <v>109</v>
      </c>
      <c r="L8" s="22" t="s">
        <v>551</v>
      </c>
      <c r="M8" s="22" t="s">
        <v>1403</v>
      </c>
      <c r="N8" s="28">
        <v>170000</v>
      </c>
      <c r="O8" s="22" t="s">
        <v>80</v>
      </c>
      <c r="P8" s="22" t="s">
        <v>92</v>
      </c>
      <c r="Q8" s="26" t="s">
        <v>37</v>
      </c>
      <c r="R8" s="1" t="s">
        <v>40</v>
      </c>
      <c r="T8" s="261"/>
      <c r="U8" s="1" t="s">
        <v>39</v>
      </c>
      <c r="V8" s="1">
        <f>COUNTIF(R$8:R$1000,"GPS")</f>
        <v>4</v>
      </c>
      <c r="Y8" s="259"/>
      <c r="Z8" s="18" t="s">
        <v>39</v>
      </c>
      <c r="AA8" s="18">
        <f>COUNTIFS($D$8:$D$1000,"TG102",$R$8:$R$1000,"GPS")</f>
        <v>3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1404</v>
      </c>
      <c r="C9" s="20" t="s">
        <v>1405</v>
      </c>
      <c r="D9" s="18" t="s">
        <v>22</v>
      </c>
      <c r="E9" s="38">
        <v>865191012555588</v>
      </c>
      <c r="F9" s="18" t="s">
        <v>1399</v>
      </c>
      <c r="G9" s="18" t="s">
        <v>95</v>
      </c>
      <c r="H9" s="75" t="s">
        <v>1406</v>
      </c>
      <c r="I9" s="24" t="s">
        <v>1401</v>
      </c>
      <c r="J9" s="22" t="s">
        <v>1407</v>
      </c>
      <c r="K9" s="22" t="s">
        <v>1408</v>
      </c>
      <c r="L9" s="22" t="s">
        <v>551</v>
      </c>
      <c r="M9" s="22" t="s">
        <v>947</v>
      </c>
      <c r="N9" s="28">
        <v>100000</v>
      </c>
      <c r="O9" s="22" t="s">
        <v>80</v>
      </c>
      <c r="P9" s="22" t="s">
        <v>92</v>
      </c>
      <c r="Q9" s="23" t="s">
        <v>37</v>
      </c>
      <c r="R9" s="18" t="s">
        <v>39</v>
      </c>
      <c r="T9" s="261"/>
      <c r="U9" s="1" t="s">
        <v>40</v>
      </c>
      <c r="V9" s="1">
        <f>COUNTIF(R$8:R$1000,"NG")</f>
        <v>3</v>
      </c>
      <c r="Y9" s="259"/>
      <c r="Z9" s="18" t="s">
        <v>40</v>
      </c>
      <c r="AA9" s="18">
        <f>COUNTIFS($D$8:$D$1000,"TG102",$R$8:$R$1000,"NG")</f>
        <v>2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1352</v>
      </c>
      <c r="C10" s="20">
        <v>43651</v>
      </c>
      <c r="D10" s="18" t="s">
        <v>18</v>
      </c>
      <c r="E10" s="30" t="s">
        <v>1409</v>
      </c>
      <c r="F10" s="18"/>
      <c r="G10" s="18" t="s">
        <v>95</v>
      </c>
      <c r="H10" s="31" t="s">
        <v>1410</v>
      </c>
      <c r="I10" s="24"/>
      <c r="J10" s="22" t="s">
        <v>1411</v>
      </c>
      <c r="K10" s="22"/>
      <c r="L10" s="22"/>
      <c r="M10" s="22" t="s">
        <v>270</v>
      </c>
      <c r="N10" s="28"/>
      <c r="O10" s="22" t="s">
        <v>144</v>
      </c>
      <c r="P10" s="22" t="s">
        <v>92</v>
      </c>
      <c r="Q10" s="26" t="s">
        <v>37</v>
      </c>
      <c r="R10" s="1" t="s">
        <v>41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1352</v>
      </c>
      <c r="C11" s="20">
        <v>43651</v>
      </c>
      <c r="D11" s="18" t="s">
        <v>18</v>
      </c>
      <c r="E11" s="77" t="s">
        <v>1412</v>
      </c>
      <c r="F11" s="18" t="s">
        <v>113</v>
      </c>
      <c r="G11" s="18" t="s">
        <v>95</v>
      </c>
      <c r="H11" s="31" t="s">
        <v>1410</v>
      </c>
      <c r="I11" s="24" t="s">
        <v>203</v>
      </c>
      <c r="J11" s="22" t="s">
        <v>1083</v>
      </c>
      <c r="K11" s="22" t="s">
        <v>142</v>
      </c>
      <c r="L11" s="22" t="s">
        <v>110</v>
      </c>
      <c r="M11" s="22" t="s">
        <v>360</v>
      </c>
      <c r="N11" s="22"/>
      <c r="O11" s="22" t="s">
        <v>80</v>
      </c>
      <c r="P11" s="22" t="s">
        <v>92</v>
      </c>
      <c r="Q11" s="23" t="s">
        <v>37</v>
      </c>
      <c r="R11" s="18" t="s">
        <v>39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2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1352</v>
      </c>
      <c r="C12" s="20">
        <v>43651</v>
      </c>
      <c r="D12" s="18" t="s">
        <v>18</v>
      </c>
      <c r="E12" s="21">
        <v>865904020094956</v>
      </c>
      <c r="F12" s="18" t="s">
        <v>113</v>
      </c>
      <c r="G12" s="18" t="s">
        <v>95</v>
      </c>
      <c r="H12" s="31" t="s">
        <v>1410</v>
      </c>
      <c r="I12" s="24" t="s">
        <v>1085</v>
      </c>
      <c r="J12" s="22" t="s">
        <v>1083</v>
      </c>
      <c r="K12" s="22" t="s">
        <v>110</v>
      </c>
      <c r="L12" s="22"/>
      <c r="M12" s="22" t="s">
        <v>360</v>
      </c>
      <c r="N12" s="22"/>
      <c r="O12" s="22" t="s">
        <v>80</v>
      </c>
      <c r="P12" s="22" t="s">
        <v>92</v>
      </c>
      <c r="Q12" s="23" t="s">
        <v>37</v>
      </c>
      <c r="R12" s="18" t="s">
        <v>39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1352</v>
      </c>
      <c r="C13" s="20">
        <v>43651</v>
      </c>
      <c r="D13" s="18" t="s">
        <v>18</v>
      </c>
      <c r="E13" s="30" t="s">
        <v>1413</v>
      </c>
      <c r="F13" s="18" t="s">
        <v>113</v>
      </c>
      <c r="G13" s="18" t="s">
        <v>95</v>
      </c>
      <c r="H13" s="31" t="s">
        <v>1410</v>
      </c>
      <c r="I13" s="29" t="s">
        <v>203</v>
      </c>
      <c r="J13" s="22" t="s">
        <v>1083</v>
      </c>
      <c r="K13" s="22" t="s">
        <v>110</v>
      </c>
      <c r="L13" s="22"/>
      <c r="M13" s="22" t="s">
        <v>360</v>
      </c>
      <c r="N13" s="22"/>
      <c r="O13" s="22" t="s">
        <v>80</v>
      </c>
      <c r="P13" s="22" t="s">
        <v>92</v>
      </c>
      <c r="Q13" s="23" t="s">
        <v>37</v>
      </c>
      <c r="R13" s="18" t="s">
        <v>39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20" t="s">
        <v>1352</v>
      </c>
      <c r="C14" s="20">
        <v>43651</v>
      </c>
      <c r="D14" s="18" t="s">
        <v>18</v>
      </c>
      <c r="E14" s="21">
        <v>863306020460892</v>
      </c>
      <c r="F14" s="18"/>
      <c r="G14" s="18" t="s">
        <v>95</v>
      </c>
      <c r="H14" s="31" t="s">
        <v>1410</v>
      </c>
      <c r="I14" s="29" t="s">
        <v>203</v>
      </c>
      <c r="J14" s="22" t="s">
        <v>245</v>
      </c>
      <c r="K14" s="22" t="s">
        <v>105</v>
      </c>
      <c r="L14" s="22" t="s">
        <v>110</v>
      </c>
      <c r="M14" s="22" t="s">
        <v>940</v>
      </c>
      <c r="N14" s="22"/>
      <c r="O14" s="22" t="s">
        <v>80</v>
      </c>
      <c r="P14" s="22" t="s">
        <v>92</v>
      </c>
      <c r="Q14" s="26" t="s">
        <v>37</v>
      </c>
      <c r="R14" s="18" t="s">
        <v>40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20" t="s">
        <v>1414</v>
      </c>
      <c r="C15" s="20">
        <v>43471</v>
      </c>
      <c r="D15" s="18" t="s">
        <v>18</v>
      </c>
      <c r="E15" s="21">
        <v>864161029424509</v>
      </c>
      <c r="F15" s="18" t="s">
        <v>107</v>
      </c>
      <c r="G15" s="18" t="s">
        <v>95</v>
      </c>
      <c r="H15" s="22" t="s">
        <v>782</v>
      </c>
      <c r="I15" s="31" t="s">
        <v>82</v>
      </c>
      <c r="J15" s="22" t="s">
        <v>481</v>
      </c>
      <c r="K15" s="22" t="s">
        <v>110</v>
      </c>
      <c r="L15" s="22"/>
      <c r="M15" s="22" t="s">
        <v>237</v>
      </c>
      <c r="N15" s="22"/>
      <c r="O15" s="22" t="s">
        <v>80</v>
      </c>
      <c r="P15" s="22" t="s">
        <v>92</v>
      </c>
      <c r="Q15" s="26" t="s">
        <v>37</v>
      </c>
      <c r="R15" s="1" t="s">
        <v>41</v>
      </c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265" t="s">
        <v>1627</v>
      </c>
      <c r="B16" s="266"/>
      <c r="C16" s="266"/>
      <c r="D16" s="266"/>
      <c r="E16" s="266"/>
      <c r="F16" s="266"/>
      <c r="G16" s="266"/>
      <c r="H16" s="266"/>
      <c r="I16" s="266"/>
      <c r="J16" s="266"/>
      <c r="K16" s="266"/>
      <c r="L16" s="266"/>
      <c r="M16" s="266"/>
      <c r="N16" s="266"/>
      <c r="O16" s="266"/>
      <c r="P16" s="266"/>
      <c r="Q16" s="266"/>
      <c r="R16" s="267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8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70"/>
      <c r="T17" s="274" t="s">
        <v>55</v>
      </c>
      <c r="U17" s="275"/>
      <c r="V17" s="104">
        <f>SUM(V6:V16)</f>
        <v>9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2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20">
        <v>43805</v>
      </c>
      <c r="C18" s="20" t="s">
        <v>1674</v>
      </c>
      <c r="D18" s="22" t="s">
        <v>18</v>
      </c>
      <c r="E18" s="29" t="s">
        <v>1680</v>
      </c>
      <c r="F18" s="22" t="s">
        <v>107</v>
      </c>
      <c r="G18" s="22" t="s">
        <v>95</v>
      </c>
      <c r="H18" s="29" t="s">
        <v>1681</v>
      </c>
      <c r="I18" s="24" t="s">
        <v>82</v>
      </c>
      <c r="J18" s="22" t="s">
        <v>1682</v>
      </c>
      <c r="K18" s="22" t="s">
        <v>105</v>
      </c>
      <c r="L18" s="22"/>
      <c r="M18" s="22" t="s">
        <v>1486</v>
      </c>
      <c r="N18" s="28" t="s">
        <v>1683</v>
      </c>
      <c r="O18" s="22" t="s">
        <v>80</v>
      </c>
      <c r="P18" s="22" t="s">
        <v>92</v>
      </c>
      <c r="Q18" s="31" t="s">
        <v>37</v>
      </c>
      <c r="R18" s="22" t="s">
        <v>40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47"/>
      <c r="F19" s="1"/>
      <c r="G19" s="1"/>
      <c r="H19" s="1"/>
      <c r="I19" s="79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1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1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9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9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9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7">
    <mergeCell ref="Y119:AA119"/>
    <mergeCell ref="Y28:Y38"/>
    <mergeCell ref="AB28:AB38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6:R17"/>
    <mergeCell ref="T17:U17"/>
    <mergeCell ref="Y17:Y27"/>
    <mergeCell ref="AB17:AB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AS500"/>
  <sheetViews>
    <sheetView zoomScale="70" zoomScaleNormal="70" workbookViewId="0">
      <selection activeCell="A10" sqref="A10:R11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864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54" t="s">
        <v>1</v>
      </c>
      <c r="C5" s="154" t="s">
        <v>2</v>
      </c>
      <c r="D5" s="152" t="s">
        <v>3</v>
      </c>
      <c r="E5" s="152" t="s">
        <v>11</v>
      </c>
      <c r="F5" s="152" t="s">
        <v>4</v>
      </c>
      <c r="G5" s="152" t="s">
        <v>5</v>
      </c>
      <c r="H5" s="152" t="s">
        <v>7</v>
      </c>
      <c r="I5" s="154" t="s">
        <v>29</v>
      </c>
      <c r="J5" s="276"/>
      <c r="K5" s="154" t="s">
        <v>15</v>
      </c>
      <c r="L5" s="154" t="s">
        <v>16</v>
      </c>
      <c r="M5" s="152" t="s">
        <v>12</v>
      </c>
      <c r="N5" s="154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53" t="s">
        <v>38</v>
      </c>
      <c r="AA6" s="153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856</v>
      </c>
      <c r="C8" s="20" t="s">
        <v>801</v>
      </c>
      <c r="D8" s="18" t="s">
        <v>56</v>
      </c>
      <c r="E8" s="21">
        <v>868183033790366</v>
      </c>
      <c r="F8" s="18" t="s">
        <v>262</v>
      </c>
      <c r="G8" s="18" t="s">
        <v>74</v>
      </c>
      <c r="H8" s="18" t="s">
        <v>250</v>
      </c>
      <c r="I8" s="22" t="s">
        <v>251</v>
      </c>
      <c r="J8" s="22" t="s">
        <v>861</v>
      </c>
      <c r="K8" s="8"/>
      <c r="L8" s="22" t="s">
        <v>78</v>
      </c>
      <c r="M8" s="22" t="s">
        <v>106</v>
      </c>
      <c r="N8" s="22"/>
      <c r="O8" s="22" t="s">
        <v>80</v>
      </c>
      <c r="P8" s="22" t="s">
        <v>100</v>
      </c>
      <c r="Q8" s="23" t="s">
        <v>42</v>
      </c>
      <c r="R8" s="18" t="s">
        <v>69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856</v>
      </c>
      <c r="C9" s="20" t="s">
        <v>801</v>
      </c>
      <c r="D9" s="18" t="s">
        <v>56</v>
      </c>
      <c r="E9" s="21">
        <v>868183033872578</v>
      </c>
      <c r="F9" s="18" t="s">
        <v>262</v>
      </c>
      <c r="G9" s="18" t="s">
        <v>74</v>
      </c>
      <c r="H9" s="31"/>
      <c r="I9" s="22" t="s">
        <v>76</v>
      </c>
      <c r="J9" s="22" t="s">
        <v>862</v>
      </c>
      <c r="K9" s="22" t="s">
        <v>329</v>
      </c>
      <c r="L9" s="22" t="s">
        <v>78</v>
      </c>
      <c r="M9" s="22" t="s">
        <v>863</v>
      </c>
      <c r="N9" s="22"/>
      <c r="O9" s="22" t="s">
        <v>80</v>
      </c>
      <c r="P9" s="22" t="s">
        <v>100</v>
      </c>
      <c r="Q9" s="23" t="s">
        <v>37</v>
      </c>
      <c r="R9" s="18" t="s">
        <v>40</v>
      </c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1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17"/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"/>
      <c r="G12" s="1"/>
      <c r="H12" s="26"/>
      <c r="I12" s="1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67"/>
      <c r="I13" s="50"/>
      <c r="J13" s="1"/>
      <c r="K13" s="1"/>
      <c r="L13" s="1"/>
      <c r="M13" s="1"/>
      <c r="N13" s="1"/>
      <c r="O13" s="1"/>
      <c r="P13" s="1"/>
      <c r="Q13" s="23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T14" s="272"/>
      <c r="U14" s="18" t="s">
        <v>69</v>
      </c>
      <c r="V14" s="1">
        <f>COUNTIF(R$8:R$1000,"RTB")</f>
        <v>1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6"/>
      <c r="F16" s="1"/>
      <c r="G16" s="1"/>
      <c r="H16" s="1"/>
      <c r="I16" s="50"/>
      <c r="J16" s="1"/>
      <c r="K16" s="1"/>
      <c r="L16" s="1"/>
      <c r="M16" s="1"/>
      <c r="N16" s="33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33"/>
      <c r="O17" s="1"/>
      <c r="P17" s="1"/>
      <c r="Q17" s="26"/>
      <c r="R17" s="1"/>
      <c r="T17" s="274" t="s">
        <v>55</v>
      </c>
      <c r="U17" s="275"/>
      <c r="V17" s="104">
        <f>SUM(V6:V16)</f>
        <v>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47"/>
      <c r="I18" s="50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6"/>
      <c r="F19" s="1"/>
      <c r="G19" s="1"/>
      <c r="H19" s="67"/>
      <c r="I19" s="50"/>
      <c r="J19" s="1"/>
      <c r="K19" s="1"/>
      <c r="L19" s="1"/>
      <c r="M19" s="1"/>
      <c r="N19" s="33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6"/>
      <c r="F20" s="1"/>
      <c r="G20" s="1"/>
      <c r="H20" s="67"/>
      <c r="I20" s="67"/>
      <c r="J20" s="1"/>
      <c r="K20" s="1"/>
      <c r="L20" s="1"/>
      <c r="M20" s="1"/>
      <c r="N20" s="33"/>
      <c r="O20" s="1"/>
      <c r="P20" s="1"/>
      <c r="Q20" s="26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60"/>
      <c r="C23" s="49"/>
      <c r="D23" s="1"/>
      <c r="E23" s="47"/>
      <c r="F23" s="1"/>
      <c r="G23" s="1"/>
      <c r="H23" s="1"/>
      <c r="I23" s="50"/>
      <c r="J23" s="1"/>
      <c r="K23" s="1"/>
      <c r="L23" s="145"/>
      <c r="M23" s="1"/>
      <c r="N23" s="33"/>
      <c r="O23" s="1"/>
      <c r="P23" s="1"/>
      <c r="Q23" s="26"/>
      <c r="R23" s="1"/>
      <c r="T23" s="104" t="s">
        <v>55</v>
      </c>
      <c r="U23" s="5">
        <f>SUM(U21:U22)</f>
        <v>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60"/>
      <c r="C24" s="49"/>
      <c r="D24" s="1"/>
      <c r="E24" s="47"/>
      <c r="F24" s="1"/>
      <c r="G24" s="1"/>
      <c r="H24" s="145"/>
      <c r="I24" s="50"/>
      <c r="J24" s="1"/>
      <c r="K24" s="1"/>
      <c r="L24" s="145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160"/>
      <c r="C25" s="49"/>
      <c r="D25" s="1"/>
      <c r="E25" s="47"/>
      <c r="F25" s="1"/>
      <c r="G25" s="1"/>
      <c r="H25" s="47"/>
      <c r="I25" s="50"/>
      <c r="J25" s="1"/>
      <c r="K25" s="145"/>
      <c r="L25" s="145"/>
      <c r="M25" s="1"/>
      <c r="N25" s="33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160"/>
      <c r="C26" s="49"/>
      <c r="D26" s="1"/>
      <c r="E26" s="47"/>
      <c r="F26" s="1"/>
      <c r="G26" s="1"/>
      <c r="H26" s="67"/>
      <c r="I26" s="50"/>
      <c r="J26" s="1"/>
      <c r="K26" s="1"/>
      <c r="L26" s="145"/>
      <c r="M26" s="1"/>
      <c r="N26" s="33"/>
      <c r="O26" s="1"/>
      <c r="P26" s="1"/>
      <c r="Q26" s="26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60"/>
      <c r="C27" s="49"/>
      <c r="D27" s="1"/>
      <c r="E27" s="47"/>
      <c r="F27" s="1"/>
      <c r="G27" s="1"/>
      <c r="H27" s="67"/>
      <c r="I27" s="1"/>
      <c r="J27" s="1"/>
      <c r="K27" s="1"/>
      <c r="L27" s="145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2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1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1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T17:U1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83:AB93"/>
    <mergeCell ref="Y94:Y104"/>
    <mergeCell ref="AB94:AB104"/>
    <mergeCell ref="AB61:AB71"/>
    <mergeCell ref="Y72:Y82"/>
    <mergeCell ref="AB72:AB82"/>
    <mergeCell ref="Y83:Y93"/>
    <mergeCell ref="Y17:Y27"/>
    <mergeCell ref="AB17:AB27"/>
    <mergeCell ref="Y28:Y38"/>
    <mergeCell ref="AB28:AB38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1703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1627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43744</v>
      </c>
      <c r="C8" s="20" t="s">
        <v>1699</v>
      </c>
      <c r="D8" s="22" t="s">
        <v>18</v>
      </c>
      <c r="E8" s="77" t="s">
        <v>1700</v>
      </c>
      <c r="F8" s="22" t="s">
        <v>107</v>
      </c>
      <c r="G8" s="22" t="s">
        <v>95</v>
      </c>
      <c r="H8" s="22">
        <v>1309181012</v>
      </c>
      <c r="I8" s="24" t="s">
        <v>1401</v>
      </c>
      <c r="J8" s="22" t="s">
        <v>1701</v>
      </c>
      <c r="K8" s="22" t="s">
        <v>1702</v>
      </c>
      <c r="L8" s="22" t="s">
        <v>110</v>
      </c>
      <c r="M8" s="22" t="s">
        <v>143</v>
      </c>
      <c r="N8" s="28"/>
      <c r="O8" s="22" t="s">
        <v>144</v>
      </c>
      <c r="P8" s="22" t="s">
        <v>92</v>
      </c>
      <c r="Q8" s="31" t="s">
        <v>37</v>
      </c>
      <c r="R8" s="22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1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S500"/>
  <sheetViews>
    <sheetView zoomScale="70" zoomScaleNormal="70" workbookViewId="0">
      <selection activeCell="E3" sqref="E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405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6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162</v>
      </c>
      <c r="C8" s="1" t="s">
        <v>163</v>
      </c>
      <c r="D8" s="1" t="s">
        <v>30</v>
      </c>
      <c r="E8" s="47">
        <v>866192037795679</v>
      </c>
      <c r="F8" s="1" t="s">
        <v>262</v>
      </c>
      <c r="G8" s="1" t="s">
        <v>74</v>
      </c>
      <c r="H8" s="1"/>
      <c r="I8" s="1" t="s">
        <v>392</v>
      </c>
      <c r="J8" s="1" t="s">
        <v>225</v>
      </c>
      <c r="K8" s="1" t="s">
        <v>243</v>
      </c>
      <c r="L8" s="1" t="s">
        <v>155</v>
      </c>
      <c r="M8" s="1" t="s">
        <v>393</v>
      </c>
      <c r="N8" s="1"/>
      <c r="O8" s="1" t="s">
        <v>80</v>
      </c>
      <c r="P8" s="1" t="s">
        <v>100</v>
      </c>
      <c r="Q8" s="1" t="s">
        <v>37</v>
      </c>
      <c r="R8" s="1" t="s">
        <v>59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162</v>
      </c>
      <c r="C9" s="1" t="s">
        <v>163</v>
      </c>
      <c r="D9" s="1" t="s">
        <v>30</v>
      </c>
      <c r="E9" s="47">
        <v>866192037795679</v>
      </c>
      <c r="F9" s="1" t="s">
        <v>262</v>
      </c>
      <c r="G9" s="1" t="s">
        <v>74</v>
      </c>
      <c r="H9" s="1"/>
      <c r="I9" s="1" t="s">
        <v>392</v>
      </c>
      <c r="J9" s="1" t="s">
        <v>225</v>
      </c>
      <c r="K9" s="1" t="s">
        <v>243</v>
      </c>
      <c r="L9" s="1" t="s">
        <v>155</v>
      </c>
      <c r="M9" s="1" t="s">
        <v>393</v>
      </c>
      <c r="N9" s="1"/>
      <c r="O9" s="1" t="s">
        <v>80</v>
      </c>
      <c r="P9" s="1" t="s">
        <v>100</v>
      </c>
      <c r="Q9" s="1" t="s">
        <v>37</v>
      </c>
      <c r="R9" s="1" t="s">
        <v>59</v>
      </c>
      <c r="T9" s="261"/>
      <c r="U9" s="1" t="s">
        <v>40</v>
      </c>
      <c r="V9" s="1">
        <f>COUNTIF(R$8:R$1000,"NG")</f>
        <v>9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32">
        <v>43497</v>
      </c>
      <c r="C10" s="1" t="s">
        <v>163</v>
      </c>
      <c r="D10" s="1" t="s">
        <v>23</v>
      </c>
      <c r="E10" s="47">
        <v>862631034739010</v>
      </c>
      <c r="F10" s="1"/>
      <c r="G10" s="1" t="s">
        <v>95</v>
      </c>
      <c r="H10" s="1" t="s">
        <v>394</v>
      </c>
      <c r="I10" s="1" t="s">
        <v>395</v>
      </c>
      <c r="J10" s="1" t="s">
        <v>225</v>
      </c>
      <c r="K10" s="1" t="s">
        <v>396</v>
      </c>
      <c r="L10" s="1" t="s">
        <v>98</v>
      </c>
      <c r="M10" s="1" t="s">
        <v>220</v>
      </c>
      <c r="N10" s="1"/>
      <c r="O10" s="1" t="s">
        <v>80</v>
      </c>
      <c r="P10" s="1" t="s">
        <v>81</v>
      </c>
      <c r="Q10" s="1" t="s">
        <v>37</v>
      </c>
      <c r="R10" s="1" t="s">
        <v>59</v>
      </c>
      <c r="T10" s="261"/>
      <c r="U10" s="1" t="s">
        <v>67</v>
      </c>
      <c r="V10" s="1">
        <f>COUNTIF(R$8:R$1000,"ACC")</f>
        <v>1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279</v>
      </c>
      <c r="C11" s="1" t="s">
        <v>387</v>
      </c>
      <c r="D11" s="1" t="s">
        <v>23</v>
      </c>
      <c r="E11" s="47">
        <v>862631034788025</v>
      </c>
      <c r="F11" s="1" t="s">
        <v>397</v>
      </c>
      <c r="G11" s="1" t="s">
        <v>95</v>
      </c>
      <c r="H11" s="1" t="s">
        <v>398</v>
      </c>
      <c r="I11" s="1" t="s">
        <v>399</v>
      </c>
      <c r="J11" s="1"/>
      <c r="K11" s="1" t="s">
        <v>396</v>
      </c>
      <c r="L11" s="1" t="s">
        <v>98</v>
      </c>
      <c r="M11" s="1" t="s">
        <v>58</v>
      </c>
      <c r="N11" s="1"/>
      <c r="O11" s="1" t="s">
        <v>80</v>
      </c>
      <c r="P11" s="1" t="s">
        <v>100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6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1" t="s">
        <v>279</v>
      </c>
      <c r="C12" s="1" t="s">
        <v>387</v>
      </c>
      <c r="D12" s="1" t="s">
        <v>23</v>
      </c>
      <c r="E12" s="47">
        <v>861694031773060</v>
      </c>
      <c r="F12" s="1" t="s">
        <v>397</v>
      </c>
      <c r="G12" s="1" t="s">
        <v>95</v>
      </c>
      <c r="H12" s="1" t="s">
        <v>398</v>
      </c>
      <c r="I12" s="1" t="s">
        <v>400</v>
      </c>
      <c r="J12" s="1"/>
      <c r="K12" s="1" t="s">
        <v>396</v>
      </c>
      <c r="L12" s="1" t="s">
        <v>98</v>
      </c>
      <c r="M12" s="1" t="s">
        <v>58</v>
      </c>
      <c r="N12" s="1"/>
      <c r="O12" s="1" t="s">
        <v>80</v>
      </c>
      <c r="P12" s="1" t="s">
        <v>100</v>
      </c>
      <c r="Q12" s="1" t="s">
        <v>42</v>
      </c>
      <c r="R12" s="1" t="s">
        <v>44</v>
      </c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1" t="s">
        <v>279</v>
      </c>
      <c r="C13" s="1" t="s">
        <v>387</v>
      </c>
      <c r="D13" s="1" t="s">
        <v>23</v>
      </c>
      <c r="E13" s="47">
        <v>861694031125691</v>
      </c>
      <c r="F13" s="1" t="s">
        <v>397</v>
      </c>
      <c r="G13" s="1" t="s">
        <v>95</v>
      </c>
      <c r="H13" s="1" t="s">
        <v>401</v>
      </c>
      <c r="I13" s="1" t="s">
        <v>400</v>
      </c>
      <c r="J13" s="1" t="s">
        <v>167</v>
      </c>
      <c r="K13" s="1" t="s">
        <v>396</v>
      </c>
      <c r="L13" s="1" t="s">
        <v>98</v>
      </c>
      <c r="M13" s="1" t="s">
        <v>402</v>
      </c>
      <c r="N13" s="1"/>
      <c r="O13" s="1" t="s">
        <v>80</v>
      </c>
      <c r="P13" s="1" t="s">
        <v>100</v>
      </c>
      <c r="Q13" s="1" t="s">
        <v>42</v>
      </c>
      <c r="R13" s="1" t="s">
        <v>44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1" t="s">
        <v>279</v>
      </c>
      <c r="C14" s="1" t="s">
        <v>387</v>
      </c>
      <c r="D14" s="1" t="s">
        <v>23</v>
      </c>
      <c r="E14" s="47">
        <v>861694030928012</v>
      </c>
      <c r="F14" s="1" t="s">
        <v>397</v>
      </c>
      <c r="G14" s="1" t="s">
        <v>95</v>
      </c>
      <c r="H14" s="1" t="s">
        <v>398</v>
      </c>
      <c r="I14" s="1" t="s">
        <v>403</v>
      </c>
      <c r="J14" s="1"/>
      <c r="K14" s="1" t="s">
        <v>396</v>
      </c>
      <c r="L14" s="1" t="s">
        <v>98</v>
      </c>
      <c r="M14" s="1" t="s">
        <v>58</v>
      </c>
      <c r="N14" s="1"/>
      <c r="O14" s="1" t="s">
        <v>80</v>
      </c>
      <c r="P14" s="1" t="s">
        <v>100</v>
      </c>
      <c r="Q14" s="1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1" t="s">
        <v>279</v>
      </c>
      <c r="C15" s="1" t="s">
        <v>387</v>
      </c>
      <c r="D15" s="1" t="s">
        <v>23</v>
      </c>
      <c r="E15" s="47">
        <v>862631034792597</v>
      </c>
      <c r="F15" s="1" t="s">
        <v>397</v>
      </c>
      <c r="G15" s="1" t="s">
        <v>95</v>
      </c>
      <c r="H15" s="1" t="s">
        <v>204</v>
      </c>
      <c r="I15" s="1" t="s">
        <v>404</v>
      </c>
      <c r="J15" s="1"/>
      <c r="K15" s="1" t="s">
        <v>396</v>
      </c>
      <c r="L15" s="1" t="s">
        <v>98</v>
      </c>
      <c r="M15" s="1" t="s">
        <v>58</v>
      </c>
      <c r="N15" s="1"/>
      <c r="O15" s="1" t="s">
        <v>80</v>
      </c>
      <c r="P15" s="1" t="s">
        <v>100</v>
      </c>
      <c r="Q15" s="1" t="s">
        <v>42</v>
      </c>
      <c r="R15" s="1" t="s">
        <v>44</v>
      </c>
      <c r="T15" s="272"/>
      <c r="U15" s="18" t="s">
        <v>44</v>
      </c>
      <c r="V15" s="1">
        <f>COUNTIF(R$8:R$1000,"NCFW")</f>
        <v>9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265" t="s">
        <v>557</v>
      </c>
      <c r="B16" s="266"/>
      <c r="C16" s="266"/>
      <c r="D16" s="266"/>
      <c r="E16" s="266"/>
      <c r="F16" s="266"/>
      <c r="G16" s="266"/>
      <c r="H16" s="266"/>
      <c r="I16" s="266"/>
      <c r="J16" s="266"/>
      <c r="K16" s="266"/>
      <c r="L16" s="266"/>
      <c r="M16" s="266"/>
      <c r="N16" s="266"/>
      <c r="O16" s="266"/>
      <c r="P16" s="266"/>
      <c r="Q16" s="266"/>
      <c r="R16" s="267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8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70"/>
      <c r="T17" s="274" t="s">
        <v>55</v>
      </c>
      <c r="U17" s="275"/>
      <c r="V17" s="104">
        <f>SUM(V6:V16)</f>
        <v>33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20">
        <v>43772</v>
      </c>
      <c r="C18" s="20">
        <v>43772</v>
      </c>
      <c r="D18" s="18" t="s">
        <v>56</v>
      </c>
      <c r="E18" s="21">
        <v>868183033786133</v>
      </c>
      <c r="F18" s="18"/>
      <c r="G18" s="18" t="s">
        <v>74</v>
      </c>
      <c r="H18" s="18"/>
      <c r="I18" s="22" t="s">
        <v>865</v>
      </c>
      <c r="J18" s="22"/>
      <c r="K18" s="8" t="s">
        <v>329</v>
      </c>
      <c r="L18" s="22" t="s">
        <v>78</v>
      </c>
      <c r="M18" s="22" t="s">
        <v>58</v>
      </c>
      <c r="N18" s="22"/>
      <c r="O18" s="22" t="s">
        <v>80</v>
      </c>
      <c r="P18" s="22" t="s">
        <v>92</v>
      </c>
      <c r="Q18" s="23" t="s">
        <v>42</v>
      </c>
      <c r="R18" s="18" t="s">
        <v>44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10</v>
      </c>
      <c r="B19" s="20">
        <v>43772</v>
      </c>
      <c r="C19" s="20">
        <v>43772</v>
      </c>
      <c r="D19" s="18" t="s">
        <v>30</v>
      </c>
      <c r="E19" s="21">
        <v>866192037806286</v>
      </c>
      <c r="F19" s="5"/>
      <c r="G19" s="18" t="s">
        <v>74</v>
      </c>
      <c r="H19" s="22"/>
      <c r="I19" s="24"/>
      <c r="J19" s="22" t="s">
        <v>52</v>
      </c>
      <c r="K19" s="22" t="s">
        <v>866</v>
      </c>
      <c r="L19" s="22" t="s">
        <v>276</v>
      </c>
      <c r="M19" s="22" t="s">
        <v>58</v>
      </c>
      <c r="N19" s="35" t="s">
        <v>122</v>
      </c>
      <c r="O19" s="22" t="s">
        <v>80</v>
      </c>
      <c r="P19" s="22" t="s">
        <v>92</v>
      </c>
      <c r="Q19" s="26" t="s">
        <v>42</v>
      </c>
      <c r="R19" s="1" t="s">
        <v>44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11</v>
      </c>
      <c r="B20" s="20">
        <v>43772</v>
      </c>
      <c r="C20" s="20">
        <v>43772</v>
      </c>
      <c r="D20" s="18" t="s">
        <v>30</v>
      </c>
      <c r="E20" s="21">
        <v>866192037795679</v>
      </c>
      <c r="F20" s="5"/>
      <c r="G20" s="18" t="s">
        <v>74</v>
      </c>
      <c r="H20" s="31"/>
      <c r="I20" s="24" t="s">
        <v>203</v>
      </c>
      <c r="J20" s="22"/>
      <c r="K20" s="22" t="s">
        <v>276</v>
      </c>
      <c r="L20" s="22"/>
      <c r="M20" s="22" t="s">
        <v>106</v>
      </c>
      <c r="N20" s="35" t="s">
        <v>122</v>
      </c>
      <c r="O20" s="22" t="s">
        <v>80</v>
      </c>
      <c r="P20" s="22" t="s">
        <v>92</v>
      </c>
      <c r="Q20" s="26" t="s">
        <v>42</v>
      </c>
      <c r="R20" s="1" t="s">
        <v>44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12</v>
      </c>
      <c r="B21" s="1" t="s">
        <v>802</v>
      </c>
      <c r="C21" s="1" t="s">
        <v>749</v>
      </c>
      <c r="D21" s="1" t="s">
        <v>30</v>
      </c>
      <c r="E21" s="67" t="s">
        <v>867</v>
      </c>
      <c r="F21" s="1"/>
      <c r="G21" s="1" t="s">
        <v>74</v>
      </c>
      <c r="H21" s="29"/>
      <c r="I21" s="24" t="s">
        <v>203</v>
      </c>
      <c r="J21" s="22" t="s">
        <v>52</v>
      </c>
      <c r="K21" s="22" t="s">
        <v>472</v>
      </c>
      <c r="L21" s="22"/>
      <c r="M21" s="22" t="s">
        <v>106</v>
      </c>
      <c r="N21" s="35" t="s">
        <v>122</v>
      </c>
      <c r="O21" s="22" t="s">
        <v>80</v>
      </c>
      <c r="P21" s="22" t="s">
        <v>92</v>
      </c>
      <c r="Q21" s="26" t="s">
        <v>42</v>
      </c>
      <c r="R21" s="1" t="s">
        <v>43</v>
      </c>
      <c r="T21" s="18" t="s">
        <v>46</v>
      </c>
      <c r="U21" s="18">
        <f>COUNTIF(Q7:Q1000,"PM")</f>
        <v>10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265" t="s">
        <v>1069</v>
      </c>
      <c r="B22" s="266"/>
      <c r="C22" s="266"/>
      <c r="D22" s="266"/>
      <c r="E22" s="266"/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T22" s="18" t="s">
        <v>47</v>
      </c>
      <c r="U22" s="18">
        <f>COUNTIF(Q7:Q1000,"PC")</f>
        <v>23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268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70"/>
      <c r="T23" s="104" t="s">
        <v>55</v>
      </c>
      <c r="U23" s="5">
        <f>SUM(U21:U22)</f>
        <v>33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13</v>
      </c>
      <c r="B24" s="32">
        <v>43803</v>
      </c>
      <c r="C24" s="1" t="s">
        <v>1118</v>
      </c>
      <c r="D24" s="1" t="s">
        <v>30</v>
      </c>
      <c r="E24" s="47">
        <v>868345031033939</v>
      </c>
      <c r="F24" s="1"/>
      <c r="G24" s="1" t="s">
        <v>74</v>
      </c>
      <c r="H24" s="1" t="s">
        <v>1151</v>
      </c>
      <c r="I24" s="1" t="s">
        <v>96</v>
      </c>
      <c r="J24" s="1" t="s">
        <v>1152</v>
      </c>
      <c r="K24" s="1" t="s">
        <v>472</v>
      </c>
      <c r="L24" s="1" t="s">
        <v>276</v>
      </c>
      <c r="M24" s="1" t="s">
        <v>745</v>
      </c>
      <c r="N24" s="1" t="s">
        <v>1153</v>
      </c>
      <c r="O24" s="1" t="s">
        <v>80</v>
      </c>
      <c r="P24" s="1" t="s">
        <v>100</v>
      </c>
      <c r="Q24" s="1" t="s">
        <v>37</v>
      </c>
      <c r="R24" s="1" t="s">
        <v>59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14</v>
      </c>
      <c r="B25" s="32">
        <v>43712</v>
      </c>
      <c r="C25" s="32">
        <v>43742</v>
      </c>
      <c r="D25" s="1" t="s">
        <v>56</v>
      </c>
      <c r="E25" s="47">
        <v>868183034664701</v>
      </c>
      <c r="F25" s="1"/>
      <c r="G25" s="1" t="s">
        <v>74</v>
      </c>
      <c r="H25" s="1" t="s">
        <v>657</v>
      </c>
      <c r="I25" s="1" t="s">
        <v>78</v>
      </c>
      <c r="J25" s="1" t="s">
        <v>1154</v>
      </c>
      <c r="K25" s="1" t="s">
        <v>78</v>
      </c>
      <c r="L25" s="1" t="s">
        <v>1086</v>
      </c>
      <c r="M25" s="1" t="s">
        <v>1155</v>
      </c>
      <c r="N25" s="1"/>
      <c r="O25" s="1" t="s">
        <v>80</v>
      </c>
      <c r="P25" s="1" t="s">
        <v>92</v>
      </c>
      <c r="Q25" s="1" t="s">
        <v>37</v>
      </c>
      <c r="R25" s="1" t="s">
        <v>41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15</v>
      </c>
      <c r="B26" s="32">
        <v>43712</v>
      </c>
      <c r="C26" s="32">
        <v>43742</v>
      </c>
      <c r="D26" s="1" t="s">
        <v>23</v>
      </c>
      <c r="E26" s="47">
        <v>861694030888679</v>
      </c>
      <c r="F26" s="1" t="s">
        <v>88</v>
      </c>
      <c r="G26" s="1" t="s">
        <v>95</v>
      </c>
      <c r="H26" s="1"/>
      <c r="I26" s="79">
        <v>125212203114.157</v>
      </c>
      <c r="J26" s="1" t="s">
        <v>1156</v>
      </c>
      <c r="K26" s="1" t="s">
        <v>98</v>
      </c>
      <c r="L26" s="1"/>
      <c r="M26" s="1" t="s">
        <v>1157</v>
      </c>
      <c r="N26" s="33">
        <v>20000</v>
      </c>
      <c r="O26" s="1" t="s">
        <v>80</v>
      </c>
      <c r="P26" s="1" t="s">
        <v>92</v>
      </c>
      <c r="Q26" s="1" t="s">
        <v>37</v>
      </c>
      <c r="R26" s="1" t="s">
        <v>40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265" t="s">
        <v>1319</v>
      </c>
      <c r="B27" s="266"/>
      <c r="C27" s="266"/>
      <c r="D27" s="266"/>
      <c r="E27" s="266"/>
      <c r="F27" s="266"/>
      <c r="G27" s="266"/>
      <c r="H27" s="266"/>
      <c r="I27" s="266"/>
      <c r="J27" s="266"/>
      <c r="K27" s="266"/>
      <c r="L27" s="266"/>
      <c r="M27" s="266"/>
      <c r="N27" s="266"/>
      <c r="O27" s="266"/>
      <c r="P27" s="266"/>
      <c r="Q27" s="266"/>
      <c r="R27" s="267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268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70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16</v>
      </c>
      <c r="B29" s="20">
        <v>43501</v>
      </c>
      <c r="C29" s="20">
        <v>43529</v>
      </c>
      <c r="D29" s="18" t="s">
        <v>57</v>
      </c>
      <c r="E29" s="21">
        <v>861359030608135</v>
      </c>
      <c r="F29" s="18"/>
      <c r="G29" s="18" t="s">
        <v>95</v>
      </c>
      <c r="H29" s="31" t="s">
        <v>236</v>
      </c>
      <c r="I29" s="24" t="s">
        <v>615</v>
      </c>
      <c r="J29" s="22" t="s">
        <v>167</v>
      </c>
      <c r="K29" s="22" t="s">
        <v>729</v>
      </c>
      <c r="L29" s="22"/>
      <c r="M29" s="22" t="s">
        <v>237</v>
      </c>
      <c r="N29" s="28"/>
      <c r="O29" s="22" t="s">
        <v>80</v>
      </c>
      <c r="P29" s="22" t="s">
        <v>100</v>
      </c>
      <c r="Q29" s="26" t="s">
        <v>37</v>
      </c>
      <c r="R29" s="1" t="s">
        <v>39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17</v>
      </c>
      <c r="B30" s="20">
        <v>43501</v>
      </c>
      <c r="C30" s="20">
        <v>43529</v>
      </c>
      <c r="D30" s="18" t="s">
        <v>56</v>
      </c>
      <c r="E30" s="21">
        <v>867857039934620</v>
      </c>
      <c r="F30" s="18" t="s">
        <v>262</v>
      </c>
      <c r="G30" s="18" t="s">
        <v>74</v>
      </c>
      <c r="H30" s="18"/>
      <c r="I30" s="22" t="s">
        <v>854</v>
      </c>
      <c r="J30" s="22" t="s">
        <v>50</v>
      </c>
      <c r="K30" s="8" t="s">
        <v>219</v>
      </c>
      <c r="L30" s="22" t="s">
        <v>1086</v>
      </c>
      <c r="M30" s="22" t="s">
        <v>1258</v>
      </c>
      <c r="N30" s="22"/>
      <c r="O30" s="22" t="s">
        <v>80</v>
      </c>
      <c r="P30" s="22" t="s">
        <v>100</v>
      </c>
      <c r="Q30" s="23" t="s">
        <v>37</v>
      </c>
      <c r="R30" s="18" t="s">
        <v>40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18</v>
      </c>
      <c r="B31" s="20">
        <v>43501</v>
      </c>
      <c r="C31" s="20">
        <v>43529</v>
      </c>
      <c r="D31" s="18" t="s">
        <v>23</v>
      </c>
      <c r="E31" s="21">
        <v>861694030875254</v>
      </c>
      <c r="F31" s="18"/>
      <c r="G31" s="18" t="s">
        <v>95</v>
      </c>
      <c r="H31" s="31" t="s">
        <v>236</v>
      </c>
      <c r="I31" s="22"/>
      <c r="J31" s="31" t="s">
        <v>1456</v>
      </c>
      <c r="K31" s="22"/>
      <c r="L31" s="8" t="s">
        <v>98</v>
      </c>
      <c r="M31" s="22" t="s">
        <v>1457</v>
      </c>
      <c r="N31" s="28">
        <v>35000</v>
      </c>
      <c r="O31" s="22" t="s">
        <v>80</v>
      </c>
      <c r="P31" s="22" t="s">
        <v>100</v>
      </c>
      <c r="Q31" s="23" t="s">
        <v>37</v>
      </c>
      <c r="R31" s="1" t="s">
        <v>41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265" t="s">
        <v>1627</v>
      </c>
      <c r="B32" s="266"/>
      <c r="C32" s="266"/>
      <c r="D32" s="266"/>
      <c r="E32" s="266"/>
      <c r="F32" s="266"/>
      <c r="G32" s="266"/>
      <c r="H32" s="266"/>
      <c r="I32" s="266"/>
      <c r="J32" s="266"/>
      <c r="K32" s="266"/>
      <c r="L32" s="266"/>
      <c r="M32" s="266"/>
      <c r="N32" s="266"/>
      <c r="O32" s="266"/>
      <c r="P32" s="266"/>
      <c r="Q32" s="266"/>
      <c r="R32" s="26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268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70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19</v>
      </c>
      <c r="B34" s="20">
        <v>43561</v>
      </c>
      <c r="C34" s="20">
        <v>43652</v>
      </c>
      <c r="D34" s="22" t="s">
        <v>23</v>
      </c>
      <c r="E34" s="21">
        <v>866104022175841</v>
      </c>
      <c r="F34" s="22"/>
      <c r="G34" s="22" t="s">
        <v>95</v>
      </c>
      <c r="H34" s="22" t="s">
        <v>1704</v>
      </c>
      <c r="I34" s="24" t="s">
        <v>1507</v>
      </c>
      <c r="J34" s="22" t="s">
        <v>1705</v>
      </c>
      <c r="K34" s="22" t="s">
        <v>450</v>
      </c>
      <c r="L34" s="22" t="s">
        <v>98</v>
      </c>
      <c r="M34" s="31" t="s">
        <v>1706</v>
      </c>
      <c r="N34" s="28">
        <v>30000</v>
      </c>
      <c r="O34" s="22"/>
      <c r="P34" s="22" t="s">
        <v>100</v>
      </c>
      <c r="Q34" s="31" t="s">
        <v>37</v>
      </c>
      <c r="R34" s="22" t="s">
        <v>40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20</v>
      </c>
      <c r="B35" s="20" t="s">
        <v>1631</v>
      </c>
      <c r="C35" s="20">
        <v>43531</v>
      </c>
      <c r="D35" s="18" t="s">
        <v>23</v>
      </c>
      <c r="E35" s="21">
        <v>866104022177136</v>
      </c>
      <c r="F35" s="18"/>
      <c r="G35" s="18" t="s">
        <v>95</v>
      </c>
      <c r="H35" s="21"/>
      <c r="I35" s="24" t="s">
        <v>96</v>
      </c>
      <c r="J35" s="22" t="s">
        <v>1707</v>
      </c>
      <c r="K35" s="22" t="s">
        <v>450</v>
      </c>
      <c r="L35" s="22" t="s">
        <v>98</v>
      </c>
      <c r="M35" s="22" t="s">
        <v>1326</v>
      </c>
      <c r="N35" s="28"/>
      <c r="O35" s="22"/>
      <c r="P35" s="22" t="s">
        <v>100</v>
      </c>
      <c r="Q35" s="23" t="s">
        <v>37</v>
      </c>
      <c r="R35" s="18" t="s">
        <v>59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21</v>
      </c>
      <c r="B36" s="20">
        <v>43561</v>
      </c>
      <c r="C36" s="20">
        <v>43652</v>
      </c>
      <c r="D36" s="22" t="s">
        <v>56</v>
      </c>
      <c r="E36" s="21">
        <v>867717030475553</v>
      </c>
      <c r="F36" s="22"/>
      <c r="G36" s="22" t="s">
        <v>74</v>
      </c>
      <c r="H36" s="22"/>
      <c r="I36" s="24" t="s">
        <v>96</v>
      </c>
      <c r="J36" s="22" t="s">
        <v>862</v>
      </c>
      <c r="K36" s="22" t="s">
        <v>219</v>
      </c>
      <c r="L36" s="22" t="s">
        <v>1086</v>
      </c>
      <c r="M36" s="22" t="s">
        <v>1253</v>
      </c>
      <c r="N36" s="28"/>
      <c r="O36" s="22" t="s">
        <v>80</v>
      </c>
      <c r="P36" s="22" t="s">
        <v>100</v>
      </c>
      <c r="Q36" s="31" t="s">
        <v>37</v>
      </c>
      <c r="R36" s="22" t="s">
        <v>40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22</v>
      </c>
      <c r="B37" s="20">
        <v>43744</v>
      </c>
      <c r="C37" s="20">
        <v>43805</v>
      </c>
      <c r="D37" s="18" t="s">
        <v>56</v>
      </c>
      <c r="E37" s="21">
        <v>867717030475710</v>
      </c>
      <c r="F37" s="18" t="s">
        <v>88</v>
      </c>
      <c r="G37" s="18" t="s">
        <v>74</v>
      </c>
      <c r="H37" s="22"/>
      <c r="I37" s="24" t="s">
        <v>203</v>
      </c>
      <c r="J37" s="22" t="s">
        <v>50</v>
      </c>
      <c r="K37" s="22" t="s">
        <v>219</v>
      </c>
      <c r="L37" s="22" t="s">
        <v>1086</v>
      </c>
      <c r="M37" s="22" t="s">
        <v>125</v>
      </c>
      <c r="N37" s="28"/>
      <c r="O37" s="22" t="s">
        <v>80</v>
      </c>
      <c r="P37" s="22" t="s">
        <v>1303</v>
      </c>
      <c r="Q37" s="31" t="s">
        <v>37</v>
      </c>
      <c r="R37" s="22" t="s">
        <v>40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23</v>
      </c>
      <c r="B38" s="20" t="s">
        <v>1631</v>
      </c>
      <c r="C38" s="20">
        <v>43531</v>
      </c>
      <c r="D38" s="18" t="s">
        <v>56</v>
      </c>
      <c r="E38" s="21">
        <v>867857039891887</v>
      </c>
      <c r="F38" s="18" t="s">
        <v>262</v>
      </c>
      <c r="G38" s="18" t="s">
        <v>74</v>
      </c>
      <c r="H38" s="21" t="s">
        <v>1708</v>
      </c>
      <c r="I38" s="24" t="s">
        <v>854</v>
      </c>
      <c r="J38" s="22" t="s">
        <v>1709</v>
      </c>
      <c r="K38" s="22" t="s">
        <v>219</v>
      </c>
      <c r="L38" s="22" t="s">
        <v>1086</v>
      </c>
      <c r="M38" s="22" t="s">
        <v>469</v>
      </c>
      <c r="N38" s="22"/>
      <c r="O38" s="22" t="s">
        <v>80</v>
      </c>
      <c r="P38" s="22" t="s">
        <v>100</v>
      </c>
      <c r="Q38" s="23" t="s">
        <v>37</v>
      </c>
      <c r="R38" s="18" t="s">
        <v>40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24</v>
      </c>
      <c r="B39" s="20">
        <v>43561</v>
      </c>
      <c r="C39" s="20">
        <v>43652</v>
      </c>
      <c r="D39" s="22" t="s">
        <v>30</v>
      </c>
      <c r="E39" s="21">
        <v>868345031030471</v>
      </c>
      <c r="F39" s="22" t="s">
        <v>262</v>
      </c>
      <c r="G39" s="22" t="s">
        <v>74</v>
      </c>
      <c r="H39" s="22" t="s">
        <v>1710</v>
      </c>
      <c r="I39" s="24" t="s">
        <v>96</v>
      </c>
      <c r="J39" s="22" t="s">
        <v>1711</v>
      </c>
      <c r="K39" s="22" t="s">
        <v>472</v>
      </c>
      <c r="L39" s="22"/>
      <c r="M39" s="22" t="s">
        <v>1712</v>
      </c>
      <c r="N39" s="35" t="s">
        <v>1713</v>
      </c>
      <c r="O39" s="22"/>
      <c r="P39" s="22" t="s">
        <v>100</v>
      </c>
      <c r="Q39" s="31" t="s">
        <v>37</v>
      </c>
      <c r="R39" s="22" t="s">
        <v>59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10</v>
      </c>
    </row>
    <row r="40" spans="1:28" ht="16.5" customHeight="1" x14ac:dyDescent="0.25">
      <c r="A40" s="1">
        <v>25</v>
      </c>
      <c r="B40" s="20">
        <v>43744</v>
      </c>
      <c r="C40" s="20">
        <v>43805</v>
      </c>
      <c r="D40" s="18" t="s">
        <v>30</v>
      </c>
      <c r="E40" s="21">
        <v>866192037791173</v>
      </c>
      <c r="F40" s="18"/>
      <c r="G40" s="18" t="s">
        <v>74</v>
      </c>
      <c r="H40" s="22"/>
      <c r="I40" s="24" t="s">
        <v>164</v>
      </c>
      <c r="J40" s="22"/>
      <c r="K40" s="22" t="s">
        <v>84</v>
      </c>
      <c r="L40" s="22"/>
      <c r="M40" s="22" t="s">
        <v>213</v>
      </c>
      <c r="N40" s="35" t="s">
        <v>1713</v>
      </c>
      <c r="O40" s="22" t="s">
        <v>80</v>
      </c>
      <c r="P40" s="22" t="s">
        <v>92</v>
      </c>
      <c r="Q40" s="31" t="s">
        <v>37</v>
      </c>
      <c r="R40" s="22" t="s">
        <v>41</v>
      </c>
      <c r="Y40" s="259"/>
      <c r="Z40" s="18" t="s">
        <v>59</v>
      </c>
      <c r="AA40" s="18">
        <f>COUNTIFS($D$8:$D$1000,"TG102SE",$R$8:$R$1000,"GSM")</f>
        <v>2</v>
      </c>
      <c r="AB40" s="257"/>
    </row>
    <row r="41" spans="1:28" ht="16.5" customHeight="1" x14ac:dyDescent="0.25">
      <c r="A41" s="265" t="s">
        <v>1887</v>
      </c>
      <c r="B41" s="266"/>
      <c r="C41" s="266"/>
      <c r="D41" s="266"/>
      <c r="E41" s="266"/>
      <c r="F41" s="266"/>
      <c r="G41" s="266"/>
      <c r="H41" s="266"/>
      <c r="I41" s="266"/>
      <c r="J41" s="266"/>
      <c r="K41" s="266"/>
      <c r="L41" s="266"/>
      <c r="M41" s="266"/>
      <c r="N41" s="266"/>
      <c r="O41" s="266"/>
      <c r="P41" s="266"/>
      <c r="Q41" s="266"/>
      <c r="R41" s="267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268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70"/>
      <c r="Y42" s="259"/>
      <c r="Z42" s="18" t="s">
        <v>40</v>
      </c>
      <c r="AA42" s="18">
        <f>COUNTIFS($D$8:$D$1000,"TG102SE",$R$8:$R$1000,"NG")</f>
        <v>2</v>
      </c>
      <c r="AB42" s="257"/>
    </row>
    <row r="43" spans="1:28" ht="16.5" customHeight="1" x14ac:dyDescent="0.25">
      <c r="A43" s="1">
        <v>26</v>
      </c>
      <c r="B43" s="20" t="s">
        <v>1922</v>
      </c>
      <c r="C43" s="20" t="s">
        <v>1923</v>
      </c>
      <c r="D43" s="18" t="s">
        <v>57</v>
      </c>
      <c r="E43" s="21">
        <v>861359036776803</v>
      </c>
      <c r="F43" s="18"/>
      <c r="G43" s="18" t="s">
        <v>74</v>
      </c>
      <c r="H43" s="22"/>
      <c r="I43" s="24" t="s">
        <v>1957</v>
      </c>
      <c r="J43" s="22" t="s">
        <v>427</v>
      </c>
      <c r="K43" s="22" t="s">
        <v>875</v>
      </c>
      <c r="L43" s="22" t="s">
        <v>729</v>
      </c>
      <c r="M43" s="31" t="s">
        <v>569</v>
      </c>
      <c r="N43" s="33"/>
      <c r="O43" s="22" t="s">
        <v>80</v>
      </c>
      <c r="P43" s="22" t="s">
        <v>100</v>
      </c>
      <c r="Q43" s="31" t="s">
        <v>37</v>
      </c>
      <c r="R43" s="22" t="s">
        <v>41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27</v>
      </c>
      <c r="B44" s="20">
        <v>43776</v>
      </c>
      <c r="C44" s="20" t="s">
        <v>1923</v>
      </c>
      <c r="D44" s="18" t="s">
        <v>30</v>
      </c>
      <c r="E44" s="21">
        <v>864811037172942</v>
      </c>
      <c r="F44" s="18"/>
      <c r="G44" s="18" t="s">
        <v>95</v>
      </c>
      <c r="H44" s="22"/>
      <c r="I44" s="24" t="s">
        <v>854</v>
      </c>
      <c r="J44" s="22" t="s">
        <v>1958</v>
      </c>
      <c r="K44" s="22" t="s">
        <v>120</v>
      </c>
      <c r="L44" s="22"/>
      <c r="M44" s="31" t="s">
        <v>1326</v>
      </c>
      <c r="N44" s="33"/>
      <c r="O44" s="22"/>
      <c r="P44" s="22" t="s">
        <v>100</v>
      </c>
      <c r="Q44" s="31" t="s">
        <v>37</v>
      </c>
      <c r="R44" s="22" t="s">
        <v>40</v>
      </c>
      <c r="Y44" s="259"/>
      <c r="Z44" s="18" t="s">
        <v>41</v>
      </c>
      <c r="AA44" s="18">
        <f>COUNTIFS($D$8:$D$1000,"TG102SE",$R$8:$R$1000,"LK")</f>
        <v>1</v>
      </c>
      <c r="AB44" s="257"/>
    </row>
    <row r="45" spans="1:28" ht="16.5" customHeight="1" x14ac:dyDescent="0.25">
      <c r="A45" s="1">
        <v>28</v>
      </c>
      <c r="B45" s="20" t="s">
        <v>1922</v>
      </c>
      <c r="C45" s="20" t="s">
        <v>1923</v>
      </c>
      <c r="D45" s="18" t="s">
        <v>30</v>
      </c>
      <c r="E45" s="21">
        <v>864811037292286</v>
      </c>
      <c r="F45" s="18" t="s">
        <v>262</v>
      </c>
      <c r="G45" s="18" t="s">
        <v>95</v>
      </c>
      <c r="H45" s="34" t="s">
        <v>236</v>
      </c>
      <c r="I45" s="34" t="s">
        <v>345</v>
      </c>
      <c r="J45" s="22" t="s">
        <v>1959</v>
      </c>
      <c r="K45" s="34" t="s">
        <v>84</v>
      </c>
      <c r="L45" s="22"/>
      <c r="M45" s="22" t="s">
        <v>1171</v>
      </c>
      <c r="N45" s="33">
        <v>150000</v>
      </c>
      <c r="O45" s="22" t="s">
        <v>80</v>
      </c>
      <c r="P45" s="22" t="s">
        <v>100</v>
      </c>
      <c r="Q45" s="26" t="s">
        <v>37</v>
      </c>
      <c r="R45" s="18" t="s">
        <v>67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29</v>
      </c>
      <c r="B46" s="20">
        <v>43776</v>
      </c>
      <c r="C46" s="20" t="s">
        <v>1923</v>
      </c>
      <c r="D46" s="18" t="s">
        <v>56</v>
      </c>
      <c r="E46" s="21">
        <v>867717030468152</v>
      </c>
      <c r="F46" s="18"/>
      <c r="G46" s="18" t="s">
        <v>74</v>
      </c>
      <c r="H46" s="22"/>
      <c r="I46" s="24" t="s">
        <v>1960</v>
      </c>
      <c r="J46" s="22" t="s">
        <v>1383</v>
      </c>
      <c r="K46" s="22" t="s">
        <v>219</v>
      </c>
      <c r="L46" s="22"/>
      <c r="M46" s="22" t="s">
        <v>1961</v>
      </c>
      <c r="N46" s="28"/>
      <c r="O46" s="22" t="s">
        <v>80</v>
      </c>
      <c r="P46" s="22" t="s">
        <v>100</v>
      </c>
      <c r="Q46" s="31" t="s">
        <v>42</v>
      </c>
      <c r="R46" s="22" t="s">
        <v>44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30</v>
      </c>
      <c r="B47" s="20">
        <v>43776</v>
      </c>
      <c r="C47" s="20" t="s">
        <v>1923</v>
      </c>
      <c r="D47" s="18" t="s">
        <v>56</v>
      </c>
      <c r="E47" s="21">
        <v>867857039896977</v>
      </c>
      <c r="F47" s="18"/>
      <c r="G47" s="18" t="s">
        <v>74</v>
      </c>
      <c r="H47" s="21" t="s">
        <v>236</v>
      </c>
      <c r="I47" s="24" t="s">
        <v>1960</v>
      </c>
      <c r="J47" s="22" t="s">
        <v>1383</v>
      </c>
      <c r="K47" s="22" t="s">
        <v>78</v>
      </c>
      <c r="L47" s="22"/>
      <c r="M47" s="22" t="s">
        <v>469</v>
      </c>
      <c r="N47" s="22"/>
      <c r="O47" s="22" t="s">
        <v>80</v>
      </c>
      <c r="P47" s="22" t="s">
        <v>100</v>
      </c>
      <c r="Q47" s="23" t="s">
        <v>37</v>
      </c>
      <c r="R47" s="18" t="s">
        <v>41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265" t="s">
        <v>2112</v>
      </c>
      <c r="B48" s="266"/>
      <c r="C48" s="266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7"/>
      <c r="T48" s="124"/>
      <c r="U48" s="124"/>
      <c r="V48" s="124"/>
      <c r="Y48" s="259"/>
      <c r="Z48" s="18" t="s">
        <v>44</v>
      </c>
      <c r="AA48" s="18">
        <f>COUNTIFS($D$8:$D$1000,"TG102SE",$R$8:$R$1000,"NCFW")</f>
        <v>5</v>
      </c>
      <c r="AB48" s="257"/>
    </row>
    <row r="49" spans="1:28" ht="16.5" customHeight="1" x14ac:dyDescent="0.25">
      <c r="A49" s="268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70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>
        <v>31</v>
      </c>
      <c r="B50" s="20" t="s">
        <v>2204</v>
      </c>
      <c r="C50" s="20" t="s">
        <v>2192</v>
      </c>
      <c r="D50" s="18" t="s">
        <v>56</v>
      </c>
      <c r="E50" s="21">
        <v>867857039891887</v>
      </c>
      <c r="F50" s="18"/>
      <c r="G50" s="18" t="s">
        <v>74</v>
      </c>
      <c r="H50" s="77"/>
      <c r="I50" s="24" t="s">
        <v>1960</v>
      </c>
      <c r="J50" s="22" t="s">
        <v>2205</v>
      </c>
      <c r="K50" s="22" t="s">
        <v>1086</v>
      </c>
      <c r="L50" s="22"/>
      <c r="M50" s="22" t="s">
        <v>2206</v>
      </c>
      <c r="N50" s="28"/>
      <c r="O50" s="22" t="s">
        <v>80</v>
      </c>
      <c r="P50" s="22" t="s">
        <v>100</v>
      </c>
      <c r="Q50" s="31" t="s">
        <v>37</v>
      </c>
      <c r="R50" s="22" t="s">
        <v>40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10</v>
      </c>
    </row>
    <row r="51" spans="1:28" ht="16.5" customHeight="1" x14ac:dyDescent="0.25">
      <c r="A51" s="1">
        <v>32</v>
      </c>
      <c r="B51" s="20" t="s">
        <v>2204</v>
      </c>
      <c r="C51" s="20" t="s">
        <v>2192</v>
      </c>
      <c r="D51" s="18" t="s">
        <v>56</v>
      </c>
      <c r="E51" s="21">
        <v>867857039912162</v>
      </c>
      <c r="F51" s="18" t="s">
        <v>262</v>
      </c>
      <c r="G51" s="18" t="s">
        <v>74</v>
      </c>
      <c r="H51" s="21"/>
      <c r="I51" s="24" t="s">
        <v>1960</v>
      </c>
      <c r="J51" s="22" t="s">
        <v>862</v>
      </c>
      <c r="K51" s="22" t="s">
        <v>226</v>
      </c>
      <c r="L51" s="22" t="s">
        <v>1086</v>
      </c>
      <c r="M51" s="22" t="s">
        <v>1253</v>
      </c>
      <c r="N51" s="22"/>
      <c r="O51" s="22" t="s">
        <v>80</v>
      </c>
      <c r="P51" s="22" t="s">
        <v>100</v>
      </c>
      <c r="Q51" s="23" t="s">
        <v>37</v>
      </c>
      <c r="R51" s="18" t="s">
        <v>40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4</v>
      </c>
      <c r="AB51" s="257"/>
    </row>
    <row r="52" spans="1:28" ht="16.5" customHeight="1" x14ac:dyDescent="0.25">
      <c r="A52" s="1">
        <v>33</v>
      </c>
      <c r="B52" s="20" t="s">
        <v>2204</v>
      </c>
      <c r="C52" s="20" t="s">
        <v>2192</v>
      </c>
      <c r="D52" s="18" t="s">
        <v>56</v>
      </c>
      <c r="E52" s="21">
        <v>867717030417878</v>
      </c>
      <c r="F52" s="18"/>
      <c r="G52" s="18" t="s">
        <v>74</v>
      </c>
      <c r="H52" s="21"/>
      <c r="I52" s="24" t="s">
        <v>1960</v>
      </c>
      <c r="J52" s="22" t="s">
        <v>2207</v>
      </c>
      <c r="K52" s="22" t="s">
        <v>219</v>
      </c>
      <c r="L52" s="22" t="s">
        <v>1086</v>
      </c>
      <c r="M52" s="22" t="s">
        <v>2019</v>
      </c>
      <c r="N52" s="22"/>
      <c r="O52" s="22" t="s">
        <v>80</v>
      </c>
      <c r="P52" s="22" t="s">
        <v>100</v>
      </c>
      <c r="Q52" s="23" t="s">
        <v>37</v>
      </c>
      <c r="R52" s="18" t="s">
        <v>41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1"/>
      <c r="C53" s="1"/>
      <c r="D53" s="1"/>
      <c r="E53" s="47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1"/>
      <c r="C54" s="1"/>
      <c r="D54" s="1"/>
      <c r="E54" s="47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1</v>
      </c>
      <c r="AB54" s="257"/>
    </row>
    <row r="55" spans="1:28" ht="16.5" customHeight="1" x14ac:dyDescent="0.25">
      <c r="A55" s="1"/>
      <c r="B55" s="1"/>
      <c r="C55" s="1"/>
      <c r="D55" s="1"/>
      <c r="E55" s="47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1"/>
      <c r="C56" s="1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1</v>
      </c>
      <c r="AB56" s="257"/>
    </row>
    <row r="57" spans="1:28" ht="16.5" customHeight="1" x14ac:dyDescent="0.25">
      <c r="A57" s="1"/>
      <c r="B57" s="1"/>
      <c r="C57" s="1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2</v>
      </c>
      <c r="AB59" s="257"/>
    </row>
    <row r="60" spans="1:28" ht="16.5" customHeight="1" x14ac:dyDescent="0.25">
      <c r="A60" s="1"/>
      <c r="B60" s="1"/>
      <c r="C60" s="1"/>
      <c r="D60" s="1"/>
      <c r="E60" s="47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1"/>
      <c r="C61" s="1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11</v>
      </c>
    </row>
    <row r="62" spans="1:28" ht="16.5" customHeight="1" x14ac:dyDescent="0.25">
      <c r="A62" s="1"/>
      <c r="B62" s="1"/>
      <c r="C62" s="1"/>
      <c r="D62" s="1"/>
      <c r="E62" s="47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47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47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6</v>
      </c>
      <c r="AB64" s="257"/>
    </row>
    <row r="65" spans="1:28" ht="16.5" customHeight="1" x14ac:dyDescent="0.25">
      <c r="A65" s="1"/>
      <c r="B65" s="1"/>
      <c r="C65" s="1"/>
      <c r="D65" s="1"/>
      <c r="E65" s="47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1"/>
      <c r="C66" s="1"/>
      <c r="D66" s="1"/>
      <c r="E66" s="47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Y66" s="259"/>
      <c r="Z66" s="18" t="s">
        <v>41</v>
      </c>
      <c r="AA66" s="18">
        <f>COUNTIFS($D$8:$D$1000,"TG102LE",$R$8:$R$1000,"LK")</f>
        <v>3</v>
      </c>
      <c r="AB66" s="257"/>
    </row>
    <row r="67" spans="1:28" ht="16.5" customHeight="1" x14ac:dyDescent="0.25">
      <c r="A67" s="1"/>
      <c r="B67" s="1"/>
      <c r="C67" s="1"/>
      <c r="D67" s="1"/>
      <c r="E67" s="47"/>
      <c r="F67" s="1"/>
      <c r="G67" s="1"/>
      <c r="H67" s="1"/>
      <c r="I67" s="1"/>
      <c r="J67" s="1"/>
      <c r="K67" s="1"/>
      <c r="L67" s="1"/>
      <c r="M67" s="1"/>
      <c r="N67" s="33"/>
      <c r="O67" s="1"/>
      <c r="P67" s="1"/>
      <c r="Q67" s="1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1"/>
      <c r="C68" s="1"/>
      <c r="D68" s="1"/>
      <c r="E68" s="47"/>
      <c r="F68" s="1"/>
      <c r="G68" s="1"/>
      <c r="H68" s="1"/>
      <c r="I68" s="1"/>
      <c r="J68" s="1"/>
      <c r="K68" s="1"/>
      <c r="L68" s="26"/>
      <c r="M68" s="1"/>
      <c r="N68" s="33"/>
      <c r="O68" s="1"/>
      <c r="P68" s="1"/>
      <c r="Q68" s="1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1"/>
      <c r="C69" s="1"/>
      <c r="D69" s="1"/>
      <c r="E69" s="47"/>
      <c r="F69" s="1"/>
      <c r="G69" s="1"/>
      <c r="H69" s="1"/>
      <c r="I69" s="1"/>
      <c r="J69" s="1"/>
      <c r="K69" s="26"/>
      <c r="L69" s="1"/>
      <c r="M69" s="1"/>
      <c r="N69" s="1"/>
      <c r="O69" s="1"/>
      <c r="P69" s="1"/>
      <c r="Q69" s="1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1"/>
      <c r="C70" s="1"/>
      <c r="D70" s="1"/>
      <c r="E70" s="47"/>
      <c r="F70" s="1"/>
      <c r="G70" s="1"/>
      <c r="H70" s="1"/>
      <c r="I70" s="1"/>
      <c r="J70" s="1"/>
      <c r="K70" s="26"/>
      <c r="L70" s="1"/>
      <c r="M70" s="1"/>
      <c r="N70" s="1"/>
      <c r="O70" s="1"/>
      <c r="P70" s="1"/>
      <c r="Q70" s="1"/>
      <c r="R70" s="1"/>
      <c r="Y70" s="259"/>
      <c r="Z70" s="18" t="s">
        <v>44</v>
      </c>
      <c r="AA70" s="18">
        <f>COUNTIFS($D$8:$D$1000,"TG102LE",$R$8:$R$1000,"NCFW")</f>
        <v>2</v>
      </c>
      <c r="AB70" s="257"/>
    </row>
    <row r="71" spans="1:28" ht="16.5" customHeight="1" x14ac:dyDescent="0.25">
      <c r="A71" s="1"/>
      <c r="B71" s="1"/>
      <c r="C71" s="1"/>
      <c r="D71" s="1"/>
      <c r="E71" s="47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1"/>
      <c r="C72" s="1"/>
      <c r="D72" s="1"/>
      <c r="E72" s="47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2</v>
      </c>
    </row>
    <row r="73" spans="1:28" ht="16.5" customHeight="1" x14ac:dyDescent="0.25">
      <c r="A73" s="1"/>
      <c r="B73" s="1"/>
      <c r="C73" s="1"/>
      <c r="D73" s="1"/>
      <c r="E73" s="47"/>
      <c r="F73" s="1"/>
      <c r="G73" s="1"/>
      <c r="H73" s="1"/>
      <c r="I73" s="1"/>
      <c r="J73" s="1"/>
      <c r="K73" s="26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47"/>
      <c r="F74" s="1"/>
      <c r="G74" s="1"/>
      <c r="H74" s="1"/>
      <c r="I74" s="1"/>
      <c r="J74" s="1"/>
      <c r="K74" s="1"/>
      <c r="L74" s="26"/>
      <c r="M74" s="1"/>
      <c r="N74" s="33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1</v>
      </c>
      <c r="AB74" s="257"/>
    </row>
    <row r="75" spans="1:28" ht="16.5" customHeight="1" x14ac:dyDescent="0.25">
      <c r="A75" s="1"/>
      <c r="B75" s="1"/>
      <c r="C75" s="1"/>
      <c r="D75" s="1"/>
      <c r="E75" s="47"/>
      <c r="F75" s="1"/>
      <c r="G75" s="1"/>
      <c r="H75" s="1"/>
      <c r="I75" s="1"/>
      <c r="J75" s="1"/>
      <c r="K75" s="1"/>
      <c r="L75" s="26"/>
      <c r="M75" s="1"/>
      <c r="N75" s="1"/>
      <c r="O75" s="1"/>
      <c r="P75" s="1"/>
      <c r="Q75" s="1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1"/>
      <c r="C76" s="1"/>
      <c r="D76" s="1"/>
      <c r="E76" s="47"/>
      <c r="F76" s="1"/>
      <c r="G76" s="1"/>
      <c r="H76" s="1"/>
      <c r="I76" s="1"/>
      <c r="J76" s="1"/>
      <c r="K76" s="1"/>
      <c r="L76" s="26"/>
      <c r="M76" s="1"/>
      <c r="N76" s="33"/>
      <c r="O76" s="1"/>
      <c r="P76" s="1"/>
      <c r="Q76" s="1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1"/>
      <c r="C77" s="1"/>
      <c r="D77" s="1"/>
      <c r="E77" s="47"/>
      <c r="F77" s="1"/>
      <c r="G77" s="1"/>
      <c r="H77" s="1"/>
      <c r="I77" s="1"/>
      <c r="J77" s="1"/>
      <c r="K77" s="26"/>
      <c r="L77" s="1"/>
      <c r="M77" s="1"/>
      <c r="N77" s="1"/>
      <c r="O77" s="1"/>
      <c r="P77" s="1"/>
      <c r="Q77" s="1"/>
      <c r="R77" s="1"/>
      <c r="Y77" s="259"/>
      <c r="Z77" s="18" t="s">
        <v>41</v>
      </c>
      <c r="AA77" s="18">
        <f>COUNTIFS($D$8:$D$1000,"TG102E",$R$8:$R$1000,"LK")</f>
        <v>1</v>
      </c>
      <c r="AB77" s="257"/>
    </row>
    <row r="78" spans="1:28" ht="16.5" customHeight="1" x14ac:dyDescent="0.25">
      <c r="A78" s="1"/>
      <c r="B78" s="1"/>
      <c r="C78" s="1"/>
      <c r="D78" s="1"/>
      <c r="E78" s="47"/>
      <c r="F78" s="1"/>
      <c r="G78" s="1"/>
      <c r="H78" s="1"/>
      <c r="I78" s="1"/>
      <c r="J78" s="1"/>
      <c r="K78" s="26"/>
      <c r="L78" s="1"/>
      <c r="M78" s="1"/>
      <c r="N78" s="1"/>
      <c r="O78" s="1"/>
      <c r="P78" s="1"/>
      <c r="Q78" s="1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1"/>
      <c r="C79" s="1"/>
      <c r="D79" s="1"/>
      <c r="E79" s="47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1"/>
      <c r="C80" s="1"/>
      <c r="D80" s="1"/>
      <c r="E80" s="47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1"/>
      <c r="C81" s="1"/>
      <c r="D81" s="1"/>
      <c r="E81" s="47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1"/>
      <c r="C82" s="1"/>
      <c r="D82" s="1"/>
      <c r="E82" s="47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1"/>
      <c r="C83" s="1"/>
      <c r="D83" s="1"/>
      <c r="E83" s="47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1"/>
      <c r="C84" s="1"/>
      <c r="D84" s="1"/>
      <c r="E84" s="47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1"/>
      <c r="C85" s="1"/>
      <c r="D85" s="1"/>
      <c r="E85" s="47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1"/>
      <c r="C86" s="1"/>
      <c r="D86" s="1"/>
      <c r="E86" s="47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1"/>
      <c r="C87" s="1"/>
      <c r="D87" s="1"/>
      <c r="E87" s="47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1"/>
      <c r="C88" s="1"/>
      <c r="D88" s="1"/>
      <c r="E88" s="47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47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47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1"/>
      <c r="C91" s="1"/>
      <c r="D91" s="1"/>
      <c r="E91" s="47"/>
      <c r="F91" s="1"/>
      <c r="G91" s="1"/>
      <c r="H91" s="1"/>
      <c r="I91" s="26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47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47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1"/>
      <c r="C95" s="1"/>
      <c r="D95" s="1"/>
      <c r="E95" s="47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1"/>
      <c r="C96" s="1"/>
      <c r="D96" s="1"/>
      <c r="E96" s="47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1"/>
      <c r="C97" s="1"/>
      <c r="D97" s="1"/>
      <c r="E97" s="47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1"/>
      <c r="C98" s="1"/>
      <c r="D98" s="1"/>
      <c r="E98" s="47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1"/>
      <c r="C99" s="1"/>
      <c r="D99" s="1"/>
      <c r="E99" s="47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20"/>
      <c r="C102" s="20"/>
      <c r="D102" s="18"/>
      <c r="E102" s="21"/>
      <c r="F102" s="18"/>
      <c r="G102" s="18"/>
      <c r="H102" s="31"/>
      <c r="I102" s="24"/>
      <c r="J102" s="22"/>
      <c r="K102" s="22"/>
      <c r="L102" s="22"/>
      <c r="M102" s="22"/>
      <c r="N102" s="28"/>
      <c r="O102" s="22"/>
      <c r="P102" s="22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20"/>
      <c r="C103" s="20"/>
      <c r="D103" s="18"/>
      <c r="E103" s="21"/>
      <c r="F103" s="18"/>
      <c r="G103" s="18"/>
      <c r="H103" s="31"/>
      <c r="I103" s="24"/>
      <c r="J103" s="22"/>
      <c r="K103" s="24"/>
      <c r="L103" s="24"/>
      <c r="M103" s="22"/>
      <c r="N103" s="28"/>
      <c r="O103" s="22"/>
      <c r="P103" s="22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20"/>
      <c r="C104" s="20"/>
      <c r="D104" s="18"/>
      <c r="E104" s="21"/>
      <c r="F104" s="18"/>
      <c r="G104" s="18"/>
      <c r="H104" s="21"/>
      <c r="I104" s="24"/>
      <c r="J104" s="22"/>
      <c r="K104" s="22"/>
      <c r="L104" s="22"/>
      <c r="M104" s="22"/>
      <c r="N104" s="28"/>
      <c r="O104" s="22"/>
      <c r="P104" s="22"/>
      <c r="Q104" s="23"/>
      <c r="R104" s="18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20"/>
      <c r="C105" s="20"/>
      <c r="D105" s="18"/>
      <c r="E105" s="21"/>
      <c r="F105" s="18"/>
      <c r="G105" s="18"/>
      <c r="H105" s="21"/>
      <c r="I105" s="24"/>
      <c r="J105" s="22"/>
      <c r="K105" s="22"/>
      <c r="L105" s="22"/>
      <c r="M105" s="22"/>
      <c r="N105" s="22"/>
      <c r="O105" s="22"/>
      <c r="P105" s="22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20"/>
      <c r="C106" s="20"/>
      <c r="D106" s="18"/>
      <c r="E106" s="21"/>
      <c r="F106" s="18"/>
      <c r="G106" s="18"/>
      <c r="H106" s="31"/>
      <c r="I106" s="24"/>
      <c r="J106" s="22"/>
      <c r="K106" s="22"/>
      <c r="L106" s="22"/>
      <c r="M106" s="22"/>
      <c r="N106" s="28"/>
      <c r="O106" s="22"/>
      <c r="P106" s="22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20"/>
      <c r="C107" s="20"/>
      <c r="D107" s="18"/>
      <c r="E107" s="21"/>
      <c r="F107" s="18"/>
      <c r="G107" s="18"/>
      <c r="H107" s="21"/>
      <c r="I107" s="24"/>
      <c r="J107" s="22"/>
      <c r="K107" s="22"/>
      <c r="L107" s="22"/>
      <c r="M107" s="22"/>
      <c r="N107" s="22"/>
      <c r="O107" s="22"/>
      <c r="P107" s="22"/>
      <c r="Q107" s="23"/>
      <c r="R107" s="18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20"/>
      <c r="C108" s="20"/>
      <c r="D108" s="18"/>
      <c r="E108" s="21"/>
      <c r="F108" s="18"/>
      <c r="G108" s="18"/>
      <c r="H108" s="21"/>
      <c r="I108" s="29"/>
      <c r="J108" s="22"/>
      <c r="K108" s="22"/>
      <c r="L108" s="22"/>
      <c r="M108" s="22"/>
      <c r="N108" s="22"/>
      <c r="O108" s="22"/>
      <c r="P108" s="22"/>
      <c r="Q108" s="23"/>
      <c r="R108" s="18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20"/>
      <c r="C109" s="20"/>
      <c r="D109" s="18"/>
      <c r="E109" s="21"/>
      <c r="F109" s="18"/>
      <c r="G109" s="18"/>
      <c r="H109" s="29"/>
      <c r="I109" s="24"/>
      <c r="J109" s="22"/>
      <c r="K109" s="22"/>
      <c r="L109" s="22"/>
      <c r="M109" s="22"/>
      <c r="N109" s="22"/>
      <c r="O109" s="22"/>
      <c r="P109" s="22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20"/>
      <c r="C110" s="20"/>
      <c r="D110" s="18"/>
      <c r="E110" s="30"/>
      <c r="F110" s="18"/>
      <c r="G110" s="18"/>
      <c r="H110" s="29"/>
      <c r="I110" s="29"/>
      <c r="J110" s="22"/>
      <c r="K110" s="22"/>
      <c r="L110" s="22"/>
      <c r="M110" s="22"/>
      <c r="N110" s="22"/>
      <c r="O110" s="22"/>
      <c r="P110" s="22"/>
      <c r="Q110" s="26"/>
      <c r="R110" s="18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20"/>
      <c r="C111" s="20"/>
      <c r="D111" s="18"/>
      <c r="E111" s="30"/>
      <c r="F111" s="18"/>
      <c r="G111" s="18"/>
      <c r="H111" s="22"/>
      <c r="I111" s="22"/>
      <c r="J111" s="22"/>
      <c r="K111" s="22"/>
      <c r="L111" s="22"/>
      <c r="M111" s="22"/>
      <c r="N111" s="22"/>
      <c r="O111" s="22"/>
      <c r="P111" s="22"/>
      <c r="Q111" s="26"/>
      <c r="R111" s="18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20"/>
      <c r="C112" s="20"/>
      <c r="D112" s="18"/>
      <c r="E112" s="21"/>
      <c r="F112" s="18"/>
      <c r="G112" s="18"/>
      <c r="H112" s="18"/>
      <c r="I112" s="22"/>
      <c r="J112" s="22"/>
      <c r="K112" s="1"/>
      <c r="L112" s="22"/>
      <c r="M112" s="22"/>
      <c r="N112" s="22"/>
      <c r="O112" s="22"/>
      <c r="P112" s="22"/>
      <c r="Q112" s="23"/>
      <c r="R112" s="18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20"/>
      <c r="C113" s="20"/>
      <c r="D113" s="18"/>
      <c r="E113" s="21"/>
      <c r="F113" s="18"/>
      <c r="G113" s="18"/>
      <c r="H113" s="31"/>
      <c r="I113" s="22"/>
      <c r="J113" s="22"/>
      <c r="K113" s="22"/>
      <c r="L113" s="22"/>
      <c r="M113" s="22"/>
      <c r="N113" s="22"/>
      <c r="O113" s="22"/>
      <c r="P113" s="22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20"/>
      <c r="C114" s="20"/>
      <c r="D114" s="18"/>
      <c r="E114" s="21"/>
      <c r="F114" s="18"/>
      <c r="G114" s="18"/>
      <c r="H114" s="31"/>
      <c r="I114" s="22"/>
      <c r="J114" s="22"/>
      <c r="K114" s="22"/>
      <c r="L114" s="1"/>
      <c r="M114" s="22"/>
      <c r="N114" s="28"/>
      <c r="O114" s="22"/>
      <c r="P114" s="22"/>
      <c r="Q114" s="23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20"/>
      <c r="C115" s="20"/>
      <c r="D115" s="18"/>
      <c r="E115" s="21"/>
      <c r="F115" s="18"/>
      <c r="G115" s="18"/>
      <c r="H115" s="22"/>
      <c r="I115" s="24"/>
      <c r="J115" s="22"/>
      <c r="K115" s="22"/>
      <c r="L115" s="22"/>
      <c r="M115" s="22"/>
      <c r="N115" s="28"/>
      <c r="O115" s="22"/>
      <c r="P115" s="22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20"/>
      <c r="C116" s="20"/>
      <c r="D116" s="18"/>
      <c r="E116" s="21"/>
      <c r="F116" s="18"/>
      <c r="G116" s="18"/>
      <c r="H116" s="31"/>
      <c r="I116" s="24"/>
      <c r="J116" s="22"/>
      <c r="K116" s="22"/>
      <c r="L116" s="22"/>
      <c r="M116" s="22"/>
      <c r="N116" s="28"/>
      <c r="O116" s="22"/>
      <c r="P116" s="22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20"/>
      <c r="C117" s="20"/>
      <c r="D117" s="18"/>
      <c r="E117" s="21"/>
      <c r="F117" s="18"/>
      <c r="G117" s="18"/>
      <c r="H117" s="22"/>
      <c r="I117" s="24"/>
      <c r="J117" s="22"/>
      <c r="K117" s="24"/>
      <c r="L117" s="22"/>
      <c r="M117" s="22"/>
      <c r="N117" s="22"/>
      <c r="O117" s="22"/>
      <c r="P117" s="22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20"/>
      <c r="C118" s="20"/>
      <c r="D118" s="18"/>
      <c r="E118" s="21"/>
      <c r="F118" s="51"/>
      <c r="G118" s="18"/>
      <c r="H118" s="51"/>
      <c r="I118" s="24"/>
      <c r="J118" s="1"/>
      <c r="K118" s="1"/>
      <c r="L118" s="22"/>
      <c r="M118" s="22"/>
      <c r="N118" s="33"/>
      <c r="O118" s="22"/>
      <c r="P118" s="1"/>
      <c r="Q118" s="1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20"/>
      <c r="C119" s="20"/>
      <c r="D119" s="18"/>
      <c r="E119" s="21"/>
      <c r="F119" s="18"/>
      <c r="G119" s="18"/>
      <c r="H119" s="31"/>
      <c r="I119" s="24"/>
      <c r="J119" s="22"/>
      <c r="K119" s="22"/>
      <c r="L119" s="22"/>
      <c r="M119" s="22"/>
      <c r="N119" s="22"/>
      <c r="O119" s="22"/>
      <c r="P119" s="22"/>
      <c r="Q119" s="26"/>
      <c r="R119" s="1"/>
      <c r="Y119" s="254" t="s">
        <v>55</v>
      </c>
      <c r="Z119" s="255"/>
      <c r="AA119" s="255"/>
      <c r="AB119" s="5">
        <f>SUM(AB6:AB118)</f>
        <v>33</v>
      </c>
    </row>
    <row r="120" spans="1:28" ht="16.5" customHeight="1" x14ac:dyDescent="0.25">
      <c r="A120" s="1"/>
      <c r="B120" s="20"/>
      <c r="C120" s="20"/>
      <c r="D120" s="18"/>
      <c r="E120" s="21"/>
      <c r="F120" s="18"/>
      <c r="G120" s="18"/>
      <c r="H120" s="29"/>
      <c r="I120" s="24"/>
      <c r="J120" s="22"/>
      <c r="K120" s="22"/>
      <c r="L120" s="22"/>
      <c r="M120" s="22"/>
      <c r="N120" s="28"/>
      <c r="O120" s="22"/>
      <c r="P120" s="22"/>
      <c r="Q120" s="26"/>
      <c r="R120" s="1"/>
    </row>
    <row r="121" spans="1:28" ht="16.5" customHeight="1" x14ac:dyDescent="0.25">
      <c r="A121" s="1"/>
      <c r="B121" s="20"/>
      <c r="C121" s="20"/>
      <c r="D121" s="18"/>
      <c r="E121" s="21"/>
      <c r="F121" s="22"/>
      <c r="G121" s="18"/>
      <c r="H121" s="34"/>
      <c r="I121" s="34"/>
      <c r="J121" s="34"/>
      <c r="K121" s="34"/>
      <c r="L121" s="22"/>
      <c r="M121" s="22"/>
      <c r="N121" s="34"/>
      <c r="O121" s="22"/>
      <c r="P121" s="22"/>
      <c r="Q121" s="26"/>
      <c r="R121" s="18"/>
    </row>
    <row r="122" spans="1:28" ht="16.5" customHeight="1" x14ac:dyDescent="0.25">
      <c r="A122" s="1"/>
      <c r="B122" s="20"/>
      <c r="C122" s="20"/>
      <c r="D122" s="18"/>
      <c r="E122" s="21"/>
      <c r="F122" s="22"/>
      <c r="G122" s="18"/>
      <c r="H122" s="22"/>
      <c r="I122" s="22"/>
      <c r="J122" s="22"/>
      <c r="K122" s="22"/>
      <c r="L122" s="22"/>
      <c r="M122" s="22"/>
      <c r="N122" s="22"/>
      <c r="O122" s="22"/>
      <c r="P122" s="22"/>
      <c r="Q122" s="26"/>
      <c r="R122" s="18"/>
    </row>
    <row r="123" spans="1:28" ht="16.5" customHeight="1" x14ac:dyDescent="0.25">
      <c r="A123" s="1"/>
      <c r="B123" s="20"/>
      <c r="C123" s="20"/>
      <c r="D123" s="18"/>
      <c r="E123" s="21"/>
      <c r="F123" s="18"/>
      <c r="G123" s="18"/>
      <c r="H123" s="22"/>
      <c r="I123" s="28"/>
      <c r="J123" s="22"/>
      <c r="K123" s="22"/>
      <c r="L123" s="22"/>
      <c r="M123" s="22"/>
      <c r="N123" s="28"/>
      <c r="O123" s="22"/>
      <c r="P123" s="22"/>
      <c r="Q123" s="26"/>
      <c r="R123" s="18"/>
    </row>
    <row r="124" spans="1:28" ht="16.5" customHeight="1" x14ac:dyDescent="0.25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</row>
    <row r="125" spans="1:28" ht="16.5" customHeight="1" x14ac:dyDescent="0.25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</row>
    <row r="126" spans="1:28" ht="16.5" customHeight="1" x14ac:dyDescent="0.25">
      <c r="A126" s="1"/>
      <c r="B126" s="20"/>
      <c r="C126" s="20"/>
      <c r="D126" s="18"/>
      <c r="E126" s="21"/>
      <c r="F126" s="18"/>
      <c r="G126" s="18"/>
      <c r="H126" s="22"/>
      <c r="I126" s="24"/>
      <c r="J126" s="22"/>
      <c r="K126" s="22"/>
      <c r="L126" s="22"/>
      <c r="M126" s="22"/>
      <c r="N126" s="33"/>
      <c r="O126" s="22"/>
      <c r="P126" s="22"/>
      <c r="Q126" s="26"/>
      <c r="R126" s="1"/>
    </row>
    <row r="127" spans="1:28" ht="16.5" customHeight="1" x14ac:dyDescent="0.25">
      <c r="A127" s="1"/>
      <c r="B127" s="20"/>
      <c r="C127" s="20"/>
      <c r="D127" s="18"/>
      <c r="E127" s="21"/>
      <c r="F127" s="18"/>
      <c r="G127" s="18"/>
      <c r="H127" s="31"/>
      <c r="I127" s="24"/>
      <c r="J127" s="22"/>
      <c r="K127" s="22"/>
      <c r="L127" s="22"/>
      <c r="M127" s="22"/>
      <c r="N127" s="1"/>
      <c r="O127" s="22"/>
      <c r="P127" s="22"/>
      <c r="Q127" s="26"/>
      <c r="R127" s="1"/>
    </row>
    <row r="128" spans="1:28" ht="16.5" customHeight="1" x14ac:dyDescent="0.25">
      <c r="A128" s="1"/>
      <c r="B128" s="20"/>
      <c r="C128" s="20"/>
      <c r="D128" s="18"/>
      <c r="E128" s="21"/>
      <c r="F128" s="51"/>
      <c r="G128" s="18"/>
      <c r="H128" s="29"/>
      <c r="I128" s="24"/>
      <c r="J128" s="22"/>
      <c r="K128" s="22"/>
      <c r="L128" s="22"/>
      <c r="M128" s="22"/>
      <c r="N128" s="22"/>
      <c r="O128" s="22"/>
      <c r="P128" s="22"/>
      <c r="Q128" s="23"/>
      <c r="R128" s="18"/>
    </row>
    <row r="129" spans="1:18" ht="16.5" customHeight="1" x14ac:dyDescent="0.25">
      <c r="A129" s="1"/>
      <c r="B129" s="20"/>
      <c r="C129" s="20"/>
      <c r="D129" s="18"/>
      <c r="E129" s="21"/>
      <c r="F129" s="18"/>
      <c r="G129" s="18"/>
      <c r="H129" s="22"/>
      <c r="I129" s="24"/>
      <c r="J129" s="22"/>
      <c r="K129" s="22"/>
      <c r="L129" s="22"/>
      <c r="M129" s="22"/>
      <c r="N129" s="35"/>
      <c r="O129" s="22"/>
      <c r="P129" s="22"/>
      <c r="Q129" s="26"/>
      <c r="R129" s="1"/>
    </row>
    <row r="130" spans="1:18" ht="16.5" customHeight="1" x14ac:dyDescent="0.25">
      <c r="A130" s="1"/>
      <c r="B130" s="20"/>
      <c r="C130" s="20"/>
      <c r="D130" s="18"/>
      <c r="E130" s="21"/>
      <c r="F130" s="18"/>
      <c r="G130" s="18"/>
      <c r="H130" s="31"/>
      <c r="I130" s="24"/>
      <c r="J130" s="22"/>
      <c r="K130" s="22"/>
      <c r="L130" s="22"/>
      <c r="M130" s="22"/>
      <c r="N130" s="1"/>
      <c r="O130" s="22"/>
      <c r="P130" s="22"/>
      <c r="Q130" s="26"/>
      <c r="R130" s="1"/>
    </row>
    <row r="131" spans="1:18" ht="16.5" customHeight="1" x14ac:dyDescent="0.25">
      <c r="A131" s="1"/>
      <c r="B131" s="20"/>
      <c r="C131" s="20"/>
      <c r="D131" s="18"/>
      <c r="E131" s="21"/>
      <c r="F131" s="18"/>
      <c r="G131" s="18"/>
      <c r="H131" s="22"/>
      <c r="I131" s="24"/>
      <c r="J131" s="22"/>
      <c r="K131" s="22"/>
      <c r="L131" s="22"/>
      <c r="M131" s="22"/>
      <c r="N131" s="33"/>
      <c r="O131" s="22"/>
      <c r="P131" s="22"/>
      <c r="Q131" s="26"/>
      <c r="R131" s="1"/>
    </row>
    <row r="132" spans="1:18" ht="16.5" customHeight="1" x14ac:dyDescent="0.25">
      <c r="A132" s="1"/>
      <c r="B132" s="20"/>
      <c r="C132" s="20"/>
      <c r="D132" s="18"/>
      <c r="E132" s="21"/>
      <c r="F132" s="18"/>
      <c r="G132" s="18"/>
      <c r="H132" s="80"/>
      <c r="I132" s="24"/>
      <c r="J132" s="31"/>
      <c r="K132" s="22"/>
      <c r="L132" s="22"/>
      <c r="M132" s="22"/>
      <c r="N132" s="33"/>
      <c r="O132" s="22"/>
      <c r="P132" s="22"/>
      <c r="Q132" s="26"/>
      <c r="R132" s="1"/>
    </row>
    <row r="133" spans="1:18" ht="16.5" customHeight="1" x14ac:dyDescent="0.25">
      <c r="A133" s="1"/>
      <c r="B133" s="20"/>
      <c r="C133" s="20"/>
      <c r="D133" s="18"/>
      <c r="E133" s="21"/>
      <c r="F133" s="18"/>
      <c r="G133" s="18"/>
      <c r="H133" s="22"/>
      <c r="I133" s="24"/>
      <c r="J133" s="22"/>
      <c r="K133" s="22"/>
      <c r="L133" s="22"/>
      <c r="M133" s="22"/>
      <c r="N133" s="33"/>
      <c r="O133" s="22"/>
      <c r="P133" s="22"/>
      <c r="Q133" s="26"/>
      <c r="R133" s="1"/>
    </row>
    <row r="134" spans="1:18" ht="16.5" customHeight="1" x14ac:dyDescent="0.25">
      <c r="A134" s="1"/>
      <c r="B134" s="20"/>
      <c r="C134" s="20"/>
      <c r="D134" s="18"/>
      <c r="E134" s="21"/>
      <c r="F134" s="18"/>
      <c r="G134" s="18"/>
      <c r="H134" s="31"/>
      <c r="I134" s="24"/>
      <c r="J134" s="22"/>
      <c r="K134" s="22"/>
      <c r="L134" s="22"/>
      <c r="M134" s="22"/>
      <c r="N134" s="1"/>
      <c r="O134" s="22"/>
      <c r="P134" s="22"/>
      <c r="Q134" s="26"/>
      <c r="R134" s="1"/>
    </row>
    <row r="135" spans="1:18" ht="16.5" customHeight="1" x14ac:dyDescent="0.25">
      <c r="A135" s="1"/>
      <c r="B135" s="20"/>
      <c r="C135" s="20"/>
      <c r="D135" s="18"/>
      <c r="E135" s="21"/>
      <c r="F135" s="51"/>
      <c r="G135" s="18"/>
      <c r="H135" s="29"/>
      <c r="I135" s="24"/>
      <c r="J135" s="22"/>
      <c r="K135" s="22"/>
      <c r="L135" s="22"/>
      <c r="M135" s="22"/>
      <c r="N135" s="22"/>
      <c r="O135" s="22"/>
      <c r="P135" s="22"/>
      <c r="Q135" s="23"/>
      <c r="R135" s="18"/>
    </row>
    <row r="136" spans="1:18" ht="16.5" customHeight="1" x14ac:dyDescent="0.25">
      <c r="A136" s="1"/>
      <c r="B136" s="20"/>
      <c r="C136" s="20"/>
      <c r="D136" s="18"/>
      <c r="E136" s="21"/>
      <c r="F136" s="18"/>
      <c r="G136" s="18"/>
      <c r="H136" s="29"/>
      <c r="I136" s="24"/>
      <c r="J136" s="22"/>
      <c r="K136" s="22"/>
      <c r="L136" s="22"/>
      <c r="M136" s="22"/>
      <c r="N136" s="22"/>
      <c r="O136" s="22"/>
      <c r="P136" s="22"/>
      <c r="Q136" s="26"/>
      <c r="R136" s="1"/>
    </row>
    <row r="137" spans="1:18" ht="16.5" customHeight="1" x14ac:dyDescent="0.25">
      <c r="A137" s="1"/>
      <c r="B137" s="20"/>
      <c r="C137" s="20"/>
      <c r="D137" s="18"/>
      <c r="E137" s="21"/>
      <c r="F137" s="18"/>
      <c r="G137" s="18"/>
      <c r="H137" s="29"/>
      <c r="I137" s="29"/>
      <c r="J137" s="22"/>
      <c r="K137" s="22"/>
      <c r="L137" s="22"/>
      <c r="M137" s="22"/>
      <c r="N137" s="22"/>
      <c r="O137" s="22"/>
      <c r="P137" s="22"/>
      <c r="Q137" s="26"/>
      <c r="R137" s="18"/>
    </row>
    <row r="138" spans="1:18" ht="16.5" customHeight="1" x14ac:dyDescent="0.25">
      <c r="A138" s="1"/>
      <c r="B138" s="20"/>
      <c r="C138" s="20"/>
      <c r="D138" s="18"/>
      <c r="E138" s="21"/>
      <c r="F138" s="18"/>
      <c r="G138" s="18"/>
      <c r="H138" s="22"/>
      <c r="I138" s="31"/>
      <c r="J138" s="22"/>
      <c r="K138" s="34"/>
      <c r="L138" s="22"/>
      <c r="M138" s="22"/>
      <c r="N138" s="22"/>
      <c r="O138" s="22"/>
      <c r="P138" s="22"/>
      <c r="Q138" s="26"/>
      <c r="R138" s="18"/>
    </row>
    <row r="139" spans="1:18" ht="16.5" customHeight="1" x14ac:dyDescent="0.25">
      <c r="A139" s="1"/>
      <c r="B139" s="20"/>
      <c r="C139" s="20"/>
      <c r="D139" s="18"/>
      <c r="E139" s="21"/>
      <c r="F139" s="22"/>
      <c r="G139" s="18"/>
      <c r="H139" s="22"/>
      <c r="I139" s="22"/>
      <c r="J139" s="22"/>
      <c r="K139" s="22"/>
      <c r="L139" s="22"/>
      <c r="M139" s="22"/>
      <c r="N139" s="22"/>
      <c r="O139" s="22"/>
      <c r="P139" s="22"/>
      <c r="Q139" s="26"/>
      <c r="R139" s="18"/>
    </row>
    <row r="140" spans="1:18" ht="16.5" customHeight="1" x14ac:dyDescent="0.25">
      <c r="A140" s="1"/>
      <c r="B140" s="20"/>
      <c r="C140" s="20"/>
      <c r="D140" s="18"/>
      <c r="E140" s="21"/>
      <c r="F140" s="22"/>
      <c r="G140" s="18"/>
      <c r="H140" s="34"/>
      <c r="I140" s="34"/>
      <c r="J140" s="34"/>
      <c r="K140" s="34"/>
      <c r="L140" s="22"/>
      <c r="M140" s="22"/>
      <c r="N140" s="34"/>
      <c r="O140" s="22"/>
      <c r="P140" s="22"/>
      <c r="Q140" s="26"/>
      <c r="R140" s="18"/>
    </row>
    <row r="141" spans="1:18" ht="16.5" customHeight="1" x14ac:dyDescent="0.25">
      <c r="A141" s="1"/>
      <c r="B141" s="20"/>
      <c r="C141" s="20"/>
      <c r="D141" s="18"/>
      <c r="E141" s="21"/>
      <c r="F141" s="22"/>
      <c r="G141" s="18"/>
      <c r="H141" s="22"/>
      <c r="I141" s="22"/>
      <c r="J141" s="22"/>
      <c r="K141" s="22"/>
      <c r="L141" s="22"/>
      <c r="M141" s="22"/>
      <c r="N141" s="22"/>
      <c r="O141" s="22"/>
      <c r="P141" s="22"/>
      <c r="Q141" s="26"/>
      <c r="R141" s="53"/>
    </row>
    <row r="142" spans="1:18" ht="16.5" customHeight="1" x14ac:dyDescent="0.25">
      <c r="A142" s="1"/>
      <c r="B142" s="20"/>
      <c r="C142" s="20"/>
      <c r="D142" s="18"/>
      <c r="E142" s="21"/>
      <c r="F142" s="18"/>
      <c r="G142" s="18"/>
      <c r="H142" s="31"/>
      <c r="I142" s="24"/>
      <c r="J142" s="22"/>
      <c r="K142" s="22"/>
      <c r="L142" s="22"/>
      <c r="M142" s="22"/>
      <c r="N142" s="28"/>
      <c r="O142" s="22"/>
      <c r="P142" s="22"/>
      <c r="Q142" s="26"/>
      <c r="R142" s="1"/>
    </row>
    <row r="143" spans="1:18" ht="16.5" customHeight="1" x14ac:dyDescent="0.25">
      <c r="A143" s="1"/>
      <c r="B143" s="20"/>
      <c r="C143" s="20"/>
      <c r="D143" s="18"/>
      <c r="E143" s="21"/>
      <c r="F143" s="18"/>
      <c r="G143" s="18"/>
      <c r="H143" s="21"/>
      <c r="I143" s="24"/>
      <c r="J143" s="22"/>
      <c r="K143" s="22"/>
      <c r="L143" s="22"/>
      <c r="M143" s="22"/>
      <c r="N143" s="28"/>
      <c r="O143" s="22"/>
      <c r="P143" s="22"/>
      <c r="Q143" s="23"/>
      <c r="R143" s="18"/>
    </row>
    <row r="144" spans="1:18" ht="16.5" customHeight="1" x14ac:dyDescent="0.25">
      <c r="A144" s="1"/>
      <c r="B144" s="20"/>
      <c r="C144" s="20"/>
      <c r="D144" s="18"/>
      <c r="E144" s="21"/>
      <c r="F144" s="18"/>
      <c r="G144" s="18"/>
      <c r="H144" s="22"/>
      <c r="I144" s="24"/>
      <c r="J144" s="22"/>
      <c r="K144" s="22"/>
      <c r="L144" s="22"/>
      <c r="M144" s="22"/>
      <c r="N144" s="33"/>
      <c r="O144" s="22"/>
      <c r="P144" s="22"/>
      <c r="Q144" s="26"/>
      <c r="R144" s="1"/>
    </row>
    <row r="145" spans="1:18" ht="16.5" customHeight="1" x14ac:dyDescent="0.25">
      <c r="A145" s="1"/>
      <c r="B145" s="20"/>
      <c r="C145" s="20"/>
      <c r="D145" s="18"/>
      <c r="E145" s="21"/>
      <c r="F145" s="18"/>
      <c r="G145" s="18"/>
      <c r="H145" s="31"/>
      <c r="I145" s="24"/>
      <c r="J145" s="22"/>
      <c r="K145" s="22"/>
      <c r="L145" s="22"/>
      <c r="M145" s="22"/>
      <c r="N145" s="33"/>
      <c r="O145" s="22"/>
      <c r="P145" s="22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51"/>
      <c r="G146" s="1"/>
      <c r="H146" s="67"/>
      <c r="I146" s="50"/>
      <c r="J146" s="1"/>
      <c r="K146" s="1"/>
      <c r="L146" s="1"/>
      <c r="M146" s="1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67"/>
      <c r="I147" s="50"/>
      <c r="J147" s="1"/>
      <c r="K147" s="50"/>
      <c r="L147" s="1"/>
      <c r="M147" s="1"/>
      <c r="N147" s="33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67"/>
      <c r="I148" s="67"/>
      <c r="J148" s="1"/>
      <c r="K148" s="1"/>
      <c r="L148" s="1"/>
      <c r="M148" s="1"/>
      <c r="N148" s="33"/>
      <c r="O148" s="1"/>
      <c r="P148" s="1"/>
      <c r="Q148" s="26"/>
      <c r="R148" s="1"/>
    </row>
    <row r="149" spans="1:18" ht="16.5" customHeight="1" x14ac:dyDescent="0.25">
      <c r="A149" s="1"/>
      <c r="B149" s="20"/>
      <c r="C149" s="20"/>
      <c r="D149" s="18"/>
      <c r="E149" s="21"/>
      <c r="F149" s="18"/>
      <c r="G149" s="18"/>
      <c r="H149" s="22"/>
      <c r="I149" s="31"/>
      <c r="J149" s="22"/>
      <c r="K149" s="22"/>
      <c r="L149" s="22"/>
      <c r="M149" s="22"/>
      <c r="N149" s="28"/>
      <c r="O149" s="22"/>
      <c r="P149" s="22"/>
      <c r="Q149" s="26"/>
      <c r="R149" s="18"/>
    </row>
    <row r="150" spans="1:18" ht="16.5" customHeight="1" x14ac:dyDescent="0.25">
      <c r="A150" s="1"/>
      <c r="B150" s="20"/>
      <c r="C150" s="20"/>
      <c r="D150" s="18"/>
      <c r="E150" s="21"/>
      <c r="F150" s="18"/>
      <c r="G150" s="18"/>
      <c r="H150" s="18"/>
      <c r="I150" s="22"/>
      <c r="J150" s="22"/>
      <c r="K150" s="1"/>
      <c r="L150" s="22"/>
      <c r="M150" s="22"/>
      <c r="N150" s="28"/>
      <c r="O150" s="22"/>
      <c r="P150" s="22"/>
      <c r="Q150" s="23"/>
      <c r="R150" s="18"/>
    </row>
    <row r="151" spans="1:18" ht="16.5" customHeight="1" x14ac:dyDescent="0.25">
      <c r="A151" s="1"/>
      <c r="B151" s="20"/>
      <c r="C151" s="20"/>
      <c r="D151" s="18"/>
      <c r="E151" s="21"/>
      <c r="F151" s="18"/>
      <c r="G151" s="18"/>
      <c r="H151" s="18"/>
      <c r="I151" s="22"/>
      <c r="J151" s="22"/>
      <c r="K151" s="22"/>
      <c r="L151" s="22"/>
      <c r="M151" s="22"/>
      <c r="N151" s="28"/>
      <c r="O151" s="22"/>
      <c r="P151" s="22"/>
      <c r="Q151" s="23"/>
      <c r="R151" s="18"/>
    </row>
    <row r="152" spans="1:18" ht="16.5" customHeight="1" x14ac:dyDescent="0.25">
      <c r="A152" s="1"/>
      <c r="B152" s="20"/>
      <c r="C152" s="20"/>
      <c r="D152" s="18"/>
      <c r="E152" s="21"/>
      <c r="F152" s="18"/>
      <c r="G152" s="18"/>
      <c r="H152" s="29"/>
      <c r="I152" s="24"/>
      <c r="J152" s="22"/>
      <c r="K152" s="22"/>
      <c r="L152" s="22"/>
      <c r="M152" s="22"/>
      <c r="N152" s="28"/>
      <c r="O152" s="22"/>
      <c r="P152" s="22"/>
      <c r="Q152" s="23"/>
      <c r="R152" s="18"/>
    </row>
    <row r="153" spans="1:18" ht="16.5" customHeight="1" x14ac:dyDescent="0.25">
      <c r="A153" s="1"/>
      <c r="B153" s="20"/>
      <c r="C153" s="20"/>
      <c r="D153" s="18"/>
      <c r="E153" s="21"/>
      <c r="F153" s="18"/>
      <c r="G153" s="18"/>
      <c r="H153" s="77"/>
      <c r="I153" s="24"/>
      <c r="J153" s="24"/>
      <c r="K153" s="24"/>
      <c r="L153" s="22"/>
      <c r="M153" s="22"/>
      <c r="N153" s="28"/>
      <c r="O153" s="22"/>
      <c r="P153" s="22"/>
      <c r="Q153" s="23"/>
      <c r="R153" s="18"/>
    </row>
    <row r="154" spans="1:18" ht="16.5" customHeight="1" x14ac:dyDescent="0.25">
      <c r="A154" s="1"/>
      <c r="B154" s="20"/>
      <c r="C154" s="20"/>
      <c r="D154" s="18"/>
      <c r="E154" s="21"/>
      <c r="F154" s="18"/>
      <c r="G154" s="18"/>
      <c r="H154" s="29"/>
      <c r="I154" s="29"/>
      <c r="J154" s="29"/>
      <c r="K154" s="22"/>
      <c r="L154" s="22"/>
      <c r="M154" s="22"/>
      <c r="N154" s="28"/>
      <c r="O154" s="22"/>
      <c r="P154" s="22"/>
      <c r="Q154" s="26"/>
      <c r="R154" s="18"/>
    </row>
    <row r="155" spans="1:18" ht="16.5" customHeight="1" x14ac:dyDescent="0.25">
      <c r="A155" s="1"/>
      <c r="B155" s="20"/>
      <c r="C155" s="20"/>
      <c r="D155" s="18"/>
      <c r="E155" s="21"/>
      <c r="F155" s="18"/>
      <c r="G155" s="18"/>
      <c r="H155" s="38"/>
      <c r="I155" s="31"/>
      <c r="J155" s="22"/>
      <c r="K155" s="22"/>
      <c r="L155" s="22"/>
      <c r="M155" s="22"/>
      <c r="N155" s="28"/>
      <c r="O155" s="22"/>
      <c r="P155" s="22"/>
      <c r="Q155" s="26"/>
      <c r="R155" s="18"/>
    </row>
    <row r="156" spans="1:18" ht="16.5" customHeight="1" x14ac:dyDescent="0.25">
      <c r="A156" s="1"/>
      <c r="B156" s="20"/>
      <c r="C156" s="20"/>
      <c r="D156" s="18"/>
      <c r="E156" s="21"/>
      <c r="F156" s="18"/>
      <c r="G156" s="81"/>
      <c r="H156" s="31"/>
      <c r="I156" s="22"/>
      <c r="J156" s="22"/>
      <c r="K156" s="22"/>
      <c r="L156" s="1"/>
      <c r="M156" s="22"/>
      <c r="N156" s="28"/>
      <c r="O156" s="22"/>
      <c r="P156" s="22"/>
      <c r="Q156" s="23"/>
      <c r="R156" s="1"/>
    </row>
    <row r="157" spans="1:18" ht="16.5" customHeight="1" x14ac:dyDescent="0.25">
      <c r="A157" s="1"/>
      <c r="B157" s="20"/>
      <c r="C157" s="20"/>
      <c r="D157" s="18"/>
      <c r="E157" s="21"/>
      <c r="F157" s="18"/>
      <c r="G157" s="18"/>
      <c r="H157" s="38"/>
      <c r="I157" s="24"/>
      <c r="J157" s="22"/>
      <c r="K157" s="22"/>
      <c r="L157" s="22"/>
      <c r="M157" s="22"/>
      <c r="N157" s="28"/>
      <c r="O157" s="22"/>
      <c r="P157" s="22"/>
      <c r="Q157" s="26"/>
      <c r="R157" s="1"/>
    </row>
    <row r="158" spans="1:18" ht="16.5" customHeight="1" x14ac:dyDescent="0.25">
      <c r="A158" s="1"/>
      <c r="B158" s="20"/>
      <c r="C158" s="20"/>
      <c r="D158" s="18"/>
      <c r="E158" s="21"/>
      <c r="F158" s="18"/>
      <c r="G158" s="18"/>
      <c r="H158" s="31"/>
      <c r="I158" s="24"/>
      <c r="J158" s="22"/>
      <c r="K158" s="22"/>
      <c r="L158" s="22"/>
      <c r="M158" s="22"/>
      <c r="N158" s="28"/>
      <c r="O158" s="22"/>
      <c r="P158" s="22"/>
      <c r="Q158" s="26"/>
      <c r="R158" s="1"/>
    </row>
    <row r="159" spans="1:18" ht="16.5" customHeight="1" x14ac:dyDescent="0.25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</row>
    <row r="160" spans="1:18" ht="16.5" customHeight="1" x14ac:dyDescent="0.25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</row>
    <row r="161" spans="1:18" ht="16.5" customHeight="1" x14ac:dyDescent="0.25">
      <c r="A161" s="1"/>
      <c r="B161" s="94"/>
      <c r="C161" s="94"/>
      <c r="D161" s="65"/>
      <c r="E161" s="95"/>
      <c r="F161" s="65"/>
      <c r="G161" s="65"/>
      <c r="H161" s="65"/>
      <c r="I161" s="31"/>
      <c r="J161" s="96"/>
      <c r="K161" s="31"/>
      <c r="L161" s="31"/>
      <c r="M161" s="31"/>
      <c r="N161" s="72"/>
      <c r="O161" s="31"/>
      <c r="P161" s="31"/>
      <c r="Q161" s="23"/>
      <c r="R161" s="65"/>
    </row>
    <row r="162" spans="1:18" ht="16.5" customHeight="1" x14ac:dyDescent="0.25">
      <c r="A162" s="1"/>
      <c r="B162" s="94"/>
      <c r="C162" s="94"/>
      <c r="D162" s="65"/>
      <c r="E162" s="95"/>
      <c r="F162" s="65"/>
      <c r="G162" s="65"/>
      <c r="H162" s="65"/>
      <c r="I162" s="31"/>
      <c r="J162" s="31"/>
      <c r="K162" s="57"/>
      <c r="L162" s="31"/>
      <c r="M162" s="31"/>
      <c r="N162" s="72"/>
      <c r="O162" s="31"/>
      <c r="P162" s="31"/>
      <c r="Q162" s="23"/>
      <c r="R162" s="65"/>
    </row>
    <row r="163" spans="1:18" ht="16.5" customHeight="1" x14ac:dyDescent="0.25">
      <c r="A163" s="1"/>
      <c r="B163" s="94"/>
      <c r="C163" s="94"/>
      <c r="D163" s="65"/>
      <c r="E163" s="95"/>
      <c r="F163" s="65"/>
      <c r="G163" s="65"/>
      <c r="H163" s="65"/>
      <c r="I163" s="24"/>
      <c r="J163" s="31"/>
      <c r="K163" s="31"/>
      <c r="L163" s="31"/>
      <c r="M163" s="31"/>
      <c r="N163" s="72"/>
      <c r="O163" s="31"/>
      <c r="P163" s="31"/>
      <c r="Q163" s="23"/>
      <c r="R163" s="65"/>
    </row>
    <row r="164" spans="1:18" ht="16.5" customHeight="1" x14ac:dyDescent="0.25">
      <c r="A164" s="1"/>
      <c r="B164" s="94"/>
      <c r="C164" s="94"/>
      <c r="D164" s="65"/>
      <c r="E164" s="95"/>
      <c r="F164" s="65"/>
      <c r="G164" s="65"/>
      <c r="H164" s="65"/>
      <c r="I164" s="24"/>
      <c r="J164" s="31"/>
      <c r="K164" s="24"/>
      <c r="L164" s="31"/>
      <c r="M164" s="31"/>
      <c r="N164" s="72"/>
      <c r="O164" s="31"/>
      <c r="P164" s="31"/>
      <c r="Q164" s="23"/>
      <c r="R164" s="65"/>
    </row>
    <row r="165" spans="1:18" ht="16.5" customHeight="1" x14ac:dyDescent="0.25">
      <c r="A165" s="1"/>
      <c r="B165" s="94"/>
      <c r="C165" s="94"/>
      <c r="D165" s="65"/>
      <c r="E165" s="75"/>
      <c r="F165" s="65"/>
      <c r="G165" s="65"/>
      <c r="H165" s="65"/>
      <c r="I165" s="24"/>
      <c r="J165" s="31"/>
      <c r="K165" s="31"/>
      <c r="L165" s="31"/>
      <c r="M165" s="31"/>
      <c r="N165" s="31"/>
      <c r="O165" s="31"/>
      <c r="P165" s="31"/>
      <c r="Q165" s="26"/>
      <c r="R165" s="65"/>
    </row>
    <row r="166" spans="1:18" ht="16.5" customHeight="1" x14ac:dyDescent="0.25">
      <c r="A166" s="1"/>
      <c r="B166" s="94"/>
      <c r="C166" s="94"/>
      <c r="D166" s="65"/>
      <c r="E166" s="95"/>
      <c r="F166" s="65"/>
      <c r="G166" s="65"/>
      <c r="H166" s="65"/>
      <c r="I166" s="31"/>
      <c r="J166" s="96"/>
      <c r="K166" s="31"/>
      <c r="L166" s="31"/>
      <c r="M166" s="31"/>
      <c r="N166" s="72"/>
      <c r="O166" s="31"/>
      <c r="P166" s="31"/>
      <c r="Q166" s="26"/>
      <c r="R166" s="65"/>
    </row>
    <row r="167" spans="1:18" ht="16.5" customHeight="1" x14ac:dyDescent="0.25">
      <c r="A167" s="1"/>
      <c r="B167" s="94"/>
      <c r="C167" s="94"/>
      <c r="D167" s="65"/>
      <c r="E167" s="95"/>
      <c r="F167" s="31"/>
      <c r="G167" s="65"/>
      <c r="H167" s="75"/>
      <c r="I167" s="31"/>
      <c r="J167" s="31"/>
      <c r="K167" s="31"/>
      <c r="L167" s="31"/>
      <c r="M167" s="31"/>
      <c r="N167" s="72"/>
      <c r="O167" s="31"/>
      <c r="P167" s="31"/>
      <c r="Q167" s="26"/>
      <c r="R167" s="65"/>
    </row>
    <row r="168" spans="1:18" ht="16.5" customHeight="1" x14ac:dyDescent="0.25">
      <c r="A168" s="1"/>
      <c r="B168" s="94"/>
      <c r="C168" s="94"/>
      <c r="D168" s="65"/>
      <c r="E168" s="95"/>
      <c r="F168" s="31"/>
      <c r="G168" s="65"/>
      <c r="H168" s="65"/>
      <c r="I168" s="96"/>
      <c r="J168" s="96"/>
      <c r="K168" s="96"/>
      <c r="L168" s="31"/>
      <c r="M168" s="31"/>
      <c r="N168" s="98"/>
      <c r="O168" s="31"/>
      <c r="P168" s="31"/>
      <c r="Q168" s="26"/>
      <c r="R168" s="65"/>
    </row>
    <row r="169" spans="1:18" ht="16.5" customHeight="1" x14ac:dyDescent="0.25">
      <c r="A169" s="1"/>
      <c r="B169" s="94"/>
      <c r="C169" s="94"/>
      <c r="D169" s="65"/>
      <c r="E169" s="95"/>
      <c r="F169" s="31"/>
      <c r="G169" s="65"/>
      <c r="H169" s="65"/>
      <c r="I169" s="31"/>
      <c r="J169" s="31"/>
      <c r="K169" s="31"/>
      <c r="L169" s="31"/>
      <c r="M169" s="31"/>
      <c r="N169" s="72"/>
      <c r="O169" s="31"/>
      <c r="P169" s="31"/>
      <c r="Q169" s="26"/>
      <c r="R169" s="65"/>
    </row>
    <row r="170" spans="1:18" ht="16.5" customHeight="1" x14ac:dyDescent="0.25">
      <c r="A170" s="1"/>
      <c r="B170" s="94"/>
      <c r="C170" s="94"/>
      <c r="D170" s="65"/>
      <c r="E170" s="95"/>
      <c r="F170" s="65"/>
      <c r="G170" s="65"/>
      <c r="H170" s="65"/>
      <c r="I170" s="72"/>
      <c r="J170" s="31"/>
      <c r="K170" s="31"/>
      <c r="L170" s="31"/>
      <c r="M170" s="31"/>
      <c r="N170" s="72"/>
      <c r="O170" s="31"/>
      <c r="P170" s="31"/>
      <c r="Q170" s="26"/>
      <c r="R170" s="65"/>
    </row>
    <row r="171" spans="1:18" ht="16.5" customHeight="1" x14ac:dyDescent="0.25">
      <c r="A171" s="1"/>
      <c r="B171" s="94"/>
      <c r="C171" s="94"/>
      <c r="D171" s="65"/>
      <c r="E171" s="95"/>
      <c r="F171" s="65"/>
      <c r="G171" s="65"/>
      <c r="H171" s="31"/>
      <c r="I171" s="31"/>
      <c r="J171" s="31"/>
      <c r="K171" s="31"/>
      <c r="L171" s="31"/>
      <c r="M171" s="99"/>
      <c r="N171" s="72"/>
      <c r="O171" s="31"/>
      <c r="P171" s="31"/>
      <c r="Q171" s="26"/>
      <c r="R171" s="65"/>
    </row>
    <row r="172" spans="1:18" ht="16.5" customHeight="1" x14ac:dyDescent="0.25">
      <c r="A172" s="1"/>
      <c r="B172" s="94"/>
      <c r="C172" s="94"/>
      <c r="D172" s="65"/>
      <c r="E172" s="75"/>
      <c r="F172" s="65"/>
      <c r="G172" s="65"/>
      <c r="H172" s="31"/>
      <c r="I172" s="72"/>
      <c r="J172" s="31"/>
      <c r="K172" s="31"/>
      <c r="L172" s="31"/>
      <c r="M172" s="31"/>
      <c r="N172" s="31"/>
      <c r="O172" s="31"/>
      <c r="P172" s="31"/>
      <c r="Q172" s="26"/>
      <c r="R172" s="65"/>
    </row>
    <row r="173" spans="1:18" ht="16.5" customHeight="1" x14ac:dyDescent="0.25">
      <c r="A173" s="1"/>
      <c r="B173" s="94"/>
      <c r="C173" s="94"/>
      <c r="D173" s="65"/>
      <c r="E173" s="95"/>
      <c r="F173" s="65"/>
      <c r="G173" s="65"/>
      <c r="H173" s="75"/>
      <c r="I173" s="65"/>
      <c r="J173" s="31"/>
      <c r="K173" s="65"/>
      <c r="L173" s="31"/>
      <c r="M173" s="31"/>
      <c r="N173" s="72"/>
      <c r="O173" s="31"/>
      <c r="P173" s="31"/>
      <c r="Q173" s="26"/>
      <c r="R173" s="65"/>
    </row>
    <row r="174" spans="1:18" ht="16.5" customHeight="1" x14ac:dyDescent="0.25">
      <c r="A174" s="1"/>
      <c r="B174" s="20"/>
      <c r="C174" s="20"/>
      <c r="D174" s="18"/>
      <c r="E174" s="30"/>
      <c r="F174" s="18"/>
      <c r="G174" s="18"/>
      <c r="H174" s="21"/>
      <c r="I174" s="22"/>
      <c r="J174" s="22"/>
      <c r="K174" s="22"/>
      <c r="L174" s="22"/>
      <c r="M174" s="22"/>
      <c r="N174" s="28"/>
      <c r="O174" s="22"/>
      <c r="P174" s="22"/>
      <c r="Q174" s="23"/>
      <c r="R174" s="18"/>
    </row>
    <row r="175" spans="1:18" ht="16.5" customHeight="1" x14ac:dyDescent="0.25">
      <c r="A175" s="1"/>
      <c r="B175" s="20"/>
      <c r="C175" s="20"/>
      <c r="D175" s="18"/>
      <c r="E175" s="30"/>
      <c r="F175" s="18"/>
      <c r="G175" s="18"/>
      <c r="H175" s="31"/>
      <c r="I175" s="22"/>
      <c r="J175" s="22"/>
      <c r="K175" s="22"/>
      <c r="L175" s="22"/>
      <c r="M175" s="22"/>
      <c r="N175" s="28"/>
      <c r="O175" s="22"/>
      <c r="P175" s="22"/>
      <c r="Q175" s="23"/>
      <c r="R175" s="18"/>
    </row>
    <row r="176" spans="1:18" ht="16.5" customHeight="1" x14ac:dyDescent="0.25">
      <c r="A176" s="1"/>
      <c r="B176" s="20"/>
      <c r="C176" s="20"/>
      <c r="D176" s="18"/>
      <c r="E176" s="30"/>
      <c r="F176" s="18"/>
      <c r="G176" s="18"/>
      <c r="H176" s="29"/>
      <c r="I176" s="24"/>
      <c r="J176" s="22"/>
      <c r="K176" s="22"/>
      <c r="L176" s="22"/>
      <c r="M176" s="22"/>
      <c r="N176" s="28"/>
      <c r="O176" s="22"/>
      <c r="P176" s="22"/>
      <c r="Q176" s="23"/>
      <c r="R176" s="18"/>
    </row>
    <row r="177" spans="1:18" ht="16.5" customHeight="1" x14ac:dyDescent="0.25">
      <c r="A177" s="1"/>
      <c r="B177" s="20"/>
      <c r="C177" s="20"/>
      <c r="D177" s="18"/>
      <c r="E177" s="30"/>
      <c r="F177" s="18"/>
      <c r="G177" s="18"/>
      <c r="H177" s="29"/>
      <c r="I177" s="24"/>
      <c r="J177" s="22"/>
      <c r="K177" s="24"/>
      <c r="L177" s="22"/>
      <c r="M177" s="22"/>
      <c r="N177" s="22"/>
      <c r="O177" s="22"/>
      <c r="P177" s="22"/>
      <c r="Q177" s="23"/>
      <c r="R177" s="18"/>
    </row>
    <row r="178" spans="1:18" ht="16.5" customHeight="1" x14ac:dyDescent="0.25">
      <c r="A178" s="1"/>
      <c r="B178" s="20"/>
      <c r="C178" s="20"/>
      <c r="D178" s="18"/>
      <c r="E178" s="30"/>
      <c r="F178" s="18"/>
      <c r="G178" s="18"/>
      <c r="H178" s="24"/>
      <c r="I178" s="29"/>
      <c r="J178" s="22"/>
      <c r="K178" s="22"/>
      <c r="L178" s="22"/>
      <c r="M178" s="22"/>
      <c r="N178" s="28"/>
      <c r="O178" s="22"/>
      <c r="P178" s="22"/>
      <c r="Q178" s="26"/>
      <c r="R178" s="18"/>
    </row>
    <row r="179" spans="1:18" ht="16.5" customHeight="1" x14ac:dyDescent="0.25">
      <c r="A179" s="1"/>
      <c r="B179" s="20"/>
      <c r="C179" s="20"/>
      <c r="D179" s="18"/>
      <c r="E179" s="30"/>
      <c r="F179" s="18"/>
      <c r="G179" s="18"/>
      <c r="H179" s="22"/>
      <c r="I179" s="31"/>
      <c r="J179" s="22"/>
      <c r="K179" s="22"/>
      <c r="L179" s="22"/>
      <c r="M179" s="22"/>
      <c r="N179" s="28"/>
      <c r="O179" s="22"/>
      <c r="P179" s="22"/>
      <c r="Q179" s="26"/>
      <c r="R179" s="18"/>
    </row>
    <row r="180" spans="1:18" ht="16.5" customHeight="1" x14ac:dyDescent="0.25">
      <c r="A180" s="1"/>
      <c r="B180" s="20"/>
      <c r="C180" s="20"/>
      <c r="D180" s="18"/>
      <c r="E180" s="30"/>
      <c r="F180" s="22"/>
      <c r="G180" s="18"/>
      <c r="H180" s="22"/>
      <c r="I180" s="22"/>
      <c r="J180" s="22"/>
      <c r="K180" s="22"/>
      <c r="L180" s="22"/>
      <c r="M180" s="22"/>
      <c r="N180" s="28"/>
      <c r="O180" s="22"/>
      <c r="P180" s="22"/>
      <c r="Q180" s="26"/>
      <c r="R180" s="18"/>
    </row>
    <row r="181" spans="1:18" ht="16.5" customHeight="1" x14ac:dyDescent="0.25">
      <c r="A181" s="1"/>
      <c r="B181" s="20"/>
      <c r="C181" s="20"/>
      <c r="D181" s="18"/>
      <c r="E181" s="21"/>
      <c r="F181" s="18"/>
      <c r="G181" s="18"/>
      <c r="H181" s="21"/>
      <c r="I181" s="22"/>
      <c r="J181" s="22"/>
      <c r="K181" s="22"/>
      <c r="L181" s="22"/>
      <c r="M181" s="22"/>
      <c r="N181" s="22"/>
      <c r="O181" s="22"/>
      <c r="P181" s="22"/>
      <c r="Q181" s="23"/>
      <c r="R181" s="18"/>
    </row>
    <row r="182" spans="1:18" ht="16.5" customHeight="1" x14ac:dyDescent="0.25">
      <c r="A182" s="1"/>
      <c r="B182" s="20"/>
      <c r="C182" s="20"/>
      <c r="D182" s="18"/>
      <c r="E182" s="21"/>
      <c r="F182" s="18"/>
      <c r="G182" s="18"/>
      <c r="H182" s="21"/>
      <c r="I182" s="22"/>
      <c r="J182" s="22"/>
      <c r="K182" s="22"/>
      <c r="L182" s="22"/>
      <c r="M182" s="22"/>
      <c r="N182" s="28"/>
      <c r="O182" s="22"/>
      <c r="P182" s="22"/>
      <c r="Q182" s="23"/>
      <c r="R182" s="18"/>
    </row>
    <row r="183" spans="1:18" ht="16.5" customHeight="1" x14ac:dyDescent="0.25">
      <c r="A183" s="1"/>
      <c r="B183" s="20"/>
      <c r="C183" s="20"/>
      <c r="D183" s="18"/>
      <c r="E183" s="21"/>
      <c r="F183" s="18"/>
      <c r="G183" s="18"/>
      <c r="H183" s="31"/>
      <c r="I183" s="22"/>
      <c r="J183" s="22"/>
      <c r="K183" s="22"/>
      <c r="L183" s="22"/>
      <c r="M183" s="31"/>
      <c r="N183" s="22"/>
      <c r="O183" s="22"/>
      <c r="P183" s="22"/>
      <c r="Q183" s="23"/>
      <c r="R183" s="18"/>
    </row>
    <row r="184" spans="1:18" ht="16.5" customHeight="1" x14ac:dyDescent="0.25">
      <c r="A184" s="1"/>
      <c r="B184" s="20"/>
      <c r="C184" s="20"/>
      <c r="D184" s="18"/>
      <c r="E184" s="21"/>
      <c r="F184" s="18"/>
      <c r="G184" s="18"/>
      <c r="H184" s="29"/>
      <c r="I184" s="24"/>
      <c r="J184" s="22"/>
      <c r="K184" s="22"/>
      <c r="L184" s="22"/>
      <c r="M184" s="22"/>
      <c r="N184" s="25"/>
      <c r="O184" s="22"/>
      <c r="P184" s="22"/>
      <c r="Q184" s="23"/>
      <c r="R184" s="18"/>
    </row>
    <row r="185" spans="1:18" ht="16.5" customHeight="1" x14ac:dyDescent="0.25">
      <c r="A185" s="1"/>
      <c r="B185" s="20"/>
      <c r="C185" s="20"/>
      <c r="D185" s="18"/>
      <c r="E185" s="21"/>
      <c r="F185" s="18"/>
      <c r="G185" s="18"/>
      <c r="H185" s="21"/>
      <c r="I185" s="22"/>
      <c r="J185" s="22"/>
      <c r="K185" s="22"/>
      <c r="L185" s="22"/>
      <c r="M185" s="22"/>
      <c r="N185" s="22"/>
      <c r="O185" s="22"/>
      <c r="P185" s="22"/>
      <c r="Q185" s="23"/>
      <c r="R185" s="18"/>
    </row>
    <row r="186" spans="1:18" ht="16.5" customHeight="1" x14ac:dyDescent="0.25">
      <c r="A186" s="1"/>
      <c r="B186" s="20"/>
      <c r="C186" s="20"/>
      <c r="D186" s="18"/>
      <c r="E186" s="21"/>
      <c r="F186" s="18"/>
      <c r="G186" s="18"/>
      <c r="H186" s="31"/>
      <c r="I186" s="22"/>
      <c r="J186" s="22"/>
      <c r="K186" s="22"/>
      <c r="L186" s="22"/>
      <c r="M186" s="22"/>
      <c r="N186" s="22"/>
      <c r="O186" s="22"/>
      <c r="P186" s="22"/>
      <c r="Q186" s="23"/>
      <c r="R186" s="18"/>
    </row>
    <row r="187" spans="1:18" ht="16.5" customHeight="1" x14ac:dyDescent="0.25">
      <c r="A187" s="1"/>
      <c r="B187" s="20"/>
      <c r="C187" s="20"/>
      <c r="D187" s="18"/>
      <c r="E187" s="30"/>
      <c r="F187" s="18"/>
      <c r="G187" s="18"/>
      <c r="H187" s="21"/>
      <c r="I187" s="22"/>
      <c r="J187" s="22"/>
      <c r="K187" s="22"/>
      <c r="L187" s="22"/>
      <c r="M187" s="22"/>
      <c r="N187" s="28"/>
      <c r="O187" s="22"/>
      <c r="P187" s="22"/>
      <c r="Q187" s="23"/>
      <c r="R187" s="18"/>
    </row>
    <row r="188" spans="1:18" ht="16.5" customHeight="1" x14ac:dyDescent="0.25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</row>
    <row r="189" spans="1:18" ht="16.5" customHeight="1" x14ac:dyDescent="0.25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</row>
    <row r="190" spans="1:18" ht="16.5" customHeight="1" x14ac:dyDescent="0.25">
      <c r="A190" s="1"/>
      <c r="B190" s="20"/>
      <c r="C190" s="20"/>
      <c r="D190" s="18"/>
      <c r="E190" s="21"/>
      <c r="F190" s="18"/>
      <c r="G190" s="18"/>
      <c r="H190" s="22"/>
      <c r="I190" s="24"/>
      <c r="J190" s="22"/>
      <c r="K190" s="22"/>
      <c r="L190" s="22"/>
      <c r="M190" s="22"/>
      <c r="N190" s="28"/>
      <c r="O190" s="22"/>
      <c r="P190" s="22"/>
      <c r="Q190" s="31"/>
      <c r="R190" s="22"/>
    </row>
    <row r="191" spans="1:18" ht="16.5" customHeight="1" x14ac:dyDescent="0.25">
      <c r="A191" s="1"/>
      <c r="B191" s="20"/>
      <c r="C191" s="20"/>
      <c r="D191" s="18"/>
      <c r="E191" s="21"/>
      <c r="F191" s="18"/>
      <c r="G191" s="18"/>
      <c r="H191" s="18"/>
      <c r="I191" s="24"/>
      <c r="J191" s="22"/>
      <c r="K191" s="22"/>
      <c r="L191" s="22"/>
      <c r="M191" s="22"/>
      <c r="N191" s="28"/>
      <c r="O191" s="22"/>
      <c r="P191" s="22"/>
      <c r="Q191" s="31"/>
      <c r="R191" s="22"/>
    </row>
    <row r="192" spans="1:18" ht="16.5" customHeight="1" x14ac:dyDescent="0.25">
      <c r="A192" s="1"/>
      <c r="B192" s="20"/>
      <c r="C192" s="20"/>
      <c r="D192" s="18"/>
      <c r="E192" s="21"/>
      <c r="F192" s="18"/>
      <c r="G192" s="18"/>
      <c r="H192" s="18"/>
      <c r="I192" s="24"/>
      <c r="J192" s="22"/>
      <c r="K192" s="22"/>
      <c r="L192" s="22"/>
      <c r="M192" s="22"/>
      <c r="N192" s="22"/>
      <c r="O192" s="22"/>
      <c r="P192" s="22"/>
      <c r="Q192" s="23"/>
      <c r="R192" s="18"/>
    </row>
    <row r="193" spans="1:18" ht="16.5" customHeight="1" x14ac:dyDescent="0.25">
      <c r="A193" s="1"/>
      <c r="B193" s="20"/>
      <c r="C193" s="20"/>
      <c r="D193" s="18"/>
      <c r="E193" s="21"/>
      <c r="F193" s="18"/>
      <c r="G193" s="18"/>
      <c r="H193" s="22"/>
      <c r="I193" s="24"/>
      <c r="J193" s="22"/>
      <c r="K193" s="24"/>
      <c r="L193" s="22"/>
      <c r="M193" s="22"/>
      <c r="N193" s="35"/>
      <c r="O193" s="22"/>
      <c r="P193" s="22"/>
      <c r="Q193" s="31"/>
      <c r="R193" s="22"/>
    </row>
    <row r="194" spans="1:18" ht="16.5" customHeight="1" x14ac:dyDescent="0.25">
      <c r="A194" s="1"/>
      <c r="B194" s="20"/>
      <c r="C194" s="20"/>
      <c r="D194" s="18"/>
      <c r="E194" s="21"/>
      <c r="F194" s="18"/>
      <c r="G194" s="18"/>
      <c r="H194" s="21"/>
      <c r="I194" s="24"/>
      <c r="J194" s="22"/>
      <c r="K194" s="22"/>
      <c r="L194" s="22"/>
      <c r="M194" s="22"/>
      <c r="N194" s="28"/>
      <c r="O194" s="22"/>
      <c r="P194" s="22"/>
      <c r="Q194" s="23"/>
      <c r="R194" s="18"/>
    </row>
    <row r="195" spans="1:18" ht="16.5" customHeight="1" x14ac:dyDescent="0.25">
      <c r="A195" s="1"/>
      <c r="B195" s="20"/>
      <c r="C195" s="20"/>
      <c r="D195" s="18"/>
      <c r="E195" s="21"/>
      <c r="F195" s="18"/>
      <c r="G195" s="18"/>
      <c r="H195" s="21"/>
      <c r="I195" s="24"/>
      <c r="J195" s="22"/>
      <c r="K195" s="22"/>
      <c r="L195" s="22"/>
      <c r="M195" s="22"/>
      <c r="N195" s="28"/>
      <c r="O195" s="22"/>
      <c r="P195" s="22"/>
      <c r="Q195" s="23"/>
      <c r="R195" s="18"/>
    </row>
    <row r="196" spans="1:18" ht="16.5" customHeight="1" x14ac:dyDescent="0.25">
      <c r="A196" s="1"/>
      <c r="B196" s="20"/>
      <c r="C196" s="20"/>
      <c r="D196" s="18"/>
      <c r="E196" s="21"/>
      <c r="F196" s="18"/>
      <c r="G196" s="18"/>
      <c r="H196" s="18"/>
      <c r="I196" s="24"/>
      <c r="J196" s="22"/>
      <c r="K196" s="24"/>
      <c r="L196" s="22"/>
      <c r="M196" s="22"/>
      <c r="N196" s="28"/>
      <c r="O196" s="22"/>
      <c r="P196" s="22"/>
      <c r="Q196" s="31"/>
      <c r="R196" s="22"/>
    </row>
    <row r="197" spans="1:18" ht="16.5" customHeight="1" x14ac:dyDescent="0.25">
      <c r="A197" s="1"/>
      <c r="B197" s="20"/>
      <c r="C197" s="20"/>
      <c r="D197" s="18"/>
      <c r="E197" s="21"/>
      <c r="F197" s="18"/>
      <c r="G197" s="18"/>
      <c r="H197" s="18"/>
      <c r="I197" s="24"/>
      <c r="J197" s="22"/>
      <c r="K197" s="22"/>
      <c r="L197" s="22"/>
      <c r="M197" s="22"/>
      <c r="N197" s="22"/>
      <c r="O197" s="22"/>
      <c r="P197" s="22"/>
      <c r="Q197" s="23"/>
      <c r="R197" s="18"/>
    </row>
    <row r="198" spans="1:18" ht="16.5" customHeight="1" x14ac:dyDescent="0.25">
      <c r="A198" s="1"/>
      <c r="B198" s="20"/>
      <c r="C198" s="20"/>
      <c r="D198" s="18"/>
      <c r="E198" s="21"/>
      <c r="F198" s="18"/>
      <c r="G198" s="18"/>
      <c r="H198" s="18"/>
      <c r="I198" s="24"/>
      <c r="J198" s="22"/>
      <c r="K198" s="24"/>
      <c r="L198" s="22"/>
      <c r="M198" s="22"/>
      <c r="N198" s="22"/>
      <c r="O198" s="22"/>
      <c r="P198" s="22"/>
      <c r="Q198" s="23"/>
      <c r="R198" s="18"/>
    </row>
    <row r="199" spans="1:18" ht="16.5" customHeight="1" x14ac:dyDescent="0.25">
      <c r="A199" s="1"/>
      <c r="B199" s="20"/>
      <c r="C199" s="20"/>
      <c r="D199" s="18"/>
      <c r="E199" s="30"/>
      <c r="F199" s="18"/>
      <c r="G199" s="18"/>
      <c r="H199" s="18"/>
      <c r="I199" s="24"/>
      <c r="J199" s="22"/>
      <c r="K199" s="22"/>
      <c r="L199" s="22"/>
      <c r="M199" s="22"/>
      <c r="N199" s="28"/>
      <c r="O199" s="22"/>
      <c r="P199" s="22"/>
      <c r="Q199" s="31"/>
      <c r="R199" s="22"/>
    </row>
    <row r="200" spans="1:18" ht="16.5" customHeight="1" x14ac:dyDescent="0.25">
      <c r="A200" s="1"/>
      <c r="B200" s="20"/>
      <c r="C200" s="20"/>
      <c r="D200" s="18"/>
      <c r="E200" s="21"/>
      <c r="F200" s="18"/>
      <c r="G200" s="18"/>
      <c r="H200" s="18"/>
      <c r="I200" s="24"/>
      <c r="J200" s="22"/>
      <c r="K200" s="22"/>
      <c r="L200" s="22"/>
      <c r="M200" s="22"/>
      <c r="N200" s="28"/>
      <c r="O200" s="22"/>
      <c r="P200" s="22"/>
      <c r="Q200" s="23"/>
      <c r="R200" s="18"/>
    </row>
    <row r="201" spans="1:18" ht="16.5" customHeight="1" x14ac:dyDescent="0.25">
      <c r="A201" s="1"/>
      <c r="B201" s="20"/>
      <c r="C201" s="20"/>
      <c r="D201" s="18"/>
      <c r="E201" s="21"/>
      <c r="F201" s="18"/>
      <c r="G201" s="18"/>
      <c r="H201" s="18"/>
      <c r="I201" s="24"/>
      <c r="J201" s="22"/>
      <c r="K201" s="22"/>
      <c r="L201" s="22"/>
      <c r="M201" s="22"/>
      <c r="N201" s="28"/>
      <c r="O201" s="22"/>
      <c r="P201" s="22"/>
      <c r="Q201" s="23"/>
      <c r="R201" s="18"/>
    </row>
    <row r="202" spans="1:18" x14ac:dyDescent="0.25">
      <c r="A202" s="1"/>
      <c r="B202" s="20"/>
      <c r="C202" s="20"/>
      <c r="D202" s="18"/>
      <c r="E202" s="30"/>
      <c r="F202" s="18"/>
      <c r="G202" s="18"/>
      <c r="H202" s="18"/>
      <c r="I202" s="24"/>
      <c r="J202" s="22"/>
      <c r="K202" s="22"/>
      <c r="L202" s="22"/>
      <c r="M202" s="22"/>
      <c r="N202" s="28"/>
      <c r="O202" s="22"/>
      <c r="P202" s="22"/>
      <c r="Q202" s="26"/>
      <c r="R202" s="18"/>
    </row>
    <row r="203" spans="1:18" x14ac:dyDescent="0.25">
      <c r="A203" s="1"/>
      <c r="B203" s="20"/>
      <c r="C203" s="20"/>
      <c r="D203" s="18"/>
      <c r="E203" s="30"/>
      <c r="F203" s="18"/>
      <c r="G203" s="18"/>
      <c r="H203" s="18"/>
      <c r="I203" s="29"/>
      <c r="J203" s="22"/>
      <c r="K203" s="22"/>
      <c r="L203" s="22"/>
      <c r="M203" s="22"/>
      <c r="N203" s="28"/>
      <c r="O203" s="22"/>
      <c r="P203" s="22"/>
      <c r="Q203" s="26"/>
      <c r="R203" s="18"/>
    </row>
    <row r="204" spans="1:18" x14ac:dyDescent="0.25">
      <c r="A204" s="1"/>
      <c r="B204" s="20"/>
      <c r="C204" s="20"/>
      <c r="D204" s="18"/>
      <c r="E204" s="21"/>
      <c r="F204" s="18"/>
      <c r="G204" s="18"/>
      <c r="H204" s="18"/>
      <c r="I204" s="31"/>
      <c r="J204" s="22"/>
      <c r="K204" s="22"/>
      <c r="L204" s="22"/>
      <c r="M204" s="22"/>
      <c r="N204" s="28"/>
      <c r="O204" s="22"/>
      <c r="P204" s="22"/>
      <c r="Q204" s="26"/>
      <c r="R204" s="18"/>
    </row>
    <row r="205" spans="1:18" x14ac:dyDescent="0.25">
      <c r="A205" s="1"/>
      <c r="B205" s="20"/>
      <c r="C205" s="20"/>
      <c r="D205" s="18"/>
      <c r="E205" s="30"/>
      <c r="F205" s="18"/>
      <c r="G205" s="18"/>
      <c r="H205" s="18"/>
      <c r="I205" s="22"/>
      <c r="J205" s="22"/>
      <c r="K205" s="22"/>
      <c r="L205" s="22"/>
      <c r="M205" s="22"/>
      <c r="N205" s="28"/>
      <c r="O205" s="22"/>
      <c r="P205" s="22"/>
      <c r="Q205" s="26"/>
      <c r="R205" s="18"/>
    </row>
    <row r="206" spans="1:18" x14ac:dyDescent="0.25">
      <c r="A206" s="1"/>
      <c r="B206" s="20"/>
      <c r="C206" s="20"/>
      <c r="D206" s="18"/>
      <c r="E206" s="21"/>
      <c r="F206" s="18"/>
      <c r="G206" s="18"/>
      <c r="H206" s="18"/>
      <c r="I206" s="22"/>
      <c r="J206" s="34"/>
      <c r="K206" s="34"/>
      <c r="L206" s="22"/>
      <c r="M206" s="22"/>
      <c r="N206" s="34"/>
      <c r="O206" s="22"/>
      <c r="P206" s="22"/>
      <c r="Q206" s="26"/>
      <c r="R206" s="18"/>
    </row>
    <row r="207" spans="1:18" x14ac:dyDescent="0.25">
      <c r="A207" s="1"/>
      <c r="B207" s="20"/>
      <c r="C207" s="20"/>
      <c r="D207" s="18"/>
      <c r="E207" s="30"/>
      <c r="F207" s="18"/>
      <c r="G207" s="18"/>
      <c r="H207" s="18"/>
      <c r="I207" s="22"/>
      <c r="J207" s="22"/>
      <c r="K207" s="22"/>
      <c r="L207" s="22"/>
      <c r="M207" s="22"/>
      <c r="N207" s="28"/>
      <c r="O207" s="22"/>
      <c r="P207" s="22"/>
      <c r="Q207" s="26"/>
      <c r="R207" s="18"/>
    </row>
    <row r="208" spans="1:18" x14ac:dyDescent="0.25">
      <c r="A208" s="1"/>
      <c r="B208" s="20"/>
      <c r="C208" s="20"/>
      <c r="D208" s="18"/>
      <c r="E208" s="30"/>
      <c r="F208" s="18"/>
      <c r="G208" s="18"/>
      <c r="H208" s="18"/>
      <c r="I208" s="28"/>
      <c r="J208" s="22"/>
      <c r="K208" s="22"/>
      <c r="L208" s="22"/>
      <c r="M208" s="22"/>
      <c r="N208" s="28"/>
      <c r="O208" s="22"/>
      <c r="P208" s="22"/>
      <c r="Q208" s="26"/>
      <c r="R208" s="18"/>
    </row>
    <row r="209" spans="1:18" x14ac:dyDescent="0.25">
      <c r="A209" s="1"/>
      <c r="B209" s="20"/>
      <c r="C209" s="20"/>
      <c r="D209" s="18"/>
      <c r="E209" s="30"/>
      <c r="F209" s="18"/>
      <c r="G209" s="18"/>
      <c r="H209" s="18"/>
      <c r="I209" s="22"/>
      <c r="J209" s="22"/>
      <c r="K209" s="22"/>
      <c r="L209" s="22"/>
      <c r="M209" s="22"/>
      <c r="N209" s="28"/>
      <c r="O209" s="22"/>
      <c r="P209" s="22"/>
      <c r="Q209" s="26"/>
      <c r="R209" s="18"/>
    </row>
    <row r="210" spans="1:18" x14ac:dyDescent="0.25">
      <c r="A210" s="1"/>
      <c r="B210" s="20"/>
      <c r="C210" s="20"/>
      <c r="D210" s="18"/>
      <c r="E210" s="21"/>
      <c r="F210" s="18"/>
      <c r="G210" s="18"/>
      <c r="H210" s="18"/>
      <c r="I210" s="22"/>
      <c r="J210" s="22"/>
      <c r="K210" s="22"/>
      <c r="L210" s="22"/>
      <c r="M210" s="22"/>
      <c r="N210" s="28"/>
      <c r="O210" s="22"/>
      <c r="P210" s="22"/>
      <c r="Q210" s="26"/>
      <c r="R210" s="18"/>
    </row>
    <row r="211" spans="1:18" x14ac:dyDescent="0.25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</row>
    <row r="212" spans="1:18" x14ac:dyDescent="0.25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</row>
    <row r="213" spans="1:18" x14ac:dyDescent="0.25">
      <c r="A213" s="18"/>
      <c r="B213" s="20"/>
      <c r="C213" s="20"/>
      <c r="D213" s="18"/>
      <c r="E213" s="21"/>
      <c r="F213" s="18"/>
      <c r="G213" s="18"/>
      <c r="H213" s="31"/>
      <c r="I213" s="24"/>
      <c r="J213" s="22"/>
      <c r="K213" s="22"/>
      <c r="L213" s="22"/>
      <c r="M213" s="22"/>
      <c r="N213" s="85"/>
      <c r="O213" s="22"/>
      <c r="P213" s="22"/>
      <c r="Q213" s="26"/>
      <c r="R213" s="1"/>
    </row>
    <row r="214" spans="1:18" x14ac:dyDescent="0.25">
      <c r="A214" s="18"/>
      <c r="B214" s="20"/>
      <c r="C214" s="20"/>
      <c r="D214" s="18"/>
      <c r="E214" s="21"/>
      <c r="F214" s="18"/>
      <c r="G214" s="18"/>
      <c r="H214" s="31"/>
      <c r="I214" s="24"/>
      <c r="J214" s="22"/>
      <c r="K214" s="22"/>
      <c r="L214" s="22"/>
      <c r="M214" s="22"/>
      <c r="N214" s="28"/>
      <c r="O214" s="22"/>
      <c r="P214" s="22"/>
      <c r="Q214" s="26"/>
      <c r="R214" s="1"/>
    </row>
    <row r="215" spans="1:18" x14ac:dyDescent="0.25">
      <c r="A215" s="18"/>
      <c r="B215" s="20"/>
      <c r="C215" s="20"/>
      <c r="D215" s="18"/>
      <c r="E215" s="21"/>
      <c r="F215" s="18"/>
      <c r="G215" s="18"/>
      <c r="H215" s="21"/>
      <c r="I215" s="24"/>
      <c r="J215" s="22"/>
      <c r="K215" s="24"/>
      <c r="L215" s="22"/>
      <c r="M215" s="22"/>
      <c r="N215" s="22"/>
      <c r="O215" s="22"/>
      <c r="P215" s="22"/>
      <c r="Q215" s="26"/>
      <c r="R215" s="1"/>
    </row>
    <row r="216" spans="1:18" x14ac:dyDescent="0.25">
      <c r="A216" s="18"/>
      <c r="B216" s="20"/>
      <c r="C216" s="20"/>
      <c r="D216" s="18"/>
      <c r="E216" s="21"/>
      <c r="F216" s="18"/>
      <c r="G216" s="18"/>
      <c r="H216" s="22"/>
      <c r="I216" s="24"/>
      <c r="J216" s="22"/>
      <c r="K216" s="22"/>
      <c r="L216" s="22"/>
      <c r="M216" s="31"/>
      <c r="N216" s="28"/>
      <c r="O216" s="22"/>
      <c r="P216" s="22"/>
      <c r="Q216" s="26"/>
      <c r="R216" s="1"/>
    </row>
    <row r="217" spans="1:18" x14ac:dyDescent="0.25">
      <c r="A217" s="18"/>
      <c r="B217" s="20"/>
      <c r="C217" s="20"/>
      <c r="D217" s="18"/>
      <c r="E217" s="21"/>
      <c r="F217" s="18"/>
      <c r="G217" s="18"/>
      <c r="H217" s="31"/>
      <c r="I217" s="24"/>
      <c r="J217" s="22"/>
      <c r="K217" s="22"/>
      <c r="L217" s="22"/>
      <c r="M217" s="22"/>
      <c r="N217" s="28"/>
      <c r="O217" s="22"/>
      <c r="P217" s="22"/>
      <c r="Q217" s="26"/>
      <c r="R217" s="1"/>
    </row>
    <row r="218" spans="1:18" x14ac:dyDescent="0.25">
      <c r="A218" s="18"/>
      <c r="B218" s="20"/>
      <c r="C218" s="20"/>
      <c r="D218" s="18"/>
      <c r="E218" s="21"/>
      <c r="F218" s="18"/>
      <c r="G218" s="18"/>
      <c r="H218" s="21"/>
      <c r="I218" s="24"/>
      <c r="J218" s="22"/>
      <c r="K218" s="22"/>
      <c r="L218" s="22"/>
      <c r="M218" s="22"/>
      <c r="N218" s="22"/>
      <c r="O218" s="22"/>
      <c r="P218" s="22"/>
      <c r="Q218" s="23"/>
      <c r="R218" s="18"/>
    </row>
    <row r="219" spans="1:18" x14ac:dyDescent="0.25">
      <c r="A219" s="18"/>
      <c r="B219" s="20"/>
      <c r="C219" s="20"/>
      <c r="D219" s="18"/>
      <c r="E219" s="21"/>
      <c r="F219" s="18"/>
      <c r="G219" s="18"/>
      <c r="H219" s="22"/>
      <c r="I219" s="24"/>
      <c r="J219" s="22"/>
      <c r="K219" s="22"/>
      <c r="L219" s="22"/>
      <c r="M219" s="22"/>
      <c r="N219" s="28"/>
      <c r="O219" s="22"/>
      <c r="P219" s="22"/>
      <c r="Q219" s="26"/>
      <c r="R219" s="1"/>
    </row>
    <row r="220" spans="1:18" x14ac:dyDescent="0.25">
      <c r="A220" s="18"/>
      <c r="B220" s="20"/>
      <c r="C220" s="20"/>
      <c r="D220" s="18"/>
      <c r="E220" s="21"/>
      <c r="F220" s="18"/>
      <c r="G220" s="18"/>
      <c r="H220" s="31"/>
      <c r="I220" s="24"/>
      <c r="J220" s="22"/>
      <c r="K220" s="22"/>
      <c r="L220" s="22"/>
      <c r="M220" s="22"/>
      <c r="N220" s="22"/>
      <c r="O220" s="22"/>
      <c r="P220" s="22"/>
      <c r="Q220" s="26"/>
      <c r="R220" s="1"/>
    </row>
    <row r="221" spans="1:18" x14ac:dyDescent="0.25">
      <c r="A221" s="18"/>
      <c r="B221" s="20"/>
      <c r="C221" s="20"/>
      <c r="D221" s="22"/>
      <c r="E221" s="38"/>
      <c r="F221" s="22"/>
      <c r="G221" s="22"/>
      <c r="H221" s="22"/>
      <c r="I221" s="24"/>
      <c r="J221" s="22"/>
      <c r="K221" s="22"/>
      <c r="L221" s="22"/>
      <c r="M221" s="22"/>
      <c r="N221" s="28"/>
      <c r="O221" s="22"/>
      <c r="P221" s="22"/>
      <c r="Q221" s="31"/>
      <c r="R221" s="22"/>
    </row>
    <row r="222" spans="1:18" x14ac:dyDescent="0.25">
      <c r="A222" s="18"/>
      <c r="B222" s="20"/>
      <c r="C222" s="20"/>
      <c r="D222" s="18"/>
      <c r="E222" s="21"/>
      <c r="F222" s="18"/>
      <c r="G222" s="18"/>
      <c r="H222" s="21"/>
      <c r="I222" s="24"/>
      <c r="J222" s="22"/>
      <c r="K222" s="22"/>
      <c r="L222" s="22"/>
      <c r="M222" s="22"/>
      <c r="N222" s="22"/>
      <c r="O222" s="22"/>
      <c r="P222" s="22"/>
      <c r="Q222" s="23"/>
      <c r="R222" s="18"/>
    </row>
    <row r="223" spans="1:18" x14ac:dyDescent="0.25">
      <c r="A223" s="18"/>
      <c r="B223" s="20"/>
      <c r="C223" s="20"/>
      <c r="D223" s="18"/>
      <c r="E223" s="21"/>
      <c r="F223" s="18"/>
      <c r="G223" s="18"/>
      <c r="H223" s="21"/>
      <c r="I223" s="24"/>
      <c r="J223" s="22"/>
      <c r="K223" s="22"/>
      <c r="L223" s="22"/>
      <c r="M223" s="22"/>
      <c r="N223" s="22"/>
      <c r="O223" s="22"/>
      <c r="P223" s="22"/>
      <c r="Q223" s="23"/>
      <c r="R223" s="18"/>
    </row>
    <row r="224" spans="1:18" x14ac:dyDescent="0.25">
      <c r="A224" s="18"/>
      <c r="B224" s="20"/>
      <c r="C224" s="20"/>
      <c r="D224" s="18"/>
      <c r="E224" s="21"/>
      <c r="F224" s="18"/>
      <c r="G224" s="18"/>
      <c r="H224" s="29"/>
      <c r="I224" s="24"/>
      <c r="J224" s="22"/>
      <c r="K224" s="22"/>
      <c r="L224" s="22"/>
      <c r="M224" s="22"/>
      <c r="N224" s="22"/>
      <c r="O224" s="22"/>
      <c r="P224" s="22"/>
      <c r="Q224" s="26"/>
      <c r="R224" s="1"/>
    </row>
    <row r="225" spans="1:18" x14ac:dyDescent="0.25">
      <c r="A225" s="18"/>
      <c r="B225" s="20"/>
      <c r="C225" s="20"/>
      <c r="D225" s="18"/>
      <c r="E225" s="21"/>
      <c r="F225" s="18"/>
      <c r="G225" s="18"/>
      <c r="H225" s="22"/>
      <c r="I225" s="24"/>
      <c r="J225" s="22"/>
      <c r="K225" s="22"/>
      <c r="L225" s="22"/>
      <c r="M225" s="22"/>
      <c r="N225" s="22"/>
      <c r="O225" s="22"/>
      <c r="P225" s="22"/>
      <c r="Q225" s="31"/>
      <c r="R225" s="22"/>
    </row>
    <row r="226" spans="1:18" x14ac:dyDescent="0.25">
      <c r="A226" s="18"/>
      <c r="B226" s="20"/>
      <c r="C226" s="20"/>
      <c r="D226" s="18"/>
      <c r="E226" s="21"/>
      <c r="F226" s="18"/>
      <c r="G226" s="18"/>
      <c r="H226" s="18"/>
      <c r="I226" s="34"/>
      <c r="J226" s="22"/>
      <c r="K226" s="34"/>
      <c r="L226" s="22"/>
      <c r="M226" s="22"/>
      <c r="N226" s="22"/>
      <c r="O226" s="22"/>
      <c r="P226" s="22"/>
      <c r="Q226" s="26"/>
      <c r="R226" s="18"/>
    </row>
    <row r="227" spans="1:18" x14ac:dyDescent="0.25">
      <c r="A227" s="18"/>
      <c r="B227" s="20"/>
      <c r="C227" s="20"/>
      <c r="D227" s="18"/>
      <c r="E227" s="21"/>
      <c r="F227" s="18"/>
      <c r="G227" s="18"/>
      <c r="H227" s="18"/>
      <c r="I227" s="24"/>
      <c r="J227" s="22"/>
      <c r="K227" s="22"/>
      <c r="L227" s="22"/>
      <c r="M227" s="22"/>
      <c r="N227" s="22"/>
      <c r="O227" s="22"/>
      <c r="P227" s="22"/>
      <c r="Q227" s="22"/>
      <c r="R227" s="23"/>
    </row>
    <row r="228" spans="1:18" x14ac:dyDescent="0.25">
      <c r="A228" s="18"/>
      <c r="B228" s="20"/>
      <c r="C228" s="20"/>
      <c r="D228" s="18"/>
      <c r="E228" s="21"/>
      <c r="F228" s="18"/>
      <c r="G228" s="18"/>
      <c r="H228" s="18"/>
      <c r="I228" s="24"/>
      <c r="J228" s="22"/>
      <c r="K228" s="22"/>
      <c r="L228" s="22"/>
      <c r="M228" s="22"/>
      <c r="N228" s="28"/>
      <c r="O228" s="22"/>
      <c r="P228" s="22"/>
      <c r="Q228" s="22"/>
      <c r="R228" s="23"/>
    </row>
    <row r="229" spans="1:18" x14ac:dyDescent="0.25">
      <c r="A229" s="18"/>
      <c r="B229" s="20"/>
      <c r="C229" s="20"/>
      <c r="D229" s="18"/>
      <c r="E229" s="21"/>
      <c r="F229" s="18"/>
      <c r="G229" s="18"/>
      <c r="H229" s="18"/>
      <c r="I229" s="29"/>
      <c r="J229" s="22"/>
      <c r="K229" s="22"/>
      <c r="L229" s="22"/>
      <c r="M229" s="22"/>
      <c r="N229" s="28"/>
      <c r="O229" s="22"/>
      <c r="P229" s="22"/>
      <c r="Q229" s="26"/>
      <c r="R229" s="18"/>
    </row>
    <row r="230" spans="1:18" x14ac:dyDescent="0.25">
      <c r="A230" s="18"/>
      <c r="B230" s="20"/>
      <c r="C230" s="20"/>
      <c r="D230" s="18"/>
      <c r="E230" s="21"/>
      <c r="F230" s="18"/>
      <c r="G230" s="18"/>
      <c r="H230" s="18"/>
      <c r="I230" s="34"/>
      <c r="J230" s="22"/>
      <c r="K230" s="22"/>
      <c r="L230" s="22"/>
      <c r="M230" s="22"/>
      <c r="N230" s="28"/>
      <c r="O230" s="22"/>
      <c r="P230" s="22"/>
      <c r="Q230" s="26"/>
      <c r="R230" s="18"/>
    </row>
    <row r="231" spans="1:18" x14ac:dyDescent="0.25">
      <c r="A231" s="18"/>
      <c r="B231" s="20"/>
      <c r="C231" s="20"/>
      <c r="D231" s="18"/>
      <c r="E231" s="30"/>
      <c r="F231" s="18"/>
      <c r="G231" s="18"/>
      <c r="H231" s="22"/>
      <c r="I231" s="22"/>
      <c r="J231" s="22"/>
      <c r="K231" s="34"/>
      <c r="L231" s="22"/>
      <c r="M231" s="22"/>
      <c r="N231" s="28"/>
      <c r="O231" s="22"/>
      <c r="P231" s="22"/>
      <c r="Q231" s="31"/>
      <c r="R231" s="22"/>
    </row>
    <row r="232" spans="1:18" x14ac:dyDescent="0.25">
      <c r="A232" s="18"/>
      <c r="B232" s="20"/>
      <c r="C232" s="20"/>
      <c r="D232" s="18"/>
      <c r="E232" s="21"/>
      <c r="F232" s="18"/>
      <c r="G232" s="18"/>
      <c r="H232" s="30"/>
      <c r="I232" s="24"/>
      <c r="J232" s="22"/>
      <c r="K232" s="34"/>
      <c r="L232" s="34"/>
      <c r="M232" s="22"/>
      <c r="N232" s="22"/>
      <c r="O232" s="22"/>
      <c r="P232" s="22"/>
      <c r="Q232" s="31"/>
      <c r="R232" s="22"/>
    </row>
    <row r="233" spans="1:18" x14ac:dyDescent="0.25">
      <c r="A233" s="18"/>
      <c r="B233" s="20"/>
      <c r="C233" s="20"/>
      <c r="D233" s="18"/>
      <c r="E233" s="30"/>
      <c r="F233" s="18"/>
      <c r="G233" s="18"/>
      <c r="H233" s="21"/>
      <c r="I233" s="24"/>
      <c r="J233" s="22"/>
      <c r="K233" s="22"/>
      <c r="L233" s="34"/>
      <c r="M233" s="22"/>
      <c r="N233" s="22"/>
      <c r="O233" s="22"/>
      <c r="P233" s="22"/>
      <c r="Q233" s="31"/>
      <c r="R233" s="22"/>
    </row>
    <row r="234" spans="1:18" x14ac:dyDescent="0.25">
      <c r="A234" s="18"/>
      <c r="B234" s="20"/>
      <c r="C234" s="20"/>
      <c r="D234" s="18"/>
      <c r="E234" s="30"/>
      <c r="F234" s="18"/>
      <c r="G234" s="18"/>
      <c r="H234" s="29"/>
      <c r="I234" s="24"/>
      <c r="J234" s="22"/>
      <c r="K234" s="22"/>
      <c r="L234" s="34"/>
      <c r="M234" s="22"/>
      <c r="N234" s="22"/>
      <c r="O234" s="22"/>
      <c r="P234" s="22"/>
      <c r="Q234" s="31"/>
      <c r="R234" s="22"/>
    </row>
    <row r="235" spans="1:18" x14ac:dyDescent="0.25">
      <c r="A235" s="18"/>
      <c r="B235" s="20"/>
      <c r="C235" s="20"/>
      <c r="D235" s="18"/>
      <c r="E235" s="30"/>
      <c r="F235" s="18"/>
      <c r="G235" s="18"/>
      <c r="H235" s="29"/>
      <c r="I235" s="22"/>
      <c r="J235" s="22"/>
      <c r="K235" s="34"/>
      <c r="L235" s="34"/>
      <c r="M235" s="22"/>
      <c r="N235" s="22"/>
      <c r="O235" s="22"/>
      <c r="P235" s="22"/>
      <c r="Q235" s="31"/>
      <c r="R235" s="22"/>
    </row>
    <row r="236" spans="1:18" x14ac:dyDescent="0.25">
      <c r="A236" s="18"/>
      <c r="B236" s="20"/>
      <c r="C236" s="20"/>
      <c r="D236" s="18"/>
      <c r="E236" s="21"/>
      <c r="F236" s="18"/>
      <c r="G236" s="18"/>
      <c r="H236" s="22"/>
      <c r="I236" s="22"/>
      <c r="J236" s="22"/>
      <c r="K236" s="34"/>
      <c r="L236" s="34"/>
      <c r="M236" s="22"/>
      <c r="N236" s="22"/>
      <c r="O236" s="22"/>
      <c r="P236" s="22"/>
      <c r="Q236" s="26"/>
      <c r="R236" s="18"/>
    </row>
    <row r="237" spans="1:18" x14ac:dyDescent="0.25">
      <c r="A237" s="18"/>
      <c r="B237" s="20"/>
      <c r="C237" s="20"/>
      <c r="D237" s="18"/>
      <c r="E237" s="30"/>
      <c r="F237" s="18"/>
      <c r="G237" s="18"/>
      <c r="H237" s="22"/>
      <c r="I237" s="22"/>
      <c r="J237" s="22"/>
      <c r="K237" s="22"/>
      <c r="L237" s="34"/>
      <c r="M237" s="22"/>
      <c r="N237" s="22"/>
      <c r="O237" s="22"/>
      <c r="P237" s="22"/>
      <c r="Q237" s="31"/>
      <c r="R237" s="22"/>
    </row>
    <row r="238" spans="1:18" x14ac:dyDescent="0.25">
      <c r="A238" s="18"/>
      <c r="B238" s="20"/>
      <c r="C238" s="20"/>
      <c r="D238" s="18"/>
      <c r="E238" s="30"/>
      <c r="F238" s="18"/>
      <c r="G238" s="18"/>
      <c r="H238" s="34"/>
      <c r="I238" s="22"/>
      <c r="J238" s="22"/>
      <c r="K238" s="22"/>
      <c r="L238" s="34"/>
      <c r="M238" s="22"/>
      <c r="N238" s="34"/>
      <c r="O238" s="22"/>
      <c r="P238" s="22"/>
      <c r="Q238" s="31"/>
      <c r="R238" s="22"/>
    </row>
    <row r="239" spans="1:18" x14ac:dyDescent="0.25">
      <c r="A239" s="18"/>
      <c r="B239" s="20"/>
      <c r="C239" s="20"/>
      <c r="D239" s="18"/>
      <c r="E239" s="21"/>
      <c r="F239" s="18"/>
      <c r="G239" s="18"/>
      <c r="H239" s="18"/>
      <c r="I239" s="22"/>
      <c r="J239" s="22"/>
      <c r="K239" s="22"/>
      <c r="L239" s="34"/>
      <c r="M239" s="22"/>
      <c r="N239" s="22"/>
      <c r="O239" s="22"/>
      <c r="P239" s="22"/>
      <c r="Q239" s="26"/>
      <c r="R239" s="18"/>
    </row>
    <row r="240" spans="1:18" x14ac:dyDescent="0.25">
      <c r="A240" s="18"/>
      <c r="B240" s="20"/>
      <c r="C240" s="20"/>
      <c r="D240" s="18"/>
      <c r="E240" s="21"/>
      <c r="F240" s="18"/>
      <c r="G240" s="18"/>
      <c r="H240" s="18"/>
      <c r="I240" s="22"/>
      <c r="J240" s="22"/>
      <c r="K240" s="34"/>
      <c r="L240" s="34"/>
      <c r="M240" s="22"/>
      <c r="N240" s="28"/>
      <c r="O240" s="22"/>
      <c r="P240" s="22"/>
      <c r="Q240" s="26"/>
      <c r="R240" s="18"/>
    </row>
    <row r="241" spans="1:18" x14ac:dyDescent="0.25">
      <c r="A241" s="18"/>
      <c r="B241" s="20"/>
      <c r="C241" s="20"/>
      <c r="D241" s="18"/>
      <c r="E241" s="21"/>
      <c r="F241" s="18"/>
      <c r="G241" s="18"/>
      <c r="H241" s="65"/>
      <c r="I241" s="22"/>
      <c r="J241" s="31"/>
      <c r="K241" s="22"/>
      <c r="L241" s="22"/>
      <c r="M241" s="22"/>
      <c r="N241" s="28"/>
      <c r="O241" s="22"/>
      <c r="P241" s="22"/>
      <c r="Q241" s="26"/>
      <c r="R241" s="18"/>
    </row>
    <row r="242" spans="1:18" x14ac:dyDescent="0.25">
      <c r="A242" s="18"/>
      <c r="B242" s="20"/>
      <c r="C242" s="20"/>
      <c r="D242" s="18"/>
      <c r="E242" s="30"/>
      <c r="F242" s="22"/>
      <c r="G242" s="18"/>
      <c r="H242" s="18"/>
      <c r="I242" s="22"/>
      <c r="J242" s="22"/>
      <c r="K242" s="22"/>
      <c r="L242" s="22"/>
      <c r="M242" s="22"/>
      <c r="N242" s="28"/>
      <c r="O242" s="22"/>
      <c r="P242" s="22"/>
      <c r="Q242" s="26"/>
      <c r="R242" s="18"/>
    </row>
    <row r="243" spans="1:18" x14ac:dyDescent="0.25">
      <c r="A243" s="18"/>
      <c r="B243" s="20"/>
      <c r="C243" s="20"/>
      <c r="D243" s="18"/>
      <c r="E243" s="21"/>
      <c r="F243" s="22"/>
      <c r="G243" s="18"/>
      <c r="H243" s="18"/>
      <c r="I243" s="22"/>
      <c r="J243" s="22"/>
      <c r="K243" s="22"/>
      <c r="L243" s="22"/>
      <c r="M243" s="22"/>
      <c r="N243" s="28"/>
      <c r="O243" s="22"/>
      <c r="P243" s="22"/>
      <c r="Q243" s="26"/>
      <c r="R243" s="18"/>
    </row>
    <row r="244" spans="1:18" x14ac:dyDescent="0.25">
      <c r="A244" s="18"/>
      <c r="B244" s="20"/>
      <c r="C244" s="20"/>
      <c r="D244" s="18"/>
      <c r="E244" s="30"/>
      <c r="F244" s="18"/>
      <c r="G244" s="18"/>
      <c r="H244" s="18"/>
      <c r="I244" s="22"/>
      <c r="J244" s="22"/>
      <c r="K244" s="22"/>
      <c r="L244" s="22"/>
      <c r="M244" s="22"/>
      <c r="N244" s="28"/>
      <c r="O244" s="22"/>
      <c r="P244" s="22"/>
      <c r="Q244" s="26"/>
      <c r="R244" s="18"/>
    </row>
    <row r="245" spans="1:18" x14ac:dyDescent="0.25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</row>
    <row r="246" spans="1:18" x14ac:dyDescent="0.25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</row>
    <row r="247" spans="1:18" x14ac:dyDescent="0.25">
      <c r="A247" s="18"/>
      <c r="B247" s="20"/>
      <c r="C247" s="20"/>
      <c r="D247" s="18"/>
      <c r="E247" s="21"/>
      <c r="F247" s="18"/>
      <c r="G247" s="18"/>
      <c r="H247" s="31"/>
      <c r="I247" s="24"/>
      <c r="J247" s="22"/>
      <c r="K247" s="22"/>
      <c r="L247" s="22"/>
      <c r="M247" s="22"/>
      <c r="N247" s="28"/>
      <c r="O247" s="22"/>
      <c r="P247" s="22"/>
      <c r="Q247" s="26"/>
      <c r="R247" s="1"/>
    </row>
    <row r="248" spans="1:18" x14ac:dyDescent="0.25">
      <c r="A248" s="18"/>
      <c r="B248" s="20"/>
      <c r="C248" s="20"/>
      <c r="D248" s="18"/>
      <c r="E248" s="21"/>
      <c r="F248" s="18"/>
      <c r="G248" s="18"/>
      <c r="H248" s="21"/>
      <c r="I248" s="24"/>
      <c r="J248" s="22"/>
      <c r="K248" s="22"/>
      <c r="L248" s="22"/>
      <c r="M248" s="22"/>
      <c r="N248" s="28"/>
      <c r="O248" s="22"/>
      <c r="P248" s="22"/>
      <c r="Q248" s="23"/>
      <c r="R248" s="18"/>
    </row>
    <row r="249" spans="1:18" x14ac:dyDescent="0.25">
      <c r="A249" s="18"/>
      <c r="B249" s="20"/>
      <c r="C249" s="20"/>
      <c r="D249" s="18"/>
      <c r="E249" s="30"/>
      <c r="F249" s="18"/>
      <c r="G249" s="18"/>
      <c r="H249" s="18"/>
      <c r="I249" s="24"/>
      <c r="J249" s="22"/>
      <c r="K249" s="22"/>
      <c r="L249" s="22"/>
      <c r="M249" s="22"/>
      <c r="N249" s="28"/>
      <c r="O249" s="22"/>
      <c r="P249" s="22"/>
      <c r="Q249" s="26"/>
      <c r="R249" s="1"/>
    </row>
    <row r="250" spans="1:18" x14ac:dyDescent="0.25">
      <c r="A250" s="18"/>
      <c r="B250" s="20"/>
      <c r="C250" s="20"/>
      <c r="D250" s="18"/>
      <c r="E250" s="30"/>
      <c r="F250" s="18"/>
      <c r="G250" s="18"/>
      <c r="H250" s="18"/>
      <c r="I250" s="24"/>
      <c r="J250" s="22"/>
      <c r="K250" s="22"/>
      <c r="L250" s="22"/>
      <c r="M250" s="22"/>
      <c r="N250" s="28"/>
      <c r="O250" s="22"/>
      <c r="P250" s="22"/>
      <c r="Q250" s="26"/>
      <c r="R250" s="1"/>
    </row>
    <row r="251" spans="1:18" x14ac:dyDescent="0.25">
      <c r="A251" s="18"/>
      <c r="B251" s="20"/>
      <c r="C251" s="20"/>
      <c r="D251" s="18"/>
      <c r="E251" s="21"/>
      <c r="F251" s="18"/>
      <c r="G251" s="18"/>
      <c r="H251" s="18"/>
      <c r="I251" s="22"/>
      <c r="J251" s="22"/>
      <c r="K251" s="1"/>
      <c r="L251" s="22"/>
      <c r="M251" s="22"/>
      <c r="N251" s="22"/>
      <c r="O251" s="22"/>
      <c r="P251" s="22"/>
      <c r="Q251" s="26"/>
      <c r="R251" s="1"/>
    </row>
    <row r="252" spans="1:18" x14ac:dyDescent="0.25">
      <c r="A252" s="18"/>
      <c r="B252" s="20"/>
      <c r="C252" s="20"/>
      <c r="D252" s="18"/>
      <c r="E252" s="30"/>
      <c r="F252" s="18"/>
      <c r="G252" s="18"/>
      <c r="H252" s="18"/>
      <c r="I252" s="24"/>
      <c r="J252" s="22"/>
      <c r="K252" s="22"/>
      <c r="L252" s="1"/>
      <c r="M252" s="22"/>
      <c r="N252" s="28"/>
      <c r="O252" s="22"/>
      <c r="P252" s="22"/>
      <c r="Q252" s="26"/>
      <c r="R252" s="1"/>
    </row>
    <row r="253" spans="1:18" x14ac:dyDescent="0.25">
      <c r="A253" s="18"/>
      <c r="B253" s="20"/>
      <c r="C253" s="20"/>
      <c r="D253" s="18"/>
      <c r="E253" s="21"/>
      <c r="F253" s="18"/>
      <c r="G253" s="18"/>
      <c r="H253" s="18"/>
      <c r="I253" s="24"/>
      <c r="J253" s="22"/>
      <c r="K253" s="22"/>
      <c r="L253" s="22"/>
      <c r="M253" s="22"/>
      <c r="N253" s="28"/>
      <c r="O253" s="22"/>
      <c r="P253" s="22"/>
      <c r="Q253" s="26"/>
      <c r="R253" s="1"/>
    </row>
    <row r="254" spans="1:18" x14ac:dyDescent="0.25">
      <c r="A254" s="18"/>
      <c r="B254" s="20"/>
      <c r="C254" s="20"/>
      <c r="D254" s="18"/>
      <c r="E254" s="30"/>
      <c r="F254" s="18"/>
      <c r="G254" s="18"/>
      <c r="H254" s="18"/>
      <c r="I254" s="24"/>
      <c r="J254" s="22"/>
      <c r="K254" s="22"/>
      <c r="L254" s="22"/>
      <c r="M254" s="22"/>
      <c r="N254" s="28"/>
      <c r="O254" s="22"/>
      <c r="P254" s="22"/>
      <c r="Q254" s="26"/>
      <c r="R254" s="1"/>
    </row>
    <row r="255" spans="1:18" x14ac:dyDescent="0.25">
      <c r="A255" s="18"/>
      <c r="B255" s="20"/>
      <c r="C255" s="20"/>
      <c r="D255" s="18"/>
      <c r="E255" s="21"/>
      <c r="F255" s="18"/>
      <c r="G255" s="18"/>
      <c r="H255" s="18"/>
      <c r="I255" s="24"/>
      <c r="J255" s="22"/>
      <c r="K255" s="22"/>
      <c r="L255" s="22"/>
      <c r="M255" s="22"/>
      <c r="N255" s="28"/>
      <c r="O255" s="22"/>
      <c r="P255" s="22"/>
      <c r="Q255" s="31"/>
      <c r="R255" s="22"/>
    </row>
    <row r="256" spans="1:18" x14ac:dyDescent="0.25">
      <c r="A256" s="18"/>
      <c r="B256" s="20"/>
      <c r="C256" s="20"/>
      <c r="D256" s="18"/>
      <c r="E256" s="21"/>
      <c r="F256" s="18"/>
      <c r="G256" s="18"/>
      <c r="H256" s="18"/>
      <c r="I256" s="34"/>
      <c r="J256" s="22"/>
      <c r="K256" s="34"/>
      <c r="L256" s="22"/>
      <c r="M256" s="22"/>
      <c r="N256" s="22"/>
      <c r="O256" s="22"/>
      <c r="P256" s="22"/>
      <c r="Q256" s="26"/>
      <c r="R256" s="18"/>
    </row>
    <row r="257" spans="1:18" x14ac:dyDescent="0.25">
      <c r="A257" s="18"/>
      <c r="B257" s="20"/>
      <c r="C257" s="20"/>
      <c r="D257" s="18"/>
      <c r="E257" s="21"/>
      <c r="F257" s="18"/>
      <c r="G257" s="18"/>
      <c r="H257" s="21"/>
      <c r="I257" s="24"/>
      <c r="J257" s="22"/>
      <c r="K257" s="22"/>
      <c r="L257" s="22"/>
      <c r="M257" s="22"/>
      <c r="N257" s="28"/>
      <c r="O257" s="22"/>
      <c r="P257" s="22"/>
      <c r="Q257" s="22"/>
      <c r="R257" s="23"/>
    </row>
    <row r="258" spans="1:18" x14ac:dyDescent="0.25">
      <c r="A258" s="18"/>
      <c r="B258" s="20"/>
      <c r="C258" s="20"/>
      <c r="D258" s="18"/>
      <c r="E258" s="21"/>
      <c r="F258" s="18"/>
      <c r="G258" s="18"/>
      <c r="H258" s="18"/>
      <c r="I258" s="24"/>
      <c r="J258" s="22"/>
      <c r="K258" s="22"/>
      <c r="L258" s="22"/>
      <c r="M258" s="22"/>
      <c r="N258" s="28"/>
      <c r="O258" s="22"/>
      <c r="P258" s="22"/>
      <c r="Q258" s="22"/>
      <c r="R258" s="23"/>
    </row>
    <row r="259" spans="1:18" x14ac:dyDescent="0.25">
      <c r="A259" s="18"/>
      <c r="B259" s="20"/>
      <c r="C259" s="20"/>
      <c r="D259" s="18"/>
      <c r="E259" s="21"/>
      <c r="F259" s="18"/>
      <c r="G259" s="18"/>
      <c r="H259" s="18"/>
      <c r="I259" s="29"/>
      <c r="J259" s="22"/>
      <c r="K259" s="22"/>
      <c r="L259" s="22"/>
      <c r="M259" s="22"/>
      <c r="N259" s="28"/>
      <c r="O259" s="22"/>
      <c r="P259" s="22"/>
      <c r="Q259" s="22"/>
      <c r="R259" s="23"/>
    </row>
    <row r="260" spans="1:18" x14ac:dyDescent="0.25">
      <c r="A260" s="18"/>
      <c r="B260" s="20"/>
      <c r="C260" s="20"/>
      <c r="D260" s="18"/>
      <c r="E260" s="21"/>
      <c r="F260" s="18"/>
      <c r="G260" s="18"/>
      <c r="H260" s="18"/>
      <c r="I260" s="34"/>
      <c r="J260" s="22"/>
      <c r="K260" s="22"/>
      <c r="L260" s="22"/>
      <c r="M260" s="22"/>
      <c r="N260" s="28"/>
      <c r="O260" s="22"/>
      <c r="P260" s="22"/>
      <c r="Q260" s="26"/>
      <c r="R260" s="18"/>
    </row>
    <row r="261" spans="1:18" x14ac:dyDescent="0.25">
      <c r="A261" s="18"/>
      <c r="B261" s="20"/>
      <c r="C261" s="20"/>
      <c r="D261" s="18"/>
      <c r="E261" s="21"/>
      <c r="F261" s="18"/>
      <c r="G261" s="18"/>
      <c r="H261" s="18"/>
      <c r="I261" s="34"/>
      <c r="J261" s="22"/>
      <c r="K261" s="22"/>
      <c r="L261" s="22"/>
      <c r="M261" s="22"/>
      <c r="N261" s="28"/>
      <c r="O261" s="22"/>
      <c r="P261" s="22"/>
      <c r="Q261" s="26"/>
      <c r="R261" s="23"/>
    </row>
    <row r="262" spans="1:18" x14ac:dyDescent="0.25">
      <c r="A262" s="18"/>
      <c r="B262" s="20"/>
      <c r="C262" s="20"/>
      <c r="D262" s="18"/>
      <c r="E262" s="21"/>
      <c r="F262" s="18"/>
      <c r="G262" s="18"/>
      <c r="H262" s="18"/>
      <c r="I262" s="34"/>
      <c r="J262" s="34"/>
      <c r="K262" s="22"/>
      <c r="L262" s="22"/>
      <c r="M262" s="22"/>
      <c r="N262" s="34"/>
      <c r="O262" s="22"/>
      <c r="P262" s="22"/>
      <c r="Q262" s="26"/>
      <c r="R262" s="18"/>
    </row>
    <row r="263" spans="1:18" x14ac:dyDescent="0.25">
      <c r="A263" s="18"/>
      <c r="B263" s="20"/>
      <c r="C263" s="20"/>
      <c r="D263" s="18"/>
      <c r="E263" s="21"/>
      <c r="F263" s="18"/>
      <c r="G263" s="18"/>
      <c r="H263" s="18"/>
      <c r="I263" s="22"/>
      <c r="J263" s="22"/>
      <c r="K263" s="22"/>
      <c r="L263" s="22"/>
      <c r="M263" s="22"/>
      <c r="N263" s="28"/>
      <c r="O263" s="22"/>
      <c r="P263" s="22"/>
      <c r="Q263" s="26"/>
      <c r="R263" s="18"/>
    </row>
    <row r="264" spans="1:18" x14ac:dyDescent="0.25">
      <c r="A264" s="18"/>
      <c r="B264" s="20"/>
      <c r="C264" s="20"/>
      <c r="D264" s="18"/>
      <c r="E264" s="21"/>
      <c r="F264" s="18"/>
      <c r="G264" s="18"/>
      <c r="H264" s="18"/>
      <c r="I264" s="28"/>
      <c r="J264" s="22"/>
      <c r="K264" s="22"/>
      <c r="L264" s="22"/>
      <c r="M264" s="22"/>
      <c r="N264" s="28"/>
      <c r="O264" s="22"/>
      <c r="P264" s="22"/>
      <c r="Q264" s="26"/>
      <c r="R264" s="18"/>
    </row>
    <row r="265" spans="1:18" x14ac:dyDescent="0.25">
      <c r="A265" s="18"/>
      <c r="B265" s="20"/>
      <c r="C265" s="20"/>
      <c r="D265" s="18"/>
      <c r="E265" s="21"/>
      <c r="F265" s="18"/>
      <c r="G265" s="18"/>
      <c r="H265" s="18"/>
      <c r="I265" s="24"/>
      <c r="J265" s="22"/>
      <c r="K265" s="22"/>
      <c r="L265" s="22"/>
      <c r="M265" s="22"/>
      <c r="N265" s="28"/>
      <c r="O265" s="22"/>
      <c r="P265" s="22"/>
      <c r="Q265" s="31"/>
      <c r="R265" s="22"/>
    </row>
    <row r="266" spans="1:18" x14ac:dyDescent="0.25">
      <c r="A266" s="18"/>
      <c r="B266" s="20"/>
      <c r="C266" s="20"/>
      <c r="D266" s="18"/>
      <c r="E266" s="81"/>
      <c r="F266" s="18"/>
      <c r="G266" s="18"/>
      <c r="H266" s="21"/>
      <c r="I266" s="24"/>
      <c r="J266" s="22"/>
      <c r="K266" s="22"/>
      <c r="L266" s="22"/>
      <c r="M266" s="22"/>
      <c r="N266" s="28"/>
      <c r="O266" s="22"/>
      <c r="P266" s="22"/>
      <c r="Q266" s="23"/>
      <c r="R266" s="18"/>
    </row>
    <row r="267" spans="1:18" x14ac:dyDescent="0.25">
      <c r="A267" s="18"/>
      <c r="B267" s="20"/>
      <c r="C267" s="20"/>
      <c r="D267" s="18"/>
      <c r="E267" s="21"/>
      <c r="F267" s="18"/>
      <c r="G267" s="18"/>
      <c r="H267" s="21"/>
      <c r="I267" s="24"/>
      <c r="J267" s="22"/>
      <c r="K267" s="22"/>
      <c r="L267" s="22"/>
      <c r="M267" s="22"/>
      <c r="N267" s="22"/>
      <c r="O267" s="22"/>
      <c r="P267" s="22"/>
      <c r="Q267" s="23"/>
      <c r="R267" s="18"/>
    </row>
    <row r="268" spans="1:18" x14ac:dyDescent="0.25">
      <c r="A268" s="18"/>
      <c r="B268" s="20"/>
      <c r="C268" s="20"/>
      <c r="D268" s="18"/>
      <c r="E268" s="21"/>
      <c r="F268" s="18"/>
      <c r="G268" s="18"/>
      <c r="H268" s="29"/>
      <c r="I268" s="24"/>
      <c r="J268" s="22"/>
      <c r="K268" s="22"/>
      <c r="L268" s="22"/>
      <c r="M268" s="22"/>
      <c r="N268" s="28"/>
      <c r="O268" s="22"/>
      <c r="P268" s="22"/>
      <c r="Q268" s="26"/>
      <c r="R268" s="1"/>
    </row>
    <row r="269" spans="1:18" x14ac:dyDescent="0.25">
      <c r="A269" s="18"/>
      <c r="B269" s="20"/>
      <c r="C269" s="20"/>
      <c r="D269" s="18"/>
      <c r="E269" s="21"/>
      <c r="F269" s="18"/>
      <c r="G269" s="18"/>
      <c r="H269" s="29"/>
      <c r="I269" s="29"/>
      <c r="J269" s="22"/>
      <c r="K269" s="22"/>
      <c r="L269" s="22"/>
      <c r="M269" s="22"/>
      <c r="N269" s="28"/>
      <c r="O269" s="22"/>
      <c r="P269" s="22"/>
      <c r="Q269" s="26"/>
      <c r="R269" s="18"/>
    </row>
    <row r="270" spans="1:18" x14ac:dyDescent="0.25">
      <c r="A270" s="18"/>
      <c r="B270" s="20"/>
      <c r="C270" s="20"/>
      <c r="D270" s="18"/>
      <c r="E270" s="21"/>
      <c r="F270" s="18"/>
      <c r="G270" s="18"/>
      <c r="H270" s="18"/>
      <c r="I270" s="24"/>
      <c r="J270" s="22"/>
      <c r="K270" s="22"/>
      <c r="L270" s="22"/>
      <c r="M270" s="22"/>
      <c r="N270" s="28"/>
      <c r="O270" s="22"/>
      <c r="P270" s="22"/>
      <c r="Q270" s="26"/>
      <c r="R270" s="1"/>
    </row>
    <row r="271" spans="1:18" x14ac:dyDescent="0.25">
      <c r="A271" s="18"/>
      <c r="B271" s="20"/>
      <c r="C271" s="20"/>
      <c r="D271" s="18"/>
      <c r="E271" s="21"/>
      <c r="F271" s="18"/>
      <c r="G271" s="18"/>
      <c r="H271" s="21"/>
      <c r="I271" s="24"/>
      <c r="J271" s="22"/>
      <c r="K271" s="22"/>
      <c r="L271" s="22"/>
      <c r="M271" s="22"/>
      <c r="N271" s="22"/>
      <c r="O271" s="22"/>
      <c r="P271" s="22"/>
      <c r="Q271" s="23"/>
      <c r="R271" s="18"/>
    </row>
    <row r="272" spans="1:18" x14ac:dyDescent="0.25">
      <c r="A272" s="18"/>
      <c r="B272" s="20"/>
      <c r="C272" s="20"/>
      <c r="D272" s="18"/>
      <c r="E272" s="21"/>
      <c r="F272" s="18"/>
      <c r="G272" s="18"/>
      <c r="H272" s="31"/>
      <c r="I272" s="24"/>
      <c r="J272" s="22"/>
      <c r="K272" s="22"/>
      <c r="L272" s="22"/>
      <c r="M272" s="22"/>
      <c r="N272" s="22"/>
      <c r="O272" s="22"/>
      <c r="P272" s="22"/>
      <c r="Q272" s="23"/>
      <c r="R272" s="18"/>
    </row>
    <row r="273" spans="1:18" x14ac:dyDescent="0.25">
      <c r="A273" s="18"/>
      <c r="B273" s="20"/>
      <c r="C273" s="20"/>
      <c r="D273" s="18"/>
      <c r="E273" s="21"/>
      <c r="F273" s="18"/>
      <c r="G273" s="18"/>
      <c r="H273" s="21"/>
      <c r="I273" s="24"/>
      <c r="J273" s="22"/>
      <c r="K273" s="22"/>
      <c r="L273" s="22"/>
      <c r="M273" s="22"/>
      <c r="N273" s="22"/>
      <c r="O273" s="22"/>
      <c r="P273" s="22"/>
      <c r="Q273" s="23"/>
      <c r="R273" s="18"/>
    </row>
    <row r="274" spans="1:18" x14ac:dyDescent="0.25">
      <c r="A274" s="18"/>
      <c r="B274" s="20"/>
      <c r="C274" s="20"/>
      <c r="D274" s="18"/>
      <c r="E274" s="21"/>
      <c r="F274" s="18"/>
      <c r="G274" s="18"/>
      <c r="H274" s="31"/>
      <c r="I274" s="24"/>
      <c r="J274" s="22"/>
      <c r="K274" s="22"/>
      <c r="L274" s="22"/>
      <c r="M274" s="22"/>
      <c r="N274" s="28"/>
      <c r="O274" s="22"/>
      <c r="P274" s="22"/>
      <c r="Q274" s="26"/>
      <c r="R274" s="1"/>
    </row>
    <row r="275" spans="1:18" x14ac:dyDescent="0.25">
      <c r="A275" s="18"/>
      <c r="B275" s="20"/>
      <c r="C275" s="20"/>
      <c r="D275" s="18"/>
      <c r="E275" s="21"/>
      <c r="F275" s="18"/>
      <c r="G275" s="18"/>
      <c r="H275" s="21"/>
      <c r="I275" s="24"/>
      <c r="J275" s="22"/>
      <c r="K275" s="22"/>
      <c r="L275" s="22"/>
      <c r="M275" s="22"/>
      <c r="N275" s="22"/>
      <c r="O275" s="22"/>
      <c r="P275" s="22"/>
      <c r="Q275" s="23"/>
      <c r="R275" s="18"/>
    </row>
    <row r="276" spans="1:18" x14ac:dyDescent="0.25">
      <c r="A276" s="18"/>
      <c r="B276" s="20"/>
      <c r="C276" s="20"/>
      <c r="D276" s="18"/>
      <c r="E276" s="21"/>
      <c r="F276" s="18"/>
      <c r="G276" s="18"/>
      <c r="H276" s="22"/>
      <c r="I276" s="24"/>
      <c r="J276" s="22"/>
      <c r="K276" s="22"/>
      <c r="L276" s="22"/>
      <c r="M276" s="22"/>
      <c r="N276" s="28"/>
      <c r="O276" s="22"/>
      <c r="P276" s="22"/>
      <c r="Q276" s="26"/>
      <c r="R276" s="1"/>
    </row>
    <row r="277" spans="1:18" x14ac:dyDescent="0.25">
      <c r="A277" s="18"/>
      <c r="B277" s="20"/>
      <c r="C277" s="20"/>
      <c r="D277" s="18"/>
      <c r="E277" s="21"/>
      <c r="F277" s="18"/>
      <c r="G277" s="18"/>
      <c r="H277" s="18"/>
      <c r="I277" s="24"/>
      <c r="J277" s="22"/>
      <c r="K277" s="22"/>
      <c r="L277" s="22"/>
      <c r="M277" s="22"/>
      <c r="N277" s="28"/>
      <c r="O277" s="22"/>
      <c r="P277" s="22"/>
      <c r="Q277" s="23"/>
      <c r="R277" s="18"/>
    </row>
    <row r="278" spans="1:18" x14ac:dyDescent="0.25">
      <c r="A278" s="18"/>
      <c r="B278" s="20"/>
      <c r="C278" s="20"/>
      <c r="D278" s="18"/>
      <c r="E278" s="21"/>
      <c r="F278" s="18"/>
      <c r="G278" s="18"/>
      <c r="H278" s="21"/>
      <c r="I278" s="24"/>
      <c r="J278" s="22"/>
      <c r="K278" s="22"/>
      <c r="L278" s="22"/>
      <c r="M278" s="22"/>
      <c r="N278" s="22"/>
      <c r="O278" s="22"/>
      <c r="P278" s="22"/>
      <c r="Q278" s="23"/>
      <c r="R278" s="18"/>
    </row>
    <row r="279" spans="1:18" x14ac:dyDescent="0.25">
      <c r="A279" s="18"/>
      <c r="B279" s="20"/>
      <c r="C279" s="20"/>
      <c r="D279" s="18"/>
      <c r="E279" s="21"/>
      <c r="F279" s="18"/>
      <c r="G279" s="18"/>
      <c r="H279" s="31"/>
      <c r="I279" s="24"/>
      <c r="J279" s="22"/>
      <c r="K279" s="22"/>
      <c r="L279" s="22"/>
      <c r="M279" s="22"/>
      <c r="N279" s="28"/>
      <c r="O279" s="22"/>
      <c r="P279" s="22"/>
      <c r="Q279" s="26"/>
      <c r="R279" s="1"/>
    </row>
    <row r="280" spans="1:18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</row>
    <row r="281" spans="1:18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</row>
    <row r="282" spans="1:18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</row>
    <row r="283" spans="1:18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</row>
    <row r="284" spans="1:18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</row>
    <row r="285" spans="1:18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</row>
    <row r="286" spans="1:18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</row>
    <row r="287" spans="1:18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</row>
    <row r="288" spans="1:18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</row>
    <row r="289" spans="1:18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</row>
    <row r="290" spans="1:18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</row>
    <row r="291" spans="1:18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</row>
    <row r="292" spans="1:18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</row>
    <row r="293" spans="1:18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</row>
    <row r="294" spans="1:18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</row>
    <row r="295" spans="1:18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1:18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7" spans="1:18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</row>
    <row r="298" spans="1:18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</row>
    <row r="299" spans="1:18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</row>
    <row r="300" spans="1:18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</row>
    <row r="301" spans="1:18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</row>
    <row r="302" spans="1:18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</row>
    <row r="303" spans="1:18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</row>
    <row r="304" spans="1:18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</row>
    <row r="305" spans="1:18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</row>
    <row r="306" spans="1:18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</row>
    <row r="307" spans="1:18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</row>
    <row r="308" spans="1:18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</row>
    <row r="309" spans="1:18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</row>
    <row r="310" spans="1:18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</row>
    <row r="311" spans="1:18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</row>
    <row r="312" spans="1:18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</row>
    <row r="313" spans="1:18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</row>
    <row r="314" spans="1:18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</row>
    <row r="316" spans="1:18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</row>
    <row r="317" spans="1:18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</row>
    <row r="318" spans="1:18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</row>
    <row r="319" spans="1:18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</row>
    <row r="320" spans="1:18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</row>
    <row r="321" spans="1:18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</row>
    <row r="322" spans="1:18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</row>
    <row r="323" spans="1:18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</row>
    <row r="324" spans="1:18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</row>
    <row r="325" spans="1:18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</row>
    <row r="326" spans="1:18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</row>
    <row r="327" spans="1:18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</row>
    <row r="328" spans="1:18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</row>
    <row r="329" spans="1:18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</row>
    <row r="330" spans="1:18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</row>
    <row r="331" spans="1:18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</row>
    <row r="332" spans="1:18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</row>
    <row r="333" spans="1:18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</row>
    <row r="334" spans="1:18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</row>
    <row r="335" spans="1:18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</row>
    <row r="336" spans="1:18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</row>
    <row r="337" spans="1:18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</row>
    <row r="338" spans="1:18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</row>
    <row r="339" spans="1:18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</row>
    <row r="340" spans="1:18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</row>
    <row r="341" spans="1:18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</row>
    <row r="342" spans="1:18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</row>
    <row r="343" spans="1:18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</row>
    <row r="344" spans="1:18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</row>
    <row r="345" spans="1:18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</row>
    <row r="346" spans="1:18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</row>
    <row r="347" spans="1:18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</row>
    <row r="348" spans="1:18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</row>
    <row r="349" spans="1:18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</row>
    <row r="350" spans="1:18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2">
    <mergeCell ref="A22:R23"/>
    <mergeCell ref="A27:R28"/>
    <mergeCell ref="A32:R33"/>
    <mergeCell ref="A41:R42"/>
    <mergeCell ref="A48:R49"/>
    <mergeCell ref="AB50:AB60"/>
    <mergeCell ref="Y61:Y71"/>
    <mergeCell ref="AB61:AB71"/>
    <mergeCell ref="Y72:Y82"/>
    <mergeCell ref="AB72:AB82"/>
    <mergeCell ref="Y28:Y38"/>
    <mergeCell ref="AB28:AB38"/>
    <mergeCell ref="Y39:Y49"/>
    <mergeCell ref="AB39:AB49"/>
    <mergeCell ref="Y119:AA119"/>
    <mergeCell ref="Y83:Y93"/>
    <mergeCell ref="AB83:AB93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50:Y60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6:R17"/>
    <mergeCell ref="T17:U17"/>
    <mergeCell ref="Y17:Y27"/>
    <mergeCell ref="AB17:AB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2208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2209</v>
      </c>
      <c r="C8" s="20" t="s">
        <v>2148</v>
      </c>
      <c r="D8" s="18" t="s">
        <v>56</v>
      </c>
      <c r="E8" s="21">
        <v>867857039925099</v>
      </c>
      <c r="F8" s="18" t="s">
        <v>262</v>
      </c>
      <c r="G8" s="18" t="s">
        <v>74</v>
      </c>
      <c r="H8" s="77" t="s">
        <v>2210</v>
      </c>
      <c r="I8" s="24" t="s">
        <v>2211</v>
      </c>
      <c r="J8" s="22" t="s">
        <v>2212</v>
      </c>
      <c r="K8" s="22" t="s">
        <v>226</v>
      </c>
      <c r="L8" s="22" t="s">
        <v>1086</v>
      </c>
      <c r="M8" s="22" t="s">
        <v>2213</v>
      </c>
      <c r="N8" s="28"/>
      <c r="O8" s="22" t="s">
        <v>80</v>
      </c>
      <c r="P8" s="22" t="s">
        <v>100</v>
      </c>
      <c r="Q8" s="31" t="s">
        <v>37</v>
      </c>
      <c r="R8" s="22" t="s">
        <v>59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AS201"/>
  <sheetViews>
    <sheetView zoomScale="70" zoomScaleNormal="70" workbookViewId="0">
      <selection activeCell="A117" sqref="A117:A120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46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271</v>
      </c>
      <c r="C8" s="1" t="s">
        <v>279</v>
      </c>
      <c r="D8" s="1" t="s">
        <v>64</v>
      </c>
      <c r="E8" s="47">
        <v>868183034632815</v>
      </c>
      <c r="F8" s="1"/>
      <c r="G8" s="1" t="s">
        <v>74</v>
      </c>
      <c r="H8" s="1"/>
      <c r="I8" s="1" t="s">
        <v>76</v>
      </c>
      <c r="J8" s="1"/>
      <c r="K8" s="1" t="s">
        <v>206</v>
      </c>
      <c r="L8" s="1" t="s">
        <v>78</v>
      </c>
      <c r="M8" s="1" t="s">
        <v>58</v>
      </c>
      <c r="N8" s="1"/>
      <c r="O8" s="1" t="s">
        <v>80</v>
      </c>
      <c r="P8" s="1" t="s">
        <v>92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13</v>
      </c>
      <c r="Y8" s="259"/>
      <c r="Z8" s="18" t="s">
        <v>39</v>
      </c>
      <c r="AA8" s="18">
        <f>COUNTIFS($D$8:$D$1000,"TG102",$R$8:$R$1000,"GPS")</f>
        <v>13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271</v>
      </c>
      <c r="C9" s="1" t="s">
        <v>279</v>
      </c>
      <c r="D9" s="1" t="s">
        <v>18</v>
      </c>
      <c r="E9" s="47">
        <v>13227001272339</v>
      </c>
      <c r="F9" s="1" t="s">
        <v>113</v>
      </c>
      <c r="G9" s="1" t="s">
        <v>95</v>
      </c>
      <c r="H9" s="1"/>
      <c r="I9" s="1" t="s">
        <v>300</v>
      </c>
      <c r="J9" s="1" t="s">
        <v>301</v>
      </c>
      <c r="K9" s="1" t="s">
        <v>142</v>
      </c>
      <c r="L9" s="1" t="s">
        <v>105</v>
      </c>
      <c r="M9" s="1" t="s">
        <v>125</v>
      </c>
      <c r="N9" s="1"/>
      <c r="O9" s="1" t="s">
        <v>80</v>
      </c>
      <c r="P9" s="1" t="s">
        <v>92</v>
      </c>
      <c r="Q9" s="1" t="s">
        <v>42</v>
      </c>
      <c r="R9" s="1" t="s">
        <v>44</v>
      </c>
      <c r="T9" s="261"/>
      <c r="U9" s="1" t="s">
        <v>40</v>
      </c>
      <c r="V9" s="1">
        <f>COUNTIF(R$8:R$1000,"NG")</f>
        <v>6</v>
      </c>
      <c r="Y9" s="259"/>
      <c r="Z9" s="18" t="s">
        <v>40</v>
      </c>
      <c r="AA9" s="18">
        <f>COUNTIFS($D$8:$D$1000,"TG102",$R$8:$R$1000,"NG")</f>
        <v>2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271</v>
      </c>
      <c r="C10" s="1" t="s">
        <v>279</v>
      </c>
      <c r="D10" s="1" t="s">
        <v>18</v>
      </c>
      <c r="E10" s="47">
        <v>13226007777069</v>
      </c>
      <c r="F10" s="1" t="s">
        <v>113</v>
      </c>
      <c r="G10" s="1" t="s">
        <v>95</v>
      </c>
      <c r="H10" s="1" t="s">
        <v>2126</v>
      </c>
      <c r="I10" s="1" t="s">
        <v>302</v>
      </c>
      <c r="J10" s="1" t="s">
        <v>303</v>
      </c>
      <c r="K10" s="1" t="s">
        <v>304</v>
      </c>
      <c r="L10" s="1" t="s">
        <v>110</v>
      </c>
      <c r="M10" s="1" t="s">
        <v>305</v>
      </c>
      <c r="N10" s="33">
        <v>30000</v>
      </c>
      <c r="O10" s="1" t="s">
        <v>80</v>
      </c>
      <c r="P10" s="1" t="s">
        <v>92</v>
      </c>
      <c r="Q10" s="1" t="s">
        <v>37</v>
      </c>
      <c r="R10" s="1" t="s">
        <v>41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271</v>
      </c>
      <c r="C11" s="1" t="s">
        <v>279</v>
      </c>
      <c r="D11" s="1" t="s">
        <v>18</v>
      </c>
      <c r="E11" s="47">
        <v>13226001693197</v>
      </c>
      <c r="F11" s="1"/>
      <c r="G11" s="1" t="s">
        <v>95</v>
      </c>
      <c r="H11" s="1" t="s">
        <v>306</v>
      </c>
      <c r="I11" s="1" t="s">
        <v>302</v>
      </c>
      <c r="J11" s="1"/>
      <c r="K11" s="1" t="s">
        <v>307</v>
      </c>
      <c r="L11" s="1" t="s">
        <v>110</v>
      </c>
      <c r="M11" s="1" t="s">
        <v>58</v>
      </c>
      <c r="N11" s="1"/>
      <c r="O11" s="1" t="s">
        <v>80</v>
      </c>
      <c r="P11" s="1" t="s">
        <v>92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20</v>
      </c>
      <c r="Y11" s="259"/>
      <c r="Z11" s="18" t="s">
        <v>41</v>
      </c>
      <c r="AA11" s="18">
        <f>COUNTIFS($D$8:$D$1000,"TG102",$R$8:$R$1000,"LK")</f>
        <v>5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1" t="s">
        <v>271</v>
      </c>
      <c r="C12" s="1" t="s">
        <v>279</v>
      </c>
      <c r="D12" s="1" t="s">
        <v>18</v>
      </c>
      <c r="E12" s="47">
        <v>13226008712131</v>
      </c>
      <c r="F12" s="1" t="s">
        <v>107</v>
      </c>
      <c r="G12" s="1" t="s">
        <v>95</v>
      </c>
      <c r="H12" s="1" t="s">
        <v>2127</v>
      </c>
      <c r="I12" s="1" t="s">
        <v>302</v>
      </c>
      <c r="J12" s="1"/>
      <c r="K12" s="1" t="s">
        <v>308</v>
      </c>
      <c r="L12" s="1" t="s">
        <v>105</v>
      </c>
      <c r="M12" s="1" t="s">
        <v>58</v>
      </c>
      <c r="N12" s="1"/>
      <c r="O12" s="1" t="s">
        <v>80</v>
      </c>
      <c r="P12" s="1" t="s">
        <v>92</v>
      </c>
      <c r="Q12" s="1" t="s">
        <v>42</v>
      </c>
      <c r="R12" s="1" t="s">
        <v>44</v>
      </c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1" t="s">
        <v>271</v>
      </c>
      <c r="C13" s="1" t="s">
        <v>279</v>
      </c>
      <c r="D13" s="1" t="s">
        <v>23</v>
      </c>
      <c r="E13" s="47">
        <v>861694031099227</v>
      </c>
      <c r="F13" s="1"/>
      <c r="G13" s="1" t="s">
        <v>95</v>
      </c>
      <c r="H13" s="1"/>
      <c r="I13" s="1" t="s">
        <v>203</v>
      </c>
      <c r="J13" s="1"/>
      <c r="K13" s="1" t="s">
        <v>98</v>
      </c>
      <c r="L13" s="1"/>
      <c r="M13" s="1" t="s">
        <v>106</v>
      </c>
      <c r="N13" s="1"/>
      <c r="O13" s="1" t="s">
        <v>80</v>
      </c>
      <c r="P13" s="1" t="s">
        <v>92</v>
      </c>
      <c r="Q13" s="1" t="s">
        <v>42</v>
      </c>
      <c r="R13" s="1" t="s">
        <v>44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1" t="s">
        <v>271</v>
      </c>
      <c r="C14" s="1" t="s">
        <v>279</v>
      </c>
      <c r="D14" s="1" t="s">
        <v>56</v>
      </c>
      <c r="E14" s="47">
        <v>867717030486659</v>
      </c>
      <c r="F14" s="1"/>
      <c r="G14" s="1" t="s">
        <v>74</v>
      </c>
      <c r="H14" s="1"/>
      <c r="I14" s="1" t="s">
        <v>309</v>
      </c>
      <c r="J14" s="1"/>
      <c r="K14" s="1" t="s">
        <v>226</v>
      </c>
      <c r="L14" s="1" t="s">
        <v>78</v>
      </c>
      <c r="M14" s="1" t="s">
        <v>58</v>
      </c>
      <c r="N14" s="1"/>
      <c r="O14" s="1" t="s">
        <v>80</v>
      </c>
      <c r="P14" s="1" t="s">
        <v>92</v>
      </c>
      <c r="Q14" s="1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1" t="s">
        <v>271</v>
      </c>
      <c r="C15" s="1" t="s">
        <v>279</v>
      </c>
      <c r="D15" s="1" t="s">
        <v>56</v>
      </c>
      <c r="E15" s="47">
        <v>868183034769013</v>
      </c>
      <c r="F15" s="1"/>
      <c r="G15" s="1" t="s">
        <v>74</v>
      </c>
      <c r="H15" s="1"/>
      <c r="I15" s="1" t="s">
        <v>76</v>
      </c>
      <c r="J15" s="1"/>
      <c r="K15" s="1" t="s">
        <v>206</v>
      </c>
      <c r="L15" s="1" t="s">
        <v>78</v>
      </c>
      <c r="M15" s="1" t="s">
        <v>58</v>
      </c>
      <c r="N15" s="1"/>
      <c r="O15" s="1" t="s">
        <v>80</v>
      </c>
      <c r="P15" s="1" t="s">
        <v>92</v>
      </c>
      <c r="Q15" s="1" t="s">
        <v>42</v>
      </c>
      <c r="R15" s="1" t="s">
        <v>44</v>
      </c>
      <c r="T15" s="272"/>
      <c r="U15" s="18" t="s">
        <v>44</v>
      </c>
      <c r="V15" s="1">
        <f>COUNTIF(R$8:R$1000,"NCFW")</f>
        <v>57</v>
      </c>
      <c r="Y15" s="259"/>
      <c r="Z15" s="18" t="s">
        <v>44</v>
      </c>
      <c r="AA15" s="18">
        <f>COUNTIFS($D$8:$D$1000,"TG102",$R$8:$R$1000,"NCFW")</f>
        <v>26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1" t="s">
        <v>271</v>
      </c>
      <c r="C16" s="1" t="s">
        <v>279</v>
      </c>
      <c r="D16" s="1" t="s">
        <v>30</v>
      </c>
      <c r="E16" s="47">
        <v>864811036951965</v>
      </c>
      <c r="F16" s="1"/>
      <c r="G16" s="1" t="s">
        <v>74</v>
      </c>
      <c r="H16" s="1"/>
      <c r="I16" s="1" t="s">
        <v>310</v>
      </c>
      <c r="J16" s="1"/>
      <c r="K16" s="1" t="s">
        <v>311</v>
      </c>
      <c r="L16" s="1" t="s">
        <v>276</v>
      </c>
      <c r="M16" s="1" t="s">
        <v>58</v>
      </c>
      <c r="N16" s="1" t="s">
        <v>122</v>
      </c>
      <c r="O16" s="1" t="s">
        <v>80</v>
      </c>
      <c r="P16" s="1" t="s">
        <v>92</v>
      </c>
      <c r="Q16" s="1" t="s">
        <v>42</v>
      </c>
      <c r="R16" s="1" t="s">
        <v>44</v>
      </c>
      <c r="T16" s="273"/>
      <c r="U16" s="18" t="s">
        <v>45</v>
      </c>
      <c r="V16" s="1">
        <f>COUNTIF(R$8:R$1000,"KL")</f>
        <v>1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5" t="s">
        <v>727</v>
      </c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67"/>
      <c r="T17" s="274" t="s">
        <v>55</v>
      </c>
      <c r="U17" s="275"/>
      <c r="V17" s="104">
        <f>SUM(V6:V16)</f>
        <v>101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8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70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10</v>
      </c>
      <c r="B19" s="20">
        <v>43802</v>
      </c>
      <c r="C19" s="39" t="s">
        <v>809</v>
      </c>
      <c r="D19" s="18" t="s">
        <v>64</v>
      </c>
      <c r="E19" s="21">
        <v>868183034636659</v>
      </c>
      <c r="F19" s="5"/>
      <c r="G19" s="18" t="s">
        <v>74</v>
      </c>
      <c r="H19" s="31"/>
      <c r="I19" s="22" t="s">
        <v>810</v>
      </c>
      <c r="J19" s="22" t="s">
        <v>119</v>
      </c>
      <c r="K19" s="22" t="s">
        <v>206</v>
      </c>
      <c r="L19" s="8" t="s">
        <v>78</v>
      </c>
      <c r="M19" s="22" t="s">
        <v>121</v>
      </c>
      <c r="N19" s="22"/>
      <c r="O19" s="22" t="s">
        <v>80</v>
      </c>
      <c r="P19" s="22" t="s">
        <v>92</v>
      </c>
      <c r="Q19" s="23" t="s">
        <v>37</v>
      </c>
      <c r="R19" s="1" t="s">
        <v>40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11</v>
      </c>
      <c r="B20" s="20">
        <v>43802</v>
      </c>
      <c r="C20" s="39" t="s">
        <v>809</v>
      </c>
      <c r="D20" s="18" t="s">
        <v>25</v>
      </c>
      <c r="E20" s="21">
        <v>867330026948466</v>
      </c>
      <c r="F20" s="5"/>
      <c r="G20" s="18" t="s">
        <v>95</v>
      </c>
      <c r="H20" s="31" t="s">
        <v>811</v>
      </c>
      <c r="I20" s="22" t="s">
        <v>140</v>
      </c>
      <c r="J20" s="22"/>
      <c r="K20" s="22" t="s">
        <v>349</v>
      </c>
      <c r="L20" s="8"/>
      <c r="M20" s="22" t="s">
        <v>106</v>
      </c>
      <c r="N20" s="22"/>
      <c r="O20" s="22" t="s">
        <v>80</v>
      </c>
      <c r="P20" s="22" t="s">
        <v>92</v>
      </c>
      <c r="Q20" s="23" t="s">
        <v>42</v>
      </c>
      <c r="R20" s="1" t="s">
        <v>44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12</v>
      </c>
      <c r="B21" s="20">
        <v>43802</v>
      </c>
      <c r="C21" s="39" t="s">
        <v>809</v>
      </c>
      <c r="D21" s="18" t="s">
        <v>25</v>
      </c>
      <c r="E21" s="21">
        <v>868004027139545</v>
      </c>
      <c r="F21" s="5"/>
      <c r="G21" s="18" t="s">
        <v>95</v>
      </c>
      <c r="H21" s="22"/>
      <c r="I21" s="24" t="s">
        <v>811</v>
      </c>
      <c r="J21" s="22"/>
      <c r="K21" s="22" t="s">
        <v>363</v>
      </c>
      <c r="L21" s="22" t="s">
        <v>349</v>
      </c>
      <c r="M21" s="22" t="s">
        <v>58</v>
      </c>
      <c r="N21" s="28"/>
      <c r="O21" s="22" t="s">
        <v>80</v>
      </c>
      <c r="P21" s="22" t="s">
        <v>92</v>
      </c>
      <c r="Q21" s="23" t="s">
        <v>42</v>
      </c>
      <c r="R21" s="1" t="s">
        <v>44</v>
      </c>
      <c r="T21" s="18" t="s">
        <v>46</v>
      </c>
      <c r="U21" s="18">
        <f>COUNTIF(Q7:Q1000,"PM")</f>
        <v>60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13</v>
      </c>
      <c r="B22" s="20" t="s">
        <v>812</v>
      </c>
      <c r="C22" s="39" t="s">
        <v>809</v>
      </c>
      <c r="D22" s="18" t="s">
        <v>31</v>
      </c>
      <c r="E22" s="21">
        <v>863586032854295</v>
      </c>
      <c r="F22" s="5"/>
      <c r="G22" s="18" t="s">
        <v>95</v>
      </c>
      <c r="H22" s="31"/>
      <c r="I22" s="22" t="s">
        <v>813</v>
      </c>
      <c r="J22" s="22"/>
      <c r="K22" s="22" t="s">
        <v>315</v>
      </c>
      <c r="L22" s="8" t="s">
        <v>316</v>
      </c>
      <c r="M22" s="22" t="s">
        <v>58</v>
      </c>
      <c r="N22" s="22"/>
      <c r="O22" s="22" t="s">
        <v>80</v>
      </c>
      <c r="P22" s="22" t="s">
        <v>92</v>
      </c>
      <c r="Q22" s="23" t="s">
        <v>42</v>
      </c>
      <c r="R22" s="1" t="s">
        <v>44</v>
      </c>
      <c r="T22" s="18" t="s">
        <v>47</v>
      </c>
      <c r="U22" s="18">
        <f>COUNTIF(Q7:Q1000,"PC")</f>
        <v>41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14</v>
      </c>
      <c r="B23" s="20" t="s">
        <v>812</v>
      </c>
      <c r="C23" s="39" t="s">
        <v>809</v>
      </c>
      <c r="D23" s="18" t="s">
        <v>18</v>
      </c>
      <c r="E23" s="21">
        <v>866762029433628</v>
      </c>
      <c r="F23" s="18" t="s">
        <v>113</v>
      </c>
      <c r="G23" s="18" t="s">
        <v>95</v>
      </c>
      <c r="H23" s="31"/>
      <c r="I23" s="24" t="s">
        <v>140</v>
      </c>
      <c r="J23" s="22"/>
      <c r="K23" s="22" t="s">
        <v>142</v>
      </c>
      <c r="L23" s="22" t="s">
        <v>110</v>
      </c>
      <c r="M23" s="22" t="s">
        <v>58</v>
      </c>
      <c r="N23" s="28"/>
      <c r="O23" s="22" t="s">
        <v>80</v>
      </c>
      <c r="P23" s="22" t="s">
        <v>92</v>
      </c>
      <c r="Q23" s="26" t="s">
        <v>42</v>
      </c>
      <c r="R23" s="1" t="s">
        <v>44</v>
      </c>
      <c r="T23" s="104" t="s">
        <v>55</v>
      </c>
      <c r="U23" s="5">
        <f>SUM(U21:U22)</f>
        <v>101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15</v>
      </c>
      <c r="B24" s="20" t="s">
        <v>812</v>
      </c>
      <c r="C24" s="39" t="s">
        <v>809</v>
      </c>
      <c r="D24" s="18" t="s">
        <v>18</v>
      </c>
      <c r="E24" s="30" t="s">
        <v>814</v>
      </c>
      <c r="F24" s="18"/>
      <c r="G24" s="18" t="s">
        <v>95</v>
      </c>
      <c r="H24" s="21" t="s">
        <v>815</v>
      </c>
      <c r="I24" s="22" t="s">
        <v>302</v>
      </c>
      <c r="J24" s="22"/>
      <c r="K24" s="22" t="s">
        <v>816</v>
      </c>
      <c r="L24" s="22" t="s">
        <v>110</v>
      </c>
      <c r="M24" s="22" t="s">
        <v>58</v>
      </c>
      <c r="N24" s="22"/>
      <c r="O24" s="22" t="s">
        <v>80</v>
      </c>
      <c r="P24" s="22" t="s">
        <v>92</v>
      </c>
      <c r="Q24" s="26" t="s">
        <v>42</v>
      </c>
      <c r="R24" s="1" t="s">
        <v>44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16</v>
      </c>
      <c r="B25" s="20" t="s">
        <v>812</v>
      </c>
      <c r="C25" s="39" t="s">
        <v>809</v>
      </c>
      <c r="D25" s="18" t="s">
        <v>18</v>
      </c>
      <c r="E25" s="21">
        <v>866762025787712</v>
      </c>
      <c r="F25" s="18"/>
      <c r="G25" s="18" t="s">
        <v>95</v>
      </c>
      <c r="H25" s="21"/>
      <c r="I25" s="24" t="s">
        <v>813</v>
      </c>
      <c r="J25" s="22"/>
      <c r="K25" s="22" t="s">
        <v>110</v>
      </c>
      <c r="L25" s="22"/>
      <c r="M25" s="22" t="s">
        <v>134</v>
      </c>
      <c r="N25" s="22"/>
      <c r="O25" s="22" t="s">
        <v>80</v>
      </c>
      <c r="P25" s="22" t="s">
        <v>92</v>
      </c>
      <c r="Q25" s="26" t="s">
        <v>42</v>
      </c>
      <c r="R25" s="1" t="s">
        <v>44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17</v>
      </c>
      <c r="B26" s="20" t="s">
        <v>812</v>
      </c>
      <c r="C26" s="39" t="s">
        <v>809</v>
      </c>
      <c r="D26" s="18" t="s">
        <v>18</v>
      </c>
      <c r="E26" s="30" t="s">
        <v>817</v>
      </c>
      <c r="F26" s="18"/>
      <c r="G26" s="18" t="s">
        <v>95</v>
      </c>
      <c r="H26" s="29"/>
      <c r="I26" s="24" t="s">
        <v>302</v>
      </c>
      <c r="J26" s="22" t="s">
        <v>344</v>
      </c>
      <c r="K26" s="22" t="s">
        <v>110</v>
      </c>
      <c r="L26" s="22"/>
      <c r="M26" s="22" t="s">
        <v>106</v>
      </c>
      <c r="N26" s="22"/>
      <c r="O26" s="22" t="s">
        <v>80</v>
      </c>
      <c r="P26" s="22" t="s">
        <v>92</v>
      </c>
      <c r="Q26" s="26" t="s">
        <v>42</v>
      </c>
      <c r="R26" s="1" t="s">
        <v>44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18</v>
      </c>
      <c r="B27" s="20" t="s">
        <v>812</v>
      </c>
      <c r="C27" s="39" t="s">
        <v>809</v>
      </c>
      <c r="D27" s="18" t="s">
        <v>18</v>
      </c>
      <c r="E27" s="21">
        <v>864161020968066</v>
      </c>
      <c r="F27" s="18"/>
      <c r="G27" s="18" t="s">
        <v>95</v>
      </c>
      <c r="H27" s="29"/>
      <c r="I27" s="29" t="s">
        <v>302</v>
      </c>
      <c r="J27" s="22" t="s">
        <v>818</v>
      </c>
      <c r="K27" s="22" t="s">
        <v>105</v>
      </c>
      <c r="L27" s="22" t="s">
        <v>110</v>
      </c>
      <c r="M27" s="22" t="s">
        <v>819</v>
      </c>
      <c r="N27" s="22"/>
      <c r="O27" s="22" t="s">
        <v>80</v>
      </c>
      <c r="P27" s="22" t="s">
        <v>92</v>
      </c>
      <c r="Q27" s="26" t="s">
        <v>37</v>
      </c>
      <c r="R27" s="53" t="s">
        <v>40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19</v>
      </c>
      <c r="B28" s="20" t="s">
        <v>812</v>
      </c>
      <c r="C28" s="39" t="s">
        <v>809</v>
      </c>
      <c r="D28" s="18" t="s">
        <v>18</v>
      </c>
      <c r="E28" s="30" t="s">
        <v>820</v>
      </c>
      <c r="F28" s="18" t="s">
        <v>113</v>
      </c>
      <c r="G28" s="18" t="s">
        <v>95</v>
      </c>
      <c r="H28" s="22" t="s">
        <v>821</v>
      </c>
      <c r="I28" s="22" t="s">
        <v>822</v>
      </c>
      <c r="J28" s="22"/>
      <c r="K28" s="22" t="s">
        <v>823</v>
      </c>
      <c r="L28" s="22" t="s">
        <v>110</v>
      </c>
      <c r="M28" s="22" t="s">
        <v>58</v>
      </c>
      <c r="N28" s="22"/>
      <c r="O28" s="22" t="s">
        <v>80</v>
      </c>
      <c r="P28" s="22" t="s">
        <v>92</v>
      </c>
      <c r="Q28" s="26" t="s">
        <v>42</v>
      </c>
      <c r="R28" s="1" t="s">
        <v>44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20</v>
      </c>
      <c r="B29" s="20" t="s">
        <v>812</v>
      </c>
      <c r="C29" s="39" t="s">
        <v>809</v>
      </c>
      <c r="D29" s="18" t="s">
        <v>18</v>
      </c>
      <c r="E29" s="30" t="s">
        <v>824</v>
      </c>
      <c r="F29" s="18" t="s">
        <v>113</v>
      </c>
      <c r="G29" s="18" t="s">
        <v>95</v>
      </c>
      <c r="H29" s="22" t="s">
        <v>825</v>
      </c>
      <c r="I29" s="22" t="s">
        <v>302</v>
      </c>
      <c r="J29" s="22" t="s">
        <v>306</v>
      </c>
      <c r="K29" s="22" t="s">
        <v>110</v>
      </c>
      <c r="L29" s="22"/>
      <c r="M29" s="8" t="s">
        <v>106</v>
      </c>
      <c r="N29" s="22"/>
      <c r="O29" s="22" t="s">
        <v>80</v>
      </c>
      <c r="P29" s="22" t="s">
        <v>92</v>
      </c>
      <c r="Q29" s="26" t="s">
        <v>42</v>
      </c>
      <c r="R29" s="1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21</v>
      </c>
      <c r="B30" s="20" t="s">
        <v>812</v>
      </c>
      <c r="C30" s="39" t="s">
        <v>809</v>
      </c>
      <c r="D30" s="18" t="s">
        <v>18</v>
      </c>
      <c r="E30" s="21">
        <v>862118021728974</v>
      </c>
      <c r="F30" s="18"/>
      <c r="G30" s="18" t="s">
        <v>95</v>
      </c>
      <c r="H30" s="34"/>
      <c r="I30" s="34" t="s">
        <v>164</v>
      </c>
      <c r="J30" s="34" t="s">
        <v>826</v>
      </c>
      <c r="K30" s="34" t="s">
        <v>105</v>
      </c>
      <c r="L30" s="22" t="s">
        <v>110</v>
      </c>
      <c r="M30" s="22" t="s">
        <v>58</v>
      </c>
      <c r="N30" s="34"/>
      <c r="O30" s="22" t="s">
        <v>80</v>
      </c>
      <c r="P30" s="22" t="s">
        <v>92</v>
      </c>
      <c r="Q30" s="26" t="s">
        <v>42</v>
      </c>
      <c r="R30" s="1" t="s">
        <v>44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22</v>
      </c>
      <c r="B31" s="20" t="s">
        <v>812</v>
      </c>
      <c r="C31" s="39" t="s">
        <v>809</v>
      </c>
      <c r="D31" s="18" t="s">
        <v>18</v>
      </c>
      <c r="E31" s="21">
        <v>864161026899745</v>
      </c>
      <c r="F31" s="18" t="s">
        <v>113</v>
      </c>
      <c r="G31" s="18" t="s">
        <v>95</v>
      </c>
      <c r="H31" s="22" t="s">
        <v>827</v>
      </c>
      <c r="I31" s="22" t="s">
        <v>302</v>
      </c>
      <c r="J31" s="66"/>
      <c r="K31" s="22" t="s">
        <v>440</v>
      </c>
      <c r="L31" s="22" t="s">
        <v>110</v>
      </c>
      <c r="M31" s="22" t="s">
        <v>58</v>
      </c>
      <c r="N31" s="66"/>
      <c r="O31" s="22" t="s">
        <v>80</v>
      </c>
      <c r="P31" s="22" t="s">
        <v>92</v>
      </c>
      <c r="Q31" s="26" t="s">
        <v>42</v>
      </c>
      <c r="R31" s="1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23</v>
      </c>
      <c r="B32" s="20" t="s">
        <v>812</v>
      </c>
      <c r="C32" s="39" t="s">
        <v>809</v>
      </c>
      <c r="D32" s="18" t="s">
        <v>18</v>
      </c>
      <c r="E32" s="21">
        <v>866762024177170</v>
      </c>
      <c r="F32" s="18"/>
      <c r="G32" s="18" t="s">
        <v>95</v>
      </c>
      <c r="H32" s="22" t="s">
        <v>306</v>
      </c>
      <c r="I32" s="28" t="s">
        <v>302</v>
      </c>
      <c r="J32" s="22"/>
      <c r="K32" s="22" t="s">
        <v>110</v>
      </c>
      <c r="L32" s="22"/>
      <c r="M32" s="22" t="s">
        <v>106</v>
      </c>
      <c r="N32" s="22"/>
      <c r="O32" s="22" t="s">
        <v>80</v>
      </c>
      <c r="P32" s="22" t="s">
        <v>92</v>
      </c>
      <c r="Q32" s="26" t="s">
        <v>42</v>
      </c>
      <c r="R32" s="1" t="s">
        <v>44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24</v>
      </c>
      <c r="B33" s="20" t="s">
        <v>812</v>
      </c>
      <c r="C33" s="39" t="s">
        <v>809</v>
      </c>
      <c r="D33" s="18" t="s">
        <v>18</v>
      </c>
      <c r="E33" s="21">
        <v>863306024449461</v>
      </c>
      <c r="F33" s="18" t="s">
        <v>113</v>
      </c>
      <c r="G33" s="18" t="s">
        <v>95</v>
      </c>
      <c r="H33" s="22"/>
      <c r="I33" s="22" t="s">
        <v>828</v>
      </c>
      <c r="J33" s="22" t="s">
        <v>114</v>
      </c>
      <c r="K33" s="22" t="s">
        <v>604</v>
      </c>
      <c r="L33" s="22" t="s">
        <v>110</v>
      </c>
      <c r="M33" s="22" t="s">
        <v>829</v>
      </c>
      <c r="N33" s="28">
        <v>70000</v>
      </c>
      <c r="O33" s="22" t="s">
        <v>80</v>
      </c>
      <c r="P33" s="22" t="s">
        <v>92</v>
      </c>
      <c r="Q33" s="26" t="s">
        <v>37</v>
      </c>
      <c r="R33" s="53" t="s">
        <v>40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25</v>
      </c>
      <c r="B34" s="20" t="s">
        <v>812</v>
      </c>
      <c r="C34" s="39" t="s">
        <v>809</v>
      </c>
      <c r="D34" s="18" t="s">
        <v>30</v>
      </c>
      <c r="E34" s="21">
        <v>863586032815585</v>
      </c>
      <c r="F34" s="5"/>
      <c r="G34" s="18" t="s">
        <v>95</v>
      </c>
      <c r="H34" s="22" t="s">
        <v>204</v>
      </c>
      <c r="I34" s="24" t="s">
        <v>82</v>
      </c>
      <c r="J34" s="22"/>
      <c r="K34" s="22" t="s">
        <v>84</v>
      </c>
      <c r="L34" s="22"/>
      <c r="M34" s="22" t="s">
        <v>106</v>
      </c>
      <c r="N34" s="25" t="s">
        <v>122</v>
      </c>
      <c r="O34" s="22" t="s">
        <v>80</v>
      </c>
      <c r="P34" s="22" t="s">
        <v>92</v>
      </c>
      <c r="Q34" s="26" t="s">
        <v>42</v>
      </c>
      <c r="R34" s="1" t="s">
        <v>44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26</v>
      </c>
      <c r="B35" s="20" t="s">
        <v>812</v>
      </c>
      <c r="C35" s="39" t="s">
        <v>809</v>
      </c>
      <c r="D35" s="18" t="s">
        <v>30</v>
      </c>
      <c r="E35" s="21">
        <v>864811036927122</v>
      </c>
      <c r="F35" s="5"/>
      <c r="G35" s="18" t="s">
        <v>95</v>
      </c>
      <c r="H35" s="31"/>
      <c r="I35" s="24" t="s">
        <v>810</v>
      </c>
      <c r="J35" s="22"/>
      <c r="K35" s="22" t="s">
        <v>243</v>
      </c>
      <c r="L35" s="22" t="s">
        <v>276</v>
      </c>
      <c r="M35" s="22" t="s">
        <v>830</v>
      </c>
      <c r="N35" s="25" t="s">
        <v>122</v>
      </c>
      <c r="O35" s="22" t="s">
        <v>80</v>
      </c>
      <c r="P35" s="22" t="s">
        <v>92</v>
      </c>
      <c r="Q35" s="26" t="s">
        <v>37</v>
      </c>
      <c r="R35" s="1" t="s">
        <v>41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27</v>
      </c>
      <c r="B36" s="20" t="s">
        <v>812</v>
      </c>
      <c r="C36" s="39" t="s">
        <v>809</v>
      </c>
      <c r="D36" s="18" t="s">
        <v>56</v>
      </c>
      <c r="E36" s="21">
        <v>868183034783618</v>
      </c>
      <c r="F36" s="5"/>
      <c r="G36" s="18" t="s">
        <v>74</v>
      </c>
      <c r="H36" s="18"/>
      <c r="I36" s="22" t="s">
        <v>831</v>
      </c>
      <c r="J36" s="22"/>
      <c r="K36" s="8" t="s">
        <v>78</v>
      </c>
      <c r="L36" s="22"/>
      <c r="M36" s="22" t="s">
        <v>106</v>
      </c>
      <c r="N36" s="22"/>
      <c r="O36" s="22" t="s">
        <v>80</v>
      </c>
      <c r="P36" s="22" t="s">
        <v>92</v>
      </c>
      <c r="Q36" s="23" t="s">
        <v>42</v>
      </c>
      <c r="R36" s="18" t="s">
        <v>44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28</v>
      </c>
      <c r="B37" s="20" t="s">
        <v>812</v>
      </c>
      <c r="C37" s="39" t="s">
        <v>809</v>
      </c>
      <c r="D37" s="18" t="s">
        <v>56</v>
      </c>
      <c r="E37" s="21">
        <v>868183034611942</v>
      </c>
      <c r="F37" s="5"/>
      <c r="G37" s="18" t="s">
        <v>74</v>
      </c>
      <c r="H37" s="31"/>
      <c r="I37" s="22" t="s">
        <v>76</v>
      </c>
      <c r="J37" s="22"/>
      <c r="K37" s="22" t="s">
        <v>333</v>
      </c>
      <c r="L37" s="8" t="s">
        <v>78</v>
      </c>
      <c r="M37" s="22" t="s">
        <v>58</v>
      </c>
      <c r="N37" s="22"/>
      <c r="O37" s="22" t="s">
        <v>80</v>
      </c>
      <c r="P37" s="22" t="s">
        <v>92</v>
      </c>
      <c r="Q37" s="23" t="s">
        <v>42</v>
      </c>
      <c r="R37" s="18" t="s">
        <v>44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29</v>
      </c>
      <c r="B38" s="20" t="s">
        <v>812</v>
      </c>
      <c r="C38" s="39" t="s">
        <v>809</v>
      </c>
      <c r="D38" s="53" t="s">
        <v>23</v>
      </c>
      <c r="E38" s="54">
        <v>861694037981568</v>
      </c>
      <c r="F38" s="60"/>
      <c r="G38" s="53" t="s">
        <v>95</v>
      </c>
      <c r="H38" s="59"/>
      <c r="I38" s="52" t="s">
        <v>810</v>
      </c>
      <c r="J38" s="52" t="s">
        <v>832</v>
      </c>
      <c r="K38" s="52" t="s">
        <v>97</v>
      </c>
      <c r="L38" s="56" t="s">
        <v>98</v>
      </c>
      <c r="M38" s="52" t="s">
        <v>833</v>
      </c>
      <c r="N38" s="58">
        <v>30000</v>
      </c>
      <c r="O38" s="52" t="s">
        <v>80</v>
      </c>
      <c r="P38" s="52" t="s">
        <v>92</v>
      </c>
      <c r="Q38" s="55" t="s">
        <v>37</v>
      </c>
      <c r="R38" s="51" t="s">
        <v>41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30</v>
      </c>
      <c r="B39" s="20" t="s">
        <v>812</v>
      </c>
      <c r="C39" s="39" t="s">
        <v>809</v>
      </c>
      <c r="D39" s="53" t="s">
        <v>23</v>
      </c>
      <c r="E39" s="54">
        <v>861694031097395</v>
      </c>
      <c r="F39" s="60"/>
      <c r="G39" s="53" t="s">
        <v>95</v>
      </c>
      <c r="H39" s="52"/>
      <c r="I39" s="56" t="s">
        <v>810</v>
      </c>
      <c r="J39" s="52" t="s">
        <v>834</v>
      </c>
      <c r="K39" s="52" t="s">
        <v>538</v>
      </c>
      <c r="L39" s="56" t="s">
        <v>98</v>
      </c>
      <c r="M39" s="52" t="s">
        <v>835</v>
      </c>
      <c r="N39" s="58"/>
      <c r="O39" s="52" t="s">
        <v>80</v>
      </c>
      <c r="P39" s="52" t="s">
        <v>92</v>
      </c>
      <c r="Q39" s="57" t="s">
        <v>42</v>
      </c>
      <c r="R39" s="51" t="s">
        <v>44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28</v>
      </c>
    </row>
    <row r="40" spans="1:28" ht="16.5" customHeight="1" x14ac:dyDescent="0.25">
      <c r="A40" s="1">
        <v>31</v>
      </c>
      <c r="B40" s="20" t="s">
        <v>812</v>
      </c>
      <c r="C40" s="39" t="s">
        <v>809</v>
      </c>
      <c r="D40" s="53" t="s">
        <v>23</v>
      </c>
      <c r="E40" s="54">
        <v>861694031120569</v>
      </c>
      <c r="F40" s="60"/>
      <c r="G40" s="53" t="s">
        <v>95</v>
      </c>
      <c r="H40" s="59" t="s">
        <v>836</v>
      </c>
      <c r="I40" s="56" t="s">
        <v>813</v>
      </c>
      <c r="J40" s="52" t="s">
        <v>225</v>
      </c>
      <c r="K40" s="52" t="s">
        <v>97</v>
      </c>
      <c r="L40" s="56" t="s">
        <v>98</v>
      </c>
      <c r="M40" s="52" t="s">
        <v>332</v>
      </c>
      <c r="N40" s="58">
        <v>220000</v>
      </c>
      <c r="O40" s="52" t="s">
        <v>80</v>
      </c>
      <c r="P40" s="52" t="s">
        <v>92</v>
      </c>
      <c r="Q40" s="57" t="s">
        <v>37</v>
      </c>
      <c r="R40" s="51" t="s">
        <v>59</v>
      </c>
      <c r="Y40" s="259"/>
      <c r="Z40" s="18" t="s">
        <v>59</v>
      </c>
      <c r="AA40" s="18">
        <f>COUNTIFS($D$8:$D$1000,"TG102SE",$R$8:$R$1000,"GSM")</f>
        <v>2</v>
      </c>
      <c r="AB40" s="257"/>
    </row>
    <row r="41" spans="1:28" ht="16.5" customHeight="1" x14ac:dyDescent="0.25">
      <c r="A41" s="1">
        <v>32</v>
      </c>
      <c r="B41" s="20" t="s">
        <v>812</v>
      </c>
      <c r="C41" s="39" t="s">
        <v>809</v>
      </c>
      <c r="D41" s="53" t="s">
        <v>23</v>
      </c>
      <c r="E41" s="54">
        <v>861694037981808</v>
      </c>
      <c r="F41" s="60"/>
      <c r="G41" s="53" t="s">
        <v>95</v>
      </c>
      <c r="H41" s="52"/>
      <c r="I41" s="56" t="s">
        <v>837</v>
      </c>
      <c r="J41" s="52"/>
      <c r="K41" s="56" t="s">
        <v>98</v>
      </c>
      <c r="L41" s="52"/>
      <c r="M41" s="52" t="s">
        <v>838</v>
      </c>
      <c r="N41" s="52"/>
      <c r="O41" s="52" t="s">
        <v>80</v>
      </c>
      <c r="P41" s="52" t="s">
        <v>92</v>
      </c>
      <c r="Q41" s="57" t="s">
        <v>42</v>
      </c>
      <c r="R41" s="51" t="s">
        <v>44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33</v>
      </c>
      <c r="B42" s="20" t="s">
        <v>812</v>
      </c>
      <c r="C42" s="39" t="s">
        <v>809</v>
      </c>
      <c r="D42" s="53" t="s">
        <v>23</v>
      </c>
      <c r="E42" s="54">
        <v>862631039254932</v>
      </c>
      <c r="F42" s="60"/>
      <c r="G42" s="53" t="s">
        <v>95</v>
      </c>
      <c r="H42" s="51"/>
      <c r="I42" s="51" t="s">
        <v>813</v>
      </c>
      <c r="J42" s="51" t="s">
        <v>839</v>
      </c>
      <c r="K42" s="51" t="s">
        <v>97</v>
      </c>
      <c r="L42" s="56" t="s">
        <v>98</v>
      </c>
      <c r="M42" s="51" t="s">
        <v>840</v>
      </c>
      <c r="N42" s="61">
        <v>30000</v>
      </c>
      <c r="O42" s="51" t="s">
        <v>80</v>
      </c>
      <c r="P42" s="51" t="s">
        <v>92</v>
      </c>
      <c r="Q42" s="51" t="s">
        <v>37</v>
      </c>
      <c r="R42" s="51" t="s">
        <v>41</v>
      </c>
      <c r="Y42" s="259"/>
      <c r="Z42" s="18" t="s">
        <v>40</v>
      </c>
      <c r="AA42" s="18">
        <f>COUNTIFS($D$8:$D$1000,"TG102SE",$R$8:$R$1000,"NG")</f>
        <v>3</v>
      </c>
      <c r="AB42" s="257"/>
    </row>
    <row r="43" spans="1:28" ht="16.5" customHeight="1" x14ac:dyDescent="0.25">
      <c r="A43" s="1">
        <v>34</v>
      </c>
      <c r="B43" s="20" t="s">
        <v>812</v>
      </c>
      <c r="C43" s="39" t="s">
        <v>809</v>
      </c>
      <c r="D43" s="18" t="s">
        <v>388</v>
      </c>
      <c r="E43" s="21" t="s">
        <v>841</v>
      </c>
      <c r="F43" s="5"/>
      <c r="G43" s="5"/>
      <c r="H43" s="31"/>
      <c r="I43" s="24"/>
      <c r="J43" s="22" t="s">
        <v>842</v>
      </c>
      <c r="K43" s="22"/>
      <c r="L43" s="22"/>
      <c r="M43" s="22"/>
      <c r="N43" s="28"/>
      <c r="O43" s="22" t="s">
        <v>80</v>
      </c>
      <c r="P43" s="22" t="s">
        <v>92</v>
      </c>
      <c r="Q43" s="26" t="s">
        <v>42</v>
      </c>
      <c r="R43" s="1" t="s">
        <v>45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35</v>
      </c>
      <c r="B44" s="20" t="s">
        <v>812</v>
      </c>
      <c r="C44" s="39" t="s">
        <v>809</v>
      </c>
      <c r="D44" s="18" t="s">
        <v>843</v>
      </c>
      <c r="E44" s="21" t="s">
        <v>844</v>
      </c>
      <c r="F44" s="5"/>
      <c r="G44" s="5"/>
      <c r="H44" s="21"/>
      <c r="I44" s="24"/>
      <c r="J44" s="22" t="s">
        <v>845</v>
      </c>
      <c r="K44" s="22"/>
      <c r="L44" s="22"/>
      <c r="M44" s="22" t="s">
        <v>237</v>
      </c>
      <c r="N44" s="22"/>
      <c r="O44" s="22" t="s">
        <v>80</v>
      </c>
      <c r="P44" s="22" t="s">
        <v>92</v>
      </c>
      <c r="Q44" s="23" t="s">
        <v>37</v>
      </c>
      <c r="R44" s="18" t="s">
        <v>41</v>
      </c>
      <c r="Y44" s="259"/>
      <c r="Z44" s="18" t="s">
        <v>41</v>
      </c>
      <c r="AA44" s="18">
        <f>COUNTIFS($D$8:$D$1000,"TG102SE",$R$8:$R$1000,"LK")</f>
        <v>10</v>
      </c>
      <c r="AB44" s="257"/>
    </row>
    <row r="45" spans="1:28" ht="16.5" customHeight="1" x14ac:dyDescent="0.25">
      <c r="A45" s="1">
        <v>36</v>
      </c>
      <c r="B45" s="20" t="s">
        <v>812</v>
      </c>
      <c r="C45" s="39" t="s">
        <v>809</v>
      </c>
      <c r="D45" s="18" t="s">
        <v>846</v>
      </c>
      <c r="E45" s="21" t="s">
        <v>844</v>
      </c>
      <c r="F45" s="5"/>
      <c r="G45" s="5"/>
      <c r="H45" s="22"/>
      <c r="I45" s="24"/>
      <c r="J45" s="22" t="s">
        <v>847</v>
      </c>
      <c r="K45" s="22"/>
      <c r="L45" s="22"/>
      <c r="M45" s="22"/>
      <c r="N45" s="35"/>
      <c r="O45" s="22" t="s">
        <v>80</v>
      </c>
      <c r="P45" s="22" t="s">
        <v>92</v>
      </c>
      <c r="Q45" s="26" t="s">
        <v>37</v>
      </c>
      <c r="R45" s="1" t="s">
        <v>41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265" t="s">
        <v>1069</v>
      </c>
      <c r="B46" s="266"/>
      <c r="C46" s="266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7"/>
      <c r="Y46" s="259"/>
      <c r="Z46" s="18" t="s">
        <v>68</v>
      </c>
      <c r="AA46" s="18">
        <f>COUNTIFS($D$8:$D$1000,"TG102SE",$R$8:$R$1000,"SF")</f>
        <v>1</v>
      </c>
      <c r="AB46" s="257"/>
    </row>
    <row r="47" spans="1:28" ht="16.5" customHeight="1" x14ac:dyDescent="0.25">
      <c r="A47" s="268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70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37</v>
      </c>
      <c r="B48" s="20" t="s">
        <v>1110</v>
      </c>
      <c r="C48" s="20" t="s">
        <v>1061</v>
      </c>
      <c r="D48" s="18" t="s">
        <v>25</v>
      </c>
      <c r="E48" s="21">
        <v>867330026978174</v>
      </c>
      <c r="F48" s="5"/>
      <c r="G48" s="18" t="s">
        <v>95</v>
      </c>
      <c r="H48" s="31"/>
      <c r="I48" s="24"/>
      <c r="J48" s="22" t="s">
        <v>52</v>
      </c>
      <c r="K48" s="22" t="s">
        <v>1126</v>
      </c>
      <c r="L48" s="22" t="s">
        <v>342</v>
      </c>
      <c r="M48" s="22" t="s">
        <v>58</v>
      </c>
      <c r="N48" s="28"/>
      <c r="O48" s="22" t="s">
        <v>80</v>
      </c>
      <c r="P48" s="22" t="s">
        <v>92</v>
      </c>
      <c r="Q48" s="26" t="s">
        <v>42</v>
      </c>
      <c r="R48" s="1" t="s">
        <v>43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12</v>
      </c>
      <c r="AB48" s="257"/>
    </row>
    <row r="49" spans="1:28" ht="16.5" customHeight="1" x14ac:dyDescent="0.25">
      <c r="A49" s="1">
        <v>38</v>
      </c>
      <c r="B49" s="20">
        <v>43500</v>
      </c>
      <c r="C49" s="20">
        <v>43589</v>
      </c>
      <c r="D49" s="18" t="s">
        <v>64</v>
      </c>
      <c r="E49" s="21">
        <v>867717030616917</v>
      </c>
      <c r="F49" s="18"/>
      <c r="G49" s="18" t="s">
        <v>74</v>
      </c>
      <c r="H49" s="31"/>
      <c r="I49" s="24" t="s">
        <v>813</v>
      </c>
      <c r="J49" s="22" t="s">
        <v>1127</v>
      </c>
      <c r="K49" s="22" t="s">
        <v>78</v>
      </c>
      <c r="L49" s="22"/>
      <c r="M49" s="22" t="s">
        <v>106</v>
      </c>
      <c r="N49" s="28"/>
      <c r="O49" s="22" t="s">
        <v>80</v>
      </c>
      <c r="P49" s="22" t="s">
        <v>92</v>
      </c>
      <c r="Q49" s="26" t="s">
        <v>42</v>
      </c>
      <c r="R49" s="1" t="s">
        <v>44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>
        <v>39</v>
      </c>
      <c r="B50" s="20">
        <v>43500</v>
      </c>
      <c r="C50" s="20">
        <v>43589</v>
      </c>
      <c r="D50" s="18" t="s">
        <v>64</v>
      </c>
      <c r="E50" s="21">
        <v>867717030616107</v>
      </c>
      <c r="F50" s="18" t="s">
        <v>517</v>
      </c>
      <c r="G50" s="18" t="s">
        <v>74</v>
      </c>
      <c r="H50" s="21"/>
      <c r="I50" s="24" t="s">
        <v>813</v>
      </c>
      <c r="J50" s="22" t="s">
        <v>1127</v>
      </c>
      <c r="K50" s="22" t="s">
        <v>78</v>
      </c>
      <c r="L50" s="22"/>
      <c r="M50" s="22" t="s">
        <v>106</v>
      </c>
      <c r="N50" s="22"/>
      <c r="O50" s="22" t="s">
        <v>80</v>
      </c>
      <c r="P50" s="22" t="s">
        <v>92</v>
      </c>
      <c r="Q50" s="26" t="s">
        <v>42</v>
      </c>
      <c r="R50" s="1" t="s">
        <v>44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8</v>
      </c>
    </row>
    <row r="51" spans="1:28" ht="16.5" customHeight="1" x14ac:dyDescent="0.25">
      <c r="A51" s="1">
        <v>40</v>
      </c>
      <c r="B51" s="20">
        <v>43500</v>
      </c>
      <c r="C51" s="20">
        <v>43589</v>
      </c>
      <c r="D51" s="18" t="s">
        <v>64</v>
      </c>
      <c r="E51" s="21">
        <v>867717030429972</v>
      </c>
      <c r="F51" s="18"/>
      <c r="G51" s="18" t="s">
        <v>74</v>
      </c>
      <c r="H51" s="22"/>
      <c r="I51" s="24" t="s">
        <v>813</v>
      </c>
      <c r="J51" s="22" t="s">
        <v>1128</v>
      </c>
      <c r="K51" s="22" t="s">
        <v>219</v>
      </c>
      <c r="L51" s="22" t="s">
        <v>78</v>
      </c>
      <c r="M51" s="22" t="s">
        <v>458</v>
      </c>
      <c r="N51" s="28"/>
      <c r="O51" s="22" t="s">
        <v>80</v>
      </c>
      <c r="P51" s="22" t="s">
        <v>92</v>
      </c>
      <c r="Q51" s="26" t="s">
        <v>37</v>
      </c>
      <c r="R51" s="1" t="s">
        <v>41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>
        <v>41</v>
      </c>
      <c r="B52" s="20">
        <v>43500</v>
      </c>
      <c r="C52" s="20">
        <v>43589</v>
      </c>
      <c r="D52" s="18" t="s">
        <v>18</v>
      </c>
      <c r="E52" s="21">
        <v>862118020684202</v>
      </c>
      <c r="F52" s="18" t="s">
        <v>132</v>
      </c>
      <c r="G52" s="18" t="s">
        <v>95</v>
      </c>
      <c r="H52" s="31" t="s">
        <v>1129</v>
      </c>
      <c r="I52" s="24" t="s">
        <v>302</v>
      </c>
      <c r="J52" s="22"/>
      <c r="K52" s="22" t="s">
        <v>142</v>
      </c>
      <c r="L52" s="22" t="s">
        <v>110</v>
      </c>
      <c r="M52" s="22" t="s">
        <v>58</v>
      </c>
      <c r="N52" s="28"/>
      <c r="O52" s="22" t="s">
        <v>80</v>
      </c>
      <c r="P52" s="22" t="s">
        <v>92</v>
      </c>
      <c r="Q52" s="26" t="s">
        <v>42</v>
      </c>
      <c r="R52" s="1" t="s">
        <v>44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42</v>
      </c>
      <c r="B53" s="20">
        <v>43500</v>
      </c>
      <c r="C53" s="20">
        <v>43589</v>
      </c>
      <c r="D53" s="18" t="s">
        <v>18</v>
      </c>
      <c r="E53" s="21">
        <v>866762024301564</v>
      </c>
      <c r="F53" s="18" t="s">
        <v>132</v>
      </c>
      <c r="G53" s="18" t="s">
        <v>95</v>
      </c>
      <c r="H53" s="21"/>
      <c r="I53" s="24" t="s">
        <v>813</v>
      </c>
      <c r="J53" s="22"/>
      <c r="K53" s="22" t="s">
        <v>142</v>
      </c>
      <c r="L53" s="22" t="s">
        <v>110</v>
      </c>
      <c r="M53" s="22" t="s">
        <v>58</v>
      </c>
      <c r="N53" s="22"/>
      <c r="O53" s="22" t="s">
        <v>80</v>
      </c>
      <c r="P53" s="22" t="s">
        <v>92</v>
      </c>
      <c r="Q53" s="26" t="s">
        <v>42</v>
      </c>
      <c r="R53" s="1" t="s">
        <v>44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>
        <v>43</v>
      </c>
      <c r="B54" s="20">
        <v>43500</v>
      </c>
      <c r="C54" s="20">
        <v>43589</v>
      </c>
      <c r="D54" s="18" t="s">
        <v>18</v>
      </c>
      <c r="E54" s="21">
        <v>863306024485366</v>
      </c>
      <c r="F54" s="18"/>
      <c r="G54" s="18" t="s">
        <v>95</v>
      </c>
      <c r="H54" s="21"/>
      <c r="I54" s="24" t="s">
        <v>810</v>
      </c>
      <c r="J54" s="22"/>
      <c r="K54" s="22" t="s">
        <v>110</v>
      </c>
      <c r="L54" s="22"/>
      <c r="M54" s="22" t="s">
        <v>106</v>
      </c>
      <c r="N54" s="22"/>
      <c r="O54" s="22" t="s">
        <v>80</v>
      </c>
      <c r="P54" s="22" t="s">
        <v>92</v>
      </c>
      <c r="Q54" s="26" t="s">
        <v>42</v>
      </c>
      <c r="R54" s="1" t="s">
        <v>44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>
        <v>44</v>
      </c>
      <c r="B55" s="20">
        <v>43500</v>
      </c>
      <c r="C55" s="20">
        <v>43589</v>
      </c>
      <c r="D55" s="18" t="s">
        <v>18</v>
      </c>
      <c r="E55" s="21">
        <v>866762024329037</v>
      </c>
      <c r="F55" s="18"/>
      <c r="G55" s="18" t="s">
        <v>95</v>
      </c>
      <c r="H55" s="29"/>
      <c r="I55" s="24" t="s">
        <v>140</v>
      </c>
      <c r="J55" s="22" t="s">
        <v>522</v>
      </c>
      <c r="K55" s="22" t="s">
        <v>142</v>
      </c>
      <c r="L55" s="22" t="s">
        <v>110</v>
      </c>
      <c r="M55" s="22" t="s">
        <v>1130</v>
      </c>
      <c r="N55" s="22"/>
      <c r="O55" s="22" t="s">
        <v>80</v>
      </c>
      <c r="P55" s="22" t="s">
        <v>92</v>
      </c>
      <c r="Q55" s="26" t="s">
        <v>37</v>
      </c>
      <c r="R55" s="1" t="s">
        <v>41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2</v>
      </c>
      <c r="AB55" s="257"/>
    </row>
    <row r="56" spans="1:28" ht="16.5" customHeight="1" x14ac:dyDescent="0.25">
      <c r="A56" s="1">
        <v>45</v>
      </c>
      <c r="B56" s="20" t="s">
        <v>1110</v>
      </c>
      <c r="C56" s="20" t="s">
        <v>1061</v>
      </c>
      <c r="D56" s="18" t="s">
        <v>18</v>
      </c>
      <c r="E56" s="21">
        <v>867330022283983</v>
      </c>
      <c r="F56" s="18" t="s">
        <v>113</v>
      </c>
      <c r="G56" s="18" t="s">
        <v>95</v>
      </c>
      <c r="H56" s="29"/>
      <c r="I56" s="29" t="s">
        <v>1131</v>
      </c>
      <c r="J56" s="22"/>
      <c r="K56" s="22" t="s">
        <v>110</v>
      </c>
      <c r="L56" s="22"/>
      <c r="M56" s="22" t="s">
        <v>106</v>
      </c>
      <c r="N56" s="22"/>
      <c r="O56" s="22" t="s">
        <v>80</v>
      </c>
      <c r="P56" s="22" t="s">
        <v>92</v>
      </c>
      <c r="Q56" s="26" t="s">
        <v>42</v>
      </c>
      <c r="R56" s="1" t="s">
        <v>44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>
        <v>46</v>
      </c>
      <c r="B57" s="20" t="s">
        <v>1110</v>
      </c>
      <c r="C57" s="20">
        <v>43743</v>
      </c>
      <c r="D57" s="22" t="s">
        <v>18</v>
      </c>
      <c r="E57" s="77" t="s">
        <v>820</v>
      </c>
      <c r="F57" s="22" t="s">
        <v>113</v>
      </c>
      <c r="G57" s="22" t="s">
        <v>95</v>
      </c>
      <c r="H57" s="24" t="s">
        <v>1132</v>
      </c>
      <c r="I57" s="22" t="s">
        <v>140</v>
      </c>
      <c r="J57" s="22" t="s">
        <v>1133</v>
      </c>
      <c r="K57" s="22" t="s">
        <v>110</v>
      </c>
      <c r="L57" s="22"/>
      <c r="M57" s="22" t="s">
        <v>360</v>
      </c>
      <c r="N57" s="28">
        <v>100000</v>
      </c>
      <c r="O57" s="22" t="s">
        <v>80</v>
      </c>
      <c r="P57" s="22" t="s">
        <v>92</v>
      </c>
      <c r="Q57" s="31" t="s">
        <v>37</v>
      </c>
      <c r="R57" s="22" t="s">
        <v>39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>
        <v>47</v>
      </c>
      <c r="B58" s="20" t="s">
        <v>1110</v>
      </c>
      <c r="C58" s="20">
        <v>43743</v>
      </c>
      <c r="D58" s="22" t="s">
        <v>18</v>
      </c>
      <c r="E58" s="77" t="s">
        <v>1134</v>
      </c>
      <c r="F58" s="66"/>
      <c r="G58" s="22" t="s">
        <v>95</v>
      </c>
      <c r="H58" s="22"/>
      <c r="I58" s="22" t="s">
        <v>140</v>
      </c>
      <c r="J58" s="22" t="s">
        <v>1133</v>
      </c>
      <c r="K58" s="22" t="s">
        <v>110</v>
      </c>
      <c r="L58" s="22"/>
      <c r="M58" s="22" t="s">
        <v>360</v>
      </c>
      <c r="N58" s="28">
        <v>100000</v>
      </c>
      <c r="O58" s="22" t="s">
        <v>80</v>
      </c>
      <c r="P58" s="22" t="s">
        <v>92</v>
      </c>
      <c r="Q58" s="31" t="s">
        <v>37</v>
      </c>
      <c r="R58" s="22" t="s">
        <v>39</v>
      </c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48</v>
      </c>
      <c r="B59" s="20">
        <v>43500</v>
      </c>
      <c r="C59" s="20">
        <v>43589</v>
      </c>
      <c r="D59" s="18" t="s">
        <v>30</v>
      </c>
      <c r="E59" s="21">
        <v>866192037750559</v>
      </c>
      <c r="F59" s="18"/>
      <c r="G59" s="18" t="s">
        <v>74</v>
      </c>
      <c r="H59" s="22"/>
      <c r="I59" s="24" t="s">
        <v>624</v>
      </c>
      <c r="J59" s="22"/>
      <c r="K59" s="22" t="s">
        <v>84</v>
      </c>
      <c r="L59" s="22"/>
      <c r="M59" s="22" t="s">
        <v>1135</v>
      </c>
      <c r="N59" s="35" t="s">
        <v>122</v>
      </c>
      <c r="O59" s="22" t="s">
        <v>80</v>
      </c>
      <c r="P59" s="22" t="s">
        <v>92</v>
      </c>
      <c r="Q59" s="26" t="s">
        <v>42</v>
      </c>
      <c r="R59" s="1" t="s">
        <v>44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6</v>
      </c>
      <c r="AB59" s="257"/>
    </row>
    <row r="60" spans="1:28" ht="16.5" customHeight="1" x14ac:dyDescent="0.25">
      <c r="A60" s="1">
        <v>49</v>
      </c>
      <c r="B60" s="20">
        <v>43500</v>
      </c>
      <c r="C60" s="20">
        <v>43589</v>
      </c>
      <c r="D60" s="18" t="s">
        <v>23</v>
      </c>
      <c r="E60" s="21">
        <v>866104026917057</v>
      </c>
      <c r="F60" s="18"/>
      <c r="G60" s="18" t="s">
        <v>95</v>
      </c>
      <c r="H60" s="31"/>
      <c r="I60" s="22" t="s">
        <v>810</v>
      </c>
      <c r="J60" s="22" t="s">
        <v>1136</v>
      </c>
      <c r="K60" s="51" t="s">
        <v>396</v>
      </c>
      <c r="L60" s="51" t="s">
        <v>98</v>
      </c>
      <c r="M60" s="22" t="s">
        <v>1137</v>
      </c>
      <c r="N60" s="22"/>
      <c r="O60" s="22" t="s">
        <v>80</v>
      </c>
      <c r="P60" s="22" t="s">
        <v>92</v>
      </c>
      <c r="Q60" s="23" t="s">
        <v>37</v>
      </c>
      <c r="R60" s="1" t="s">
        <v>41</v>
      </c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>
        <v>50</v>
      </c>
      <c r="B61" s="20">
        <v>43500</v>
      </c>
      <c r="C61" s="20">
        <v>43589</v>
      </c>
      <c r="D61" s="18" t="s">
        <v>23</v>
      </c>
      <c r="E61" s="21">
        <v>861694031740168</v>
      </c>
      <c r="F61" s="18"/>
      <c r="G61" s="18" t="s">
        <v>95</v>
      </c>
      <c r="H61" s="22"/>
      <c r="I61" s="24" t="s">
        <v>813</v>
      </c>
      <c r="J61" s="22" t="s">
        <v>448</v>
      </c>
      <c r="K61" s="51" t="s">
        <v>98</v>
      </c>
      <c r="L61" s="22"/>
      <c r="M61" s="22" t="s">
        <v>106</v>
      </c>
      <c r="N61" s="28"/>
      <c r="O61" s="22" t="s">
        <v>80</v>
      </c>
      <c r="P61" s="22" t="s">
        <v>92</v>
      </c>
      <c r="Q61" s="26" t="s">
        <v>42</v>
      </c>
      <c r="R61" s="1" t="s">
        <v>44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6</v>
      </c>
    </row>
    <row r="62" spans="1:28" ht="16.5" customHeight="1" x14ac:dyDescent="0.25">
      <c r="A62" s="1">
        <v>51</v>
      </c>
      <c r="B62" s="20">
        <v>43500</v>
      </c>
      <c r="C62" s="20">
        <v>43589</v>
      </c>
      <c r="D62" s="18" t="s">
        <v>23</v>
      </c>
      <c r="E62" s="21">
        <v>862631034744382</v>
      </c>
      <c r="F62" s="18"/>
      <c r="G62" s="18" t="s">
        <v>95</v>
      </c>
      <c r="H62" s="31"/>
      <c r="I62" s="24"/>
      <c r="J62" s="22" t="s">
        <v>1138</v>
      </c>
      <c r="K62" s="22"/>
      <c r="L62" s="22"/>
      <c r="M62" s="22" t="s">
        <v>270</v>
      </c>
      <c r="N62" s="28"/>
      <c r="O62" s="22" t="s">
        <v>144</v>
      </c>
      <c r="P62" s="22" t="s">
        <v>92</v>
      </c>
      <c r="Q62" s="26" t="s">
        <v>37</v>
      </c>
      <c r="R62" s="1" t="s">
        <v>41</v>
      </c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>
        <v>52</v>
      </c>
      <c r="B63" s="20">
        <v>43500</v>
      </c>
      <c r="C63" s="20">
        <v>43589</v>
      </c>
      <c r="D63" s="18" t="s">
        <v>23</v>
      </c>
      <c r="E63" s="21">
        <v>866104024575006</v>
      </c>
      <c r="F63" s="18"/>
      <c r="G63" s="18" t="s">
        <v>95</v>
      </c>
      <c r="H63" s="22" t="s">
        <v>1139</v>
      </c>
      <c r="I63" s="24" t="s">
        <v>813</v>
      </c>
      <c r="J63" s="22" t="s">
        <v>519</v>
      </c>
      <c r="K63" s="51" t="s">
        <v>98</v>
      </c>
      <c r="L63" s="22"/>
      <c r="M63" s="22" t="s">
        <v>220</v>
      </c>
      <c r="N63" s="28">
        <v>220000</v>
      </c>
      <c r="O63" s="22" t="s">
        <v>80</v>
      </c>
      <c r="P63" s="22" t="s">
        <v>92</v>
      </c>
      <c r="Q63" s="26" t="s">
        <v>37</v>
      </c>
      <c r="R63" s="1" t="s">
        <v>59</v>
      </c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>
        <v>53</v>
      </c>
      <c r="B64" s="20">
        <v>43500</v>
      </c>
      <c r="C64" s="20">
        <v>43589</v>
      </c>
      <c r="D64" s="18" t="s">
        <v>23</v>
      </c>
      <c r="E64" s="21">
        <v>862631034747476</v>
      </c>
      <c r="F64" s="18"/>
      <c r="G64" s="18" t="s">
        <v>95</v>
      </c>
      <c r="H64" s="51"/>
      <c r="I64" s="51" t="s">
        <v>813</v>
      </c>
      <c r="J64" s="1" t="s">
        <v>607</v>
      </c>
      <c r="K64" s="51" t="s">
        <v>396</v>
      </c>
      <c r="L64" s="51" t="s">
        <v>98</v>
      </c>
      <c r="M64" s="51" t="s">
        <v>1140</v>
      </c>
      <c r="N64" s="51"/>
      <c r="O64" s="51" t="s">
        <v>80</v>
      </c>
      <c r="P64" s="51" t="s">
        <v>92</v>
      </c>
      <c r="Q64" s="51" t="s">
        <v>37</v>
      </c>
      <c r="R64" s="51" t="s">
        <v>41</v>
      </c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>
        <v>54</v>
      </c>
      <c r="B65" s="20">
        <v>43500</v>
      </c>
      <c r="C65" s="20">
        <v>43589</v>
      </c>
      <c r="D65" s="18" t="s">
        <v>23</v>
      </c>
      <c r="E65" s="21">
        <v>862631034707199</v>
      </c>
      <c r="F65" s="18"/>
      <c r="G65" s="18" t="s">
        <v>95</v>
      </c>
      <c r="H65" s="31" t="s">
        <v>1141</v>
      </c>
      <c r="I65" s="24" t="s">
        <v>813</v>
      </c>
      <c r="J65" s="22" t="s">
        <v>1142</v>
      </c>
      <c r="K65" s="22" t="s">
        <v>98</v>
      </c>
      <c r="L65" s="22"/>
      <c r="M65" s="22" t="s">
        <v>1143</v>
      </c>
      <c r="N65" s="28">
        <v>245000</v>
      </c>
      <c r="O65" s="22" t="s">
        <v>80</v>
      </c>
      <c r="P65" s="22" t="s">
        <v>92</v>
      </c>
      <c r="Q65" s="26" t="s">
        <v>37</v>
      </c>
      <c r="R65" s="1" t="s">
        <v>40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55</v>
      </c>
      <c r="B66" s="20" t="s">
        <v>1110</v>
      </c>
      <c r="C66" s="20" t="s">
        <v>1061</v>
      </c>
      <c r="D66" s="18" t="s">
        <v>23</v>
      </c>
      <c r="E66" s="21">
        <v>861694031740143</v>
      </c>
      <c r="F66" s="5"/>
      <c r="G66" s="18" t="s">
        <v>95</v>
      </c>
      <c r="H66" s="29"/>
      <c r="I66" s="24" t="s">
        <v>810</v>
      </c>
      <c r="J66" s="22" t="s">
        <v>1144</v>
      </c>
      <c r="K66" s="22" t="s">
        <v>98</v>
      </c>
      <c r="L66" s="22"/>
      <c r="M66" s="22" t="s">
        <v>106</v>
      </c>
      <c r="N66" s="22"/>
      <c r="O66" s="22" t="s">
        <v>80</v>
      </c>
      <c r="P66" s="22" t="s">
        <v>92</v>
      </c>
      <c r="Q66" s="26" t="s">
        <v>42</v>
      </c>
      <c r="R66" s="1" t="s">
        <v>44</v>
      </c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>
        <v>56</v>
      </c>
      <c r="B67" s="20" t="s">
        <v>1110</v>
      </c>
      <c r="C67" s="20" t="s">
        <v>1061</v>
      </c>
      <c r="D67" s="18" t="s">
        <v>23</v>
      </c>
      <c r="E67" s="21">
        <v>861694030651382</v>
      </c>
      <c r="F67" s="5"/>
      <c r="G67" s="18" t="s">
        <v>95</v>
      </c>
      <c r="H67" s="34"/>
      <c r="I67" s="34"/>
      <c r="J67" s="34" t="s">
        <v>52</v>
      </c>
      <c r="K67" s="34" t="s">
        <v>421</v>
      </c>
      <c r="L67" s="22" t="s">
        <v>98</v>
      </c>
      <c r="M67" s="22" t="s">
        <v>58</v>
      </c>
      <c r="N67" s="34"/>
      <c r="O67" s="22" t="s">
        <v>80</v>
      </c>
      <c r="P67" s="22" t="s">
        <v>92</v>
      </c>
      <c r="Q67" s="26" t="s">
        <v>42</v>
      </c>
      <c r="R67" s="1" t="s">
        <v>44</v>
      </c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265" t="s">
        <v>1319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7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268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70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57</v>
      </c>
      <c r="B70" s="20" t="s">
        <v>1365</v>
      </c>
      <c r="C70" s="20" t="s">
        <v>1416</v>
      </c>
      <c r="D70" s="18" t="s">
        <v>18</v>
      </c>
      <c r="E70" s="38">
        <v>865904028278973</v>
      </c>
      <c r="F70" s="18" t="s">
        <v>113</v>
      </c>
      <c r="G70" s="18" t="s">
        <v>95</v>
      </c>
      <c r="H70" s="24" t="s">
        <v>1417</v>
      </c>
      <c r="I70" s="24" t="s">
        <v>813</v>
      </c>
      <c r="J70" s="22"/>
      <c r="K70" s="22" t="s">
        <v>105</v>
      </c>
      <c r="L70" s="22" t="s">
        <v>110</v>
      </c>
      <c r="M70" s="22" t="s">
        <v>58</v>
      </c>
      <c r="N70" s="28"/>
      <c r="O70" s="22" t="s">
        <v>80</v>
      </c>
      <c r="P70" s="22" t="s">
        <v>92</v>
      </c>
      <c r="Q70" s="26" t="s">
        <v>42</v>
      </c>
      <c r="R70" s="1" t="s">
        <v>44</v>
      </c>
      <c r="Y70" s="259"/>
      <c r="Z70" s="18" t="s">
        <v>44</v>
      </c>
      <c r="AA70" s="18">
        <f>COUNTIFS($D$8:$D$1000,"TG102LE",$R$8:$R$1000,"NCFW")</f>
        <v>6</v>
      </c>
      <c r="AB70" s="257"/>
    </row>
    <row r="71" spans="1:28" ht="16.5" customHeight="1" x14ac:dyDescent="0.25">
      <c r="A71" s="1">
        <v>58</v>
      </c>
      <c r="B71" s="20" t="s">
        <v>1365</v>
      </c>
      <c r="C71" s="20" t="s">
        <v>1416</v>
      </c>
      <c r="D71" s="18" t="s">
        <v>18</v>
      </c>
      <c r="E71" s="38">
        <v>867330022283983</v>
      </c>
      <c r="F71" s="18" t="s">
        <v>113</v>
      </c>
      <c r="G71" s="18" t="s">
        <v>95</v>
      </c>
      <c r="H71" s="21"/>
      <c r="I71" s="24" t="s">
        <v>813</v>
      </c>
      <c r="J71" s="22"/>
      <c r="K71" s="22" t="s">
        <v>110</v>
      </c>
      <c r="L71" s="22"/>
      <c r="M71" s="22" t="s">
        <v>58</v>
      </c>
      <c r="N71" s="22"/>
      <c r="O71" s="22" t="s">
        <v>80</v>
      </c>
      <c r="P71" s="22" t="s">
        <v>92</v>
      </c>
      <c r="Q71" s="26" t="s">
        <v>42</v>
      </c>
      <c r="R71" s="1" t="s">
        <v>44</v>
      </c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>
        <v>59</v>
      </c>
      <c r="B72" s="20" t="s">
        <v>1365</v>
      </c>
      <c r="C72" s="20" t="s">
        <v>1416</v>
      </c>
      <c r="D72" s="18" t="s">
        <v>18</v>
      </c>
      <c r="E72" s="38">
        <v>862118020970502</v>
      </c>
      <c r="F72" s="18" t="s">
        <v>113</v>
      </c>
      <c r="G72" s="18" t="s">
        <v>95</v>
      </c>
      <c r="H72" s="21"/>
      <c r="I72" s="24" t="s">
        <v>810</v>
      </c>
      <c r="J72" s="22" t="s">
        <v>1418</v>
      </c>
      <c r="K72" s="22" t="s">
        <v>110</v>
      </c>
      <c r="L72" s="22"/>
      <c r="M72" s="22" t="s">
        <v>281</v>
      </c>
      <c r="N72" s="28">
        <v>100000</v>
      </c>
      <c r="O72" s="22" t="s">
        <v>80</v>
      </c>
      <c r="P72" s="22" t="s">
        <v>92</v>
      </c>
      <c r="Q72" s="23" t="s">
        <v>37</v>
      </c>
      <c r="R72" s="1" t="s">
        <v>39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>
        <v>60</v>
      </c>
      <c r="B73" s="20" t="s">
        <v>1365</v>
      </c>
      <c r="C73" s="20" t="s">
        <v>1416</v>
      </c>
      <c r="D73" s="18" t="s">
        <v>18</v>
      </c>
      <c r="E73" s="77" t="s">
        <v>1419</v>
      </c>
      <c r="F73" s="18"/>
      <c r="G73" s="18" t="s">
        <v>95</v>
      </c>
      <c r="H73" s="29" t="s">
        <v>1420</v>
      </c>
      <c r="I73" s="24" t="s">
        <v>302</v>
      </c>
      <c r="J73" s="22"/>
      <c r="K73" s="22" t="s">
        <v>816</v>
      </c>
      <c r="L73" s="22" t="s">
        <v>110</v>
      </c>
      <c r="M73" s="22" t="s">
        <v>58</v>
      </c>
      <c r="N73" s="22"/>
      <c r="O73" s="22" t="s">
        <v>80</v>
      </c>
      <c r="P73" s="22" t="s">
        <v>92</v>
      </c>
      <c r="Q73" s="26" t="s">
        <v>42</v>
      </c>
      <c r="R73" s="1" t="s">
        <v>44</v>
      </c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>
        <v>61</v>
      </c>
      <c r="B74" s="20" t="s">
        <v>1365</v>
      </c>
      <c r="C74" s="20" t="s">
        <v>1416</v>
      </c>
      <c r="D74" s="18" t="s">
        <v>18</v>
      </c>
      <c r="E74" s="77" t="s">
        <v>814</v>
      </c>
      <c r="F74" s="18"/>
      <c r="G74" s="18" t="s">
        <v>95</v>
      </c>
      <c r="H74" s="29"/>
      <c r="I74" s="29" t="s">
        <v>302</v>
      </c>
      <c r="J74" s="22" t="s">
        <v>1407</v>
      </c>
      <c r="K74" s="22" t="s">
        <v>110</v>
      </c>
      <c r="L74" s="22"/>
      <c r="M74" s="22" t="s">
        <v>143</v>
      </c>
      <c r="N74" s="22"/>
      <c r="O74" s="22" t="s">
        <v>144</v>
      </c>
      <c r="P74" s="22" t="s">
        <v>92</v>
      </c>
      <c r="Q74" s="26" t="s">
        <v>37</v>
      </c>
      <c r="R74" s="1" t="s">
        <v>39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62</v>
      </c>
      <c r="B75" s="20" t="s">
        <v>1365</v>
      </c>
      <c r="C75" s="20" t="s">
        <v>1416</v>
      </c>
      <c r="D75" s="18" t="s">
        <v>18</v>
      </c>
      <c r="E75" s="38">
        <v>866762025276336</v>
      </c>
      <c r="F75" s="18" t="s">
        <v>113</v>
      </c>
      <c r="G75" s="18" t="s">
        <v>95</v>
      </c>
      <c r="H75" s="22"/>
      <c r="I75" s="31" t="s">
        <v>813</v>
      </c>
      <c r="J75" s="22" t="s">
        <v>1421</v>
      </c>
      <c r="K75" s="22" t="s">
        <v>110</v>
      </c>
      <c r="L75" s="22"/>
      <c r="M75" s="22" t="s">
        <v>143</v>
      </c>
      <c r="N75" s="22"/>
      <c r="O75" s="22" t="s">
        <v>144</v>
      </c>
      <c r="P75" s="22" t="s">
        <v>92</v>
      </c>
      <c r="Q75" s="26" t="s">
        <v>37</v>
      </c>
      <c r="R75" s="1" t="s">
        <v>39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63</v>
      </c>
      <c r="B76" s="20" t="s">
        <v>1365</v>
      </c>
      <c r="C76" s="20" t="s">
        <v>1416</v>
      </c>
      <c r="D76" s="18" t="s">
        <v>18</v>
      </c>
      <c r="E76" s="38">
        <v>866762025198142</v>
      </c>
      <c r="F76" s="18" t="s">
        <v>113</v>
      </c>
      <c r="G76" s="18" t="s">
        <v>95</v>
      </c>
      <c r="H76" s="22"/>
      <c r="I76" s="22" t="s">
        <v>813</v>
      </c>
      <c r="J76" s="22"/>
      <c r="K76" s="22" t="s">
        <v>110</v>
      </c>
      <c r="L76" s="22"/>
      <c r="M76" s="22" t="s">
        <v>58</v>
      </c>
      <c r="N76" s="22"/>
      <c r="O76" s="22" t="s">
        <v>80</v>
      </c>
      <c r="P76" s="22" t="s">
        <v>92</v>
      </c>
      <c r="Q76" s="26" t="s">
        <v>42</v>
      </c>
      <c r="R76" s="1" t="s">
        <v>44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64</v>
      </c>
      <c r="B77" s="20" t="s">
        <v>1365</v>
      </c>
      <c r="C77" s="20" t="s">
        <v>1416</v>
      </c>
      <c r="D77" s="18" t="s">
        <v>18</v>
      </c>
      <c r="E77" s="77" t="s">
        <v>1422</v>
      </c>
      <c r="F77" s="18"/>
      <c r="G77" s="18" t="s">
        <v>95</v>
      </c>
      <c r="H77" s="34"/>
      <c r="I77" s="34" t="s">
        <v>813</v>
      </c>
      <c r="J77" s="22" t="s">
        <v>1407</v>
      </c>
      <c r="K77" s="34" t="s">
        <v>105</v>
      </c>
      <c r="L77" s="22" t="s">
        <v>110</v>
      </c>
      <c r="M77" s="22" t="s">
        <v>143</v>
      </c>
      <c r="N77" s="34"/>
      <c r="O77" s="22" t="s">
        <v>144</v>
      </c>
      <c r="P77" s="22" t="s">
        <v>92</v>
      </c>
      <c r="Q77" s="26" t="s">
        <v>37</v>
      </c>
      <c r="R77" s="18" t="s">
        <v>39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65</v>
      </c>
      <c r="B78" s="20" t="s">
        <v>1365</v>
      </c>
      <c r="C78" s="20" t="s">
        <v>1416</v>
      </c>
      <c r="D78" s="18" t="s">
        <v>18</v>
      </c>
      <c r="E78" s="77" t="s">
        <v>1423</v>
      </c>
      <c r="F78" s="18" t="s">
        <v>113</v>
      </c>
      <c r="G78" s="18" t="s">
        <v>95</v>
      </c>
      <c r="H78" s="66"/>
      <c r="I78" s="22" t="s">
        <v>302</v>
      </c>
      <c r="J78" s="22" t="s">
        <v>1407</v>
      </c>
      <c r="K78" s="22" t="s">
        <v>105</v>
      </c>
      <c r="L78" s="22" t="s">
        <v>110</v>
      </c>
      <c r="M78" s="22" t="s">
        <v>143</v>
      </c>
      <c r="N78" s="66"/>
      <c r="O78" s="22" t="s">
        <v>80</v>
      </c>
      <c r="P78" s="22" t="s">
        <v>92</v>
      </c>
      <c r="Q78" s="26" t="s">
        <v>42</v>
      </c>
      <c r="R78" s="1" t="s">
        <v>44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66</v>
      </c>
      <c r="B79" s="20" t="s">
        <v>1365</v>
      </c>
      <c r="C79" s="20" t="s">
        <v>1416</v>
      </c>
      <c r="D79" s="18" t="s">
        <v>18</v>
      </c>
      <c r="E79" s="77" t="s">
        <v>1424</v>
      </c>
      <c r="F79" s="18" t="s">
        <v>113</v>
      </c>
      <c r="G79" s="18" t="s">
        <v>95</v>
      </c>
      <c r="H79" s="22"/>
      <c r="I79" s="34" t="s">
        <v>813</v>
      </c>
      <c r="J79" s="22" t="s">
        <v>1407</v>
      </c>
      <c r="K79" s="22" t="s">
        <v>110</v>
      </c>
      <c r="L79" s="22"/>
      <c r="M79" s="22" t="s">
        <v>143</v>
      </c>
      <c r="N79" s="22"/>
      <c r="O79" s="22" t="s">
        <v>144</v>
      </c>
      <c r="P79" s="22" t="s">
        <v>92</v>
      </c>
      <c r="Q79" s="26" t="s">
        <v>37</v>
      </c>
      <c r="R79" s="18" t="s">
        <v>39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67</v>
      </c>
      <c r="B80" s="20" t="s">
        <v>1365</v>
      </c>
      <c r="C80" s="20" t="s">
        <v>1416</v>
      </c>
      <c r="D80" s="18" t="s">
        <v>18</v>
      </c>
      <c r="E80" s="38">
        <v>862118022978511</v>
      </c>
      <c r="F80" s="18"/>
      <c r="G80" s="18" t="s">
        <v>95</v>
      </c>
      <c r="H80" s="22"/>
      <c r="I80" s="22" t="s">
        <v>810</v>
      </c>
      <c r="J80" s="22"/>
      <c r="K80" s="22" t="s">
        <v>110</v>
      </c>
      <c r="L80" s="22"/>
      <c r="M80" s="22" t="s">
        <v>58</v>
      </c>
      <c r="N80" s="22"/>
      <c r="O80" s="22" t="s">
        <v>80</v>
      </c>
      <c r="P80" s="22" t="s">
        <v>92</v>
      </c>
      <c r="Q80" s="26" t="s">
        <v>42</v>
      </c>
      <c r="R80" s="1" t="s">
        <v>44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68</v>
      </c>
      <c r="B81" s="20" t="s">
        <v>1365</v>
      </c>
      <c r="C81" s="20" t="s">
        <v>1416</v>
      </c>
      <c r="D81" s="18" t="s">
        <v>18</v>
      </c>
      <c r="E81" s="38">
        <v>862118020964265</v>
      </c>
      <c r="F81" s="18" t="s">
        <v>113</v>
      </c>
      <c r="G81" s="18" t="s">
        <v>95</v>
      </c>
      <c r="H81" s="29" t="s">
        <v>1425</v>
      </c>
      <c r="I81" s="22" t="s">
        <v>302</v>
      </c>
      <c r="J81" s="22" t="s">
        <v>303</v>
      </c>
      <c r="K81" s="22" t="s">
        <v>109</v>
      </c>
      <c r="L81" s="22" t="s">
        <v>110</v>
      </c>
      <c r="M81" s="22" t="s">
        <v>139</v>
      </c>
      <c r="N81" s="28">
        <v>30000</v>
      </c>
      <c r="O81" s="22" t="s">
        <v>80</v>
      </c>
      <c r="P81" s="22" t="s">
        <v>92</v>
      </c>
      <c r="Q81" s="26" t="s">
        <v>37</v>
      </c>
      <c r="R81" s="18" t="s">
        <v>41</v>
      </c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>
        <v>69</v>
      </c>
      <c r="B82" s="20" t="s">
        <v>1365</v>
      </c>
      <c r="C82" s="20" t="s">
        <v>1416</v>
      </c>
      <c r="D82" s="18" t="s">
        <v>18</v>
      </c>
      <c r="E82" s="30" t="s">
        <v>1426</v>
      </c>
      <c r="F82" s="18" t="s">
        <v>113</v>
      </c>
      <c r="G82" s="18" t="s">
        <v>95</v>
      </c>
      <c r="H82" s="22"/>
      <c r="I82" s="22" t="s">
        <v>810</v>
      </c>
      <c r="J82" s="22" t="s">
        <v>1407</v>
      </c>
      <c r="K82" s="22" t="s">
        <v>307</v>
      </c>
      <c r="L82" s="22" t="s">
        <v>110</v>
      </c>
      <c r="M82" s="22" t="s">
        <v>143</v>
      </c>
      <c r="N82" s="22"/>
      <c r="O82" s="22" t="s">
        <v>144</v>
      </c>
      <c r="P82" s="22" t="s">
        <v>92</v>
      </c>
      <c r="Q82" s="26" t="s">
        <v>37</v>
      </c>
      <c r="R82" s="18" t="s">
        <v>39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>
        <v>70</v>
      </c>
      <c r="B83" s="20" t="s">
        <v>1365</v>
      </c>
      <c r="C83" s="20" t="s">
        <v>1416</v>
      </c>
      <c r="D83" s="18" t="s">
        <v>18</v>
      </c>
      <c r="E83" s="30" t="s">
        <v>1427</v>
      </c>
      <c r="F83" s="18"/>
      <c r="G83" s="18" t="s">
        <v>95</v>
      </c>
      <c r="H83" s="22"/>
      <c r="I83" s="22" t="s">
        <v>813</v>
      </c>
      <c r="J83" s="22" t="s">
        <v>1407</v>
      </c>
      <c r="K83" s="34" t="s">
        <v>142</v>
      </c>
      <c r="L83" s="22" t="s">
        <v>110</v>
      </c>
      <c r="M83" s="22" t="s">
        <v>143</v>
      </c>
      <c r="N83" s="22"/>
      <c r="O83" s="22" t="s">
        <v>144</v>
      </c>
      <c r="P83" s="22" t="s">
        <v>92</v>
      </c>
      <c r="Q83" s="26" t="s">
        <v>37</v>
      </c>
      <c r="R83" s="18" t="s">
        <v>39</v>
      </c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3</v>
      </c>
    </row>
    <row r="84" spans="1:28" ht="16.5" customHeight="1" x14ac:dyDescent="0.25">
      <c r="A84" s="1">
        <v>71</v>
      </c>
      <c r="B84" s="20" t="s">
        <v>1365</v>
      </c>
      <c r="C84" s="20" t="s">
        <v>1416</v>
      </c>
      <c r="D84" s="18" t="s">
        <v>18</v>
      </c>
      <c r="E84" s="30" t="s">
        <v>817</v>
      </c>
      <c r="F84" s="18"/>
      <c r="G84" s="18" t="s">
        <v>95</v>
      </c>
      <c r="H84" s="22"/>
      <c r="I84" s="22" t="s">
        <v>302</v>
      </c>
      <c r="J84" s="22" t="s">
        <v>1407</v>
      </c>
      <c r="K84" s="22" t="s">
        <v>110</v>
      </c>
      <c r="L84" s="22"/>
      <c r="M84" s="22" t="s">
        <v>143</v>
      </c>
      <c r="N84" s="22"/>
      <c r="O84" s="22" t="s">
        <v>144</v>
      </c>
      <c r="P84" s="22" t="s">
        <v>92</v>
      </c>
      <c r="Q84" s="26" t="s">
        <v>37</v>
      </c>
      <c r="R84" s="18" t="s">
        <v>39</v>
      </c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>
        <v>72</v>
      </c>
      <c r="B85" s="20" t="s">
        <v>1365</v>
      </c>
      <c r="C85" s="20" t="s">
        <v>1416</v>
      </c>
      <c r="D85" s="18" t="s">
        <v>18</v>
      </c>
      <c r="E85" s="30" t="s">
        <v>1428</v>
      </c>
      <c r="F85" s="18" t="s">
        <v>113</v>
      </c>
      <c r="G85" s="18" t="s">
        <v>95</v>
      </c>
      <c r="H85" s="22"/>
      <c r="I85" s="22" t="s">
        <v>828</v>
      </c>
      <c r="J85" s="22" t="s">
        <v>1407</v>
      </c>
      <c r="K85" s="34" t="s">
        <v>142</v>
      </c>
      <c r="L85" s="22" t="s">
        <v>110</v>
      </c>
      <c r="M85" s="22" t="s">
        <v>143</v>
      </c>
      <c r="N85" s="22"/>
      <c r="O85" s="22" t="s">
        <v>144</v>
      </c>
      <c r="P85" s="22" t="s">
        <v>92</v>
      </c>
      <c r="Q85" s="26" t="s">
        <v>37</v>
      </c>
      <c r="R85" s="18" t="s">
        <v>39</v>
      </c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>
        <v>73</v>
      </c>
      <c r="B86" s="20">
        <v>43621</v>
      </c>
      <c r="C86" s="20">
        <v>43743</v>
      </c>
      <c r="D86" s="18" t="s">
        <v>23</v>
      </c>
      <c r="E86" s="21">
        <v>861694031740168</v>
      </c>
      <c r="F86" s="18"/>
      <c r="G86" s="18" t="s">
        <v>95</v>
      </c>
      <c r="H86" s="31"/>
      <c r="I86" s="24" t="s">
        <v>813</v>
      </c>
      <c r="J86" s="22"/>
      <c r="K86" s="22" t="s">
        <v>98</v>
      </c>
      <c r="L86" s="22"/>
      <c r="M86" s="22" t="s">
        <v>221</v>
      </c>
      <c r="N86" s="28"/>
      <c r="O86" s="22" t="s">
        <v>80</v>
      </c>
      <c r="P86" s="22" t="s">
        <v>92</v>
      </c>
      <c r="Q86" s="26" t="s">
        <v>42</v>
      </c>
      <c r="R86" s="1" t="s">
        <v>44</v>
      </c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>
        <v>74</v>
      </c>
      <c r="B87" s="20">
        <v>43621</v>
      </c>
      <c r="C87" s="20">
        <v>43743</v>
      </c>
      <c r="D87" s="18" t="s">
        <v>23</v>
      </c>
      <c r="E87" s="21">
        <v>861694031114414</v>
      </c>
      <c r="F87" s="18"/>
      <c r="G87" s="18" t="s">
        <v>95</v>
      </c>
      <c r="H87" s="21"/>
      <c r="I87" s="24" t="s">
        <v>810</v>
      </c>
      <c r="J87" s="22" t="s">
        <v>1207</v>
      </c>
      <c r="K87" s="22"/>
      <c r="L87" s="22" t="s">
        <v>98</v>
      </c>
      <c r="M87" s="22" t="s">
        <v>106</v>
      </c>
      <c r="N87" s="22"/>
      <c r="O87" s="22" t="s">
        <v>80</v>
      </c>
      <c r="P87" s="22" t="s">
        <v>92</v>
      </c>
      <c r="Q87" s="23" t="s">
        <v>42</v>
      </c>
      <c r="R87" s="18" t="s">
        <v>44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>
        <v>75</v>
      </c>
      <c r="B88" s="20">
        <v>43621</v>
      </c>
      <c r="C88" s="20">
        <v>43743</v>
      </c>
      <c r="D88" s="18" t="s">
        <v>23</v>
      </c>
      <c r="E88" s="21">
        <v>862631034744382</v>
      </c>
      <c r="F88" s="18"/>
      <c r="G88" s="18" t="s">
        <v>95</v>
      </c>
      <c r="H88" s="21"/>
      <c r="I88" s="24"/>
      <c r="J88" s="22" t="s">
        <v>1429</v>
      </c>
      <c r="K88" s="22"/>
      <c r="L88" s="22"/>
      <c r="M88" s="22" t="s">
        <v>1430</v>
      </c>
      <c r="N88" s="22"/>
      <c r="O88" s="22" t="s">
        <v>144</v>
      </c>
      <c r="P88" s="22" t="s">
        <v>92</v>
      </c>
      <c r="Q88" s="23" t="s">
        <v>37</v>
      </c>
      <c r="R88" s="18" t="s">
        <v>41</v>
      </c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>
        <v>76</v>
      </c>
      <c r="B89" s="20">
        <v>43621</v>
      </c>
      <c r="C89" s="20">
        <v>43743</v>
      </c>
      <c r="D89" s="18" t="s">
        <v>23</v>
      </c>
      <c r="E89" s="21">
        <v>869627031845076</v>
      </c>
      <c r="F89" s="18"/>
      <c r="G89" s="18" t="s">
        <v>95</v>
      </c>
      <c r="H89" s="29"/>
      <c r="I89" s="24" t="s">
        <v>813</v>
      </c>
      <c r="J89" s="22"/>
      <c r="K89" s="22" t="s">
        <v>98</v>
      </c>
      <c r="L89" s="22"/>
      <c r="M89" s="22" t="s">
        <v>106</v>
      </c>
      <c r="N89" s="22"/>
      <c r="O89" s="22" t="s">
        <v>80</v>
      </c>
      <c r="P89" s="22" t="s">
        <v>92</v>
      </c>
      <c r="Q89" s="26" t="s">
        <v>42</v>
      </c>
      <c r="R89" s="1" t="s">
        <v>44</v>
      </c>
      <c r="Y89" s="259"/>
      <c r="Z89" s="18" t="s">
        <v>43</v>
      </c>
      <c r="AA89" s="18">
        <f>COUNTIFS($D$8:$D$1000,"TG007",$R$8:$R$1000,"MCH")</f>
        <v>1</v>
      </c>
      <c r="AB89" s="257"/>
    </row>
    <row r="90" spans="1:28" ht="16.5" customHeight="1" x14ac:dyDescent="0.25">
      <c r="A90" s="1">
        <v>77</v>
      </c>
      <c r="B90" s="20" t="s">
        <v>1365</v>
      </c>
      <c r="C90" s="20" t="s">
        <v>1416</v>
      </c>
      <c r="D90" s="18" t="s">
        <v>23</v>
      </c>
      <c r="E90" s="21">
        <v>861694031097833</v>
      </c>
      <c r="F90" s="5"/>
      <c r="G90" s="18" t="s">
        <v>95</v>
      </c>
      <c r="H90" s="29"/>
      <c r="I90" s="22" t="s">
        <v>810</v>
      </c>
      <c r="J90" s="22" t="s">
        <v>1431</v>
      </c>
      <c r="K90" s="22" t="s">
        <v>98</v>
      </c>
      <c r="L90" s="22"/>
      <c r="M90" s="22" t="s">
        <v>143</v>
      </c>
      <c r="N90" s="22"/>
      <c r="O90" s="22" t="s">
        <v>144</v>
      </c>
      <c r="P90" s="22" t="s">
        <v>92</v>
      </c>
      <c r="Q90" s="26" t="s">
        <v>37</v>
      </c>
      <c r="R90" s="18" t="s">
        <v>41</v>
      </c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>
        <v>78</v>
      </c>
      <c r="B91" s="20" t="s">
        <v>1365</v>
      </c>
      <c r="C91" s="20" t="s">
        <v>1416</v>
      </c>
      <c r="D91" s="18" t="s">
        <v>23</v>
      </c>
      <c r="E91" s="21">
        <v>863586032783098</v>
      </c>
      <c r="F91" s="5"/>
      <c r="G91" s="18" t="s">
        <v>95</v>
      </c>
      <c r="H91" s="22"/>
      <c r="I91" s="22" t="s">
        <v>810</v>
      </c>
      <c r="J91" s="22" t="s">
        <v>245</v>
      </c>
      <c r="K91" s="22" t="s">
        <v>98</v>
      </c>
      <c r="L91" s="22"/>
      <c r="M91" s="22" t="s">
        <v>583</v>
      </c>
      <c r="N91" s="28">
        <v>10000</v>
      </c>
      <c r="O91" s="22" t="s">
        <v>80</v>
      </c>
      <c r="P91" s="22" t="s">
        <v>92</v>
      </c>
      <c r="Q91" s="26" t="s">
        <v>37</v>
      </c>
      <c r="R91" s="18" t="s">
        <v>40</v>
      </c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79</v>
      </c>
      <c r="B92" s="20" t="s">
        <v>1365</v>
      </c>
      <c r="C92" s="20" t="s">
        <v>1416</v>
      </c>
      <c r="D92" s="18" t="s">
        <v>23</v>
      </c>
      <c r="E92" s="21">
        <v>863586034528400</v>
      </c>
      <c r="F92" s="5"/>
      <c r="G92" s="18" t="s">
        <v>95</v>
      </c>
      <c r="H92" s="22"/>
      <c r="I92" s="22" t="s">
        <v>810</v>
      </c>
      <c r="J92" s="22" t="s">
        <v>1432</v>
      </c>
      <c r="K92" s="22" t="s">
        <v>98</v>
      </c>
      <c r="L92" s="22"/>
      <c r="M92" s="22" t="s">
        <v>1433</v>
      </c>
      <c r="N92" s="28">
        <v>50000</v>
      </c>
      <c r="O92" s="22" t="s">
        <v>80</v>
      </c>
      <c r="P92" s="22" t="s">
        <v>92</v>
      </c>
      <c r="Q92" s="26" t="s">
        <v>37</v>
      </c>
      <c r="R92" s="18" t="s">
        <v>40</v>
      </c>
      <c r="Y92" s="259"/>
      <c r="Z92" s="18" t="s">
        <v>44</v>
      </c>
      <c r="AA92" s="18">
        <f>COUNTIFS($D$8:$D$1000,"TG007",$R$8:$R$1000,"NCFW")</f>
        <v>2</v>
      </c>
      <c r="AB92" s="257"/>
    </row>
    <row r="93" spans="1:28" ht="16.5" customHeight="1" x14ac:dyDescent="0.25">
      <c r="A93" s="1">
        <v>80</v>
      </c>
      <c r="B93" s="20" t="s">
        <v>1365</v>
      </c>
      <c r="C93" s="20" t="s">
        <v>1416</v>
      </c>
      <c r="D93" s="18" t="s">
        <v>23</v>
      </c>
      <c r="E93" s="21">
        <v>869627031772239</v>
      </c>
      <c r="F93" s="5"/>
      <c r="G93" s="18" t="s">
        <v>95</v>
      </c>
      <c r="H93" s="34"/>
      <c r="I93" s="22" t="s">
        <v>810</v>
      </c>
      <c r="J93" s="34"/>
      <c r="K93" s="34"/>
      <c r="L93" s="22" t="s">
        <v>98</v>
      </c>
      <c r="M93" s="22" t="s">
        <v>106</v>
      </c>
      <c r="N93" s="34"/>
      <c r="O93" s="22" t="s">
        <v>80</v>
      </c>
      <c r="P93" s="22" t="s">
        <v>92</v>
      </c>
      <c r="Q93" s="26" t="s">
        <v>42</v>
      </c>
      <c r="R93" s="18" t="s">
        <v>44</v>
      </c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>
        <v>81</v>
      </c>
      <c r="B94" s="20" t="s">
        <v>1365</v>
      </c>
      <c r="C94" s="20" t="s">
        <v>1416</v>
      </c>
      <c r="D94" s="18" t="s">
        <v>23</v>
      </c>
      <c r="E94" s="21">
        <v>862631034726629</v>
      </c>
      <c r="F94" s="5"/>
      <c r="G94" s="18" t="s">
        <v>95</v>
      </c>
      <c r="H94" s="66"/>
      <c r="I94" s="22" t="s">
        <v>813</v>
      </c>
      <c r="J94" s="22" t="s">
        <v>603</v>
      </c>
      <c r="K94" s="22" t="s">
        <v>396</v>
      </c>
      <c r="L94" s="22" t="s">
        <v>98</v>
      </c>
      <c r="M94" s="22" t="s">
        <v>605</v>
      </c>
      <c r="N94" s="66"/>
      <c r="O94" s="22" t="s">
        <v>80</v>
      </c>
      <c r="P94" s="22" t="s">
        <v>92</v>
      </c>
      <c r="Q94" s="26" t="s">
        <v>37</v>
      </c>
      <c r="R94" s="18" t="s">
        <v>41</v>
      </c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2</v>
      </c>
    </row>
    <row r="95" spans="1:28" ht="16.5" customHeight="1" x14ac:dyDescent="0.25">
      <c r="A95" s="1">
        <v>82</v>
      </c>
      <c r="B95" s="20" t="s">
        <v>1365</v>
      </c>
      <c r="C95" s="20" t="s">
        <v>1416</v>
      </c>
      <c r="D95" s="18" t="s">
        <v>23</v>
      </c>
      <c r="E95" s="21">
        <v>861694031100389</v>
      </c>
      <c r="F95" s="5"/>
      <c r="G95" s="18" t="s">
        <v>95</v>
      </c>
      <c r="H95" s="22"/>
      <c r="I95" s="28" t="s">
        <v>813</v>
      </c>
      <c r="J95" s="22" t="s">
        <v>581</v>
      </c>
      <c r="K95" s="22" t="s">
        <v>421</v>
      </c>
      <c r="L95" s="22"/>
      <c r="M95" s="22" t="s">
        <v>586</v>
      </c>
      <c r="N95" s="28">
        <v>35000</v>
      </c>
      <c r="O95" s="22" t="s">
        <v>80</v>
      </c>
      <c r="P95" s="22" t="s">
        <v>92</v>
      </c>
      <c r="Q95" s="26" t="s">
        <v>37</v>
      </c>
      <c r="R95" s="18" t="s">
        <v>41</v>
      </c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>
        <v>83</v>
      </c>
      <c r="B96" s="20" t="s">
        <v>1365</v>
      </c>
      <c r="C96" s="20" t="s">
        <v>1416</v>
      </c>
      <c r="D96" s="18" t="s">
        <v>23</v>
      </c>
      <c r="E96" s="21">
        <v>861694031119835</v>
      </c>
      <c r="F96" s="18"/>
      <c r="G96" s="18" t="s">
        <v>95</v>
      </c>
      <c r="H96" s="22"/>
      <c r="I96" s="22" t="s">
        <v>1434</v>
      </c>
      <c r="J96" s="22" t="s">
        <v>1435</v>
      </c>
      <c r="K96" s="22" t="s">
        <v>450</v>
      </c>
      <c r="L96" s="22" t="s">
        <v>98</v>
      </c>
      <c r="M96" s="22" t="s">
        <v>143</v>
      </c>
      <c r="N96" s="22"/>
      <c r="O96" s="22" t="s">
        <v>144</v>
      </c>
      <c r="P96" s="22" t="s">
        <v>92</v>
      </c>
      <c r="Q96" s="26" t="s">
        <v>37</v>
      </c>
      <c r="R96" s="1" t="s">
        <v>41</v>
      </c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>
        <v>84</v>
      </c>
      <c r="B97" s="20" t="s">
        <v>1365</v>
      </c>
      <c r="C97" s="20" t="s">
        <v>1416</v>
      </c>
      <c r="D97" s="18" t="s">
        <v>23</v>
      </c>
      <c r="E97" s="21">
        <v>861694030888869</v>
      </c>
      <c r="F97" s="5"/>
      <c r="G97" s="18" t="s">
        <v>95</v>
      </c>
      <c r="H97" s="22"/>
      <c r="I97" s="22" t="s">
        <v>810</v>
      </c>
      <c r="J97" s="22" t="s">
        <v>1436</v>
      </c>
      <c r="K97" s="22" t="s">
        <v>450</v>
      </c>
      <c r="L97" s="22" t="s">
        <v>98</v>
      </c>
      <c r="M97" s="22" t="s">
        <v>58</v>
      </c>
      <c r="N97" s="22"/>
      <c r="O97" s="22" t="s">
        <v>80</v>
      </c>
      <c r="P97" s="22" t="s">
        <v>92</v>
      </c>
      <c r="Q97" s="26" t="s">
        <v>42</v>
      </c>
      <c r="R97" s="18" t="s">
        <v>44</v>
      </c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>
        <v>85</v>
      </c>
      <c r="B98" s="20" t="s">
        <v>1365</v>
      </c>
      <c r="C98" s="20" t="s">
        <v>1416</v>
      </c>
      <c r="D98" s="18" t="s">
        <v>23</v>
      </c>
      <c r="E98" s="21">
        <v>863586034542203</v>
      </c>
      <c r="F98" s="5"/>
      <c r="G98" s="18" t="s">
        <v>95</v>
      </c>
      <c r="H98" s="22"/>
      <c r="I98" s="22" t="s">
        <v>810</v>
      </c>
      <c r="J98" s="22"/>
      <c r="K98" s="22" t="s">
        <v>98</v>
      </c>
      <c r="L98" s="22"/>
      <c r="M98" s="22" t="s">
        <v>106</v>
      </c>
      <c r="N98" s="22"/>
      <c r="O98" s="22" t="s">
        <v>80</v>
      </c>
      <c r="P98" s="22" t="s">
        <v>92</v>
      </c>
      <c r="Q98" s="26" t="s">
        <v>42</v>
      </c>
      <c r="R98" s="18" t="s">
        <v>44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86</v>
      </c>
      <c r="B99" s="20">
        <v>43621</v>
      </c>
      <c r="C99" s="20">
        <v>43743</v>
      </c>
      <c r="D99" s="18" t="s">
        <v>30</v>
      </c>
      <c r="E99" s="21">
        <v>866192037750559</v>
      </c>
      <c r="F99" s="18"/>
      <c r="G99" s="18" t="s">
        <v>74</v>
      </c>
      <c r="H99" s="31"/>
      <c r="I99" s="24" t="s">
        <v>624</v>
      </c>
      <c r="J99" s="22"/>
      <c r="K99" s="22" t="s">
        <v>84</v>
      </c>
      <c r="L99" s="22"/>
      <c r="M99" s="22" t="s">
        <v>1437</v>
      </c>
      <c r="N99" s="28"/>
      <c r="O99" s="22" t="s">
        <v>80</v>
      </c>
      <c r="P99" s="22" t="s">
        <v>92</v>
      </c>
      <c r="Q99" s="26" t="s">
        <v>42</v>
      </c>
      <c r="R99" s="1" t="s">
        <v>44</v>
      </c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>
        <v>87</v>
      </c>
      <c r="B100" s="20" t="s">
        <v>1365</v>
      </c>
      <c r="C100" s="20" t="s">
        <v>1416</v>
      </c>
      <c r="D100" s="18" t="s">
        <v>30</v>
      </c>
      <c r="E100" s="21">
        <v>864811036951957</v>
      </c>
      <c r="F100" s="5"/>
      <c r="G100" s="18" t="s">
        <v>95</v>
      </c>
      <c r="H100" s="21"/>
      <c r="I100" s="24" t="s">
        <v>813</v>
      </c>
      <c r="J100" s="22" t="s">
        <v>198</v>
      </c>
      <c r="K100" s="22" t="s">
        <v>243</v>
      </c>
      <c r="L100" s="22" t="s">
        <v>276</v>
      </c>
      <c r="M100" s="22" t="s">
        <v>586</v>
      </c>
      <c r="N100" s="22"/>
      <c r="O100" s="22" t="s">
        <v>80</v>
      </c>
      <c r="P100" s="22" t="s">
        <v>92</v>
      </c>
      <c r="Q100" s="23" t="s">
        <v>37</v>
      </c>
      <c r="R100" s="18" t="s">
        <v>41</v>
      </c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>
        <v>88</v>
      </c>
      <c r="B101" s="20">
        <v>43621</v>
      </c>
      <c r="C101" s="20" t="s">
        <v>1438</v>
      </c>
      <c r="D101" s="18" t="s">
        <v>56</v>
      </c>
      <c r="E101" s="21">
        <v>867717030486659</v>
      </c>
      <c r="F101" s="18"/>
      <c r="G101" s="18" t="s">
        <v>74</v>
      </c>
      <c r="H101" s="31"/>
      <c r="I101" s="24" t="s">
        <v>813</v>
      </c>
      <c r="J101" s="22" t="s">
        <v>210</v>
      </c>
      <c r="K101" s="22" t="s">
        <v>78</v>
      </c>
      <c r="L101" s="22" t="s">
        <v>1086</v>
      </c>
      <c r="M101" s="22" t="s">
        <v>58</v>
      </c>
      <c r="N101" s="28"/>
      <c r="O101" s="22" t="s">
        <v>80</v>
      </c>
      <c r="P101" s="22" t="s">
        <v>92</v>
      </c>
      <c r="Q101" s="26" t="s">
        <v>42</v>
      </c>
      <c r="R101" s="1" t="s">
        <v>44</v>
      </c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>
        <v>89</v>
      </c>
      <c r="B102" s="49">
        <v>43621</v>
      </c>
      <c r="C102" s="49">
        <v>43743</v>
      </c>
      <c r="D102" s="1" t="s">
        <v>31</v>
      </c>
      <c r="E102" s="47">
        <v>865209034302217</v>
      </c>
      <c r="F102" s="1"/>
      <c r="G102" s="1" t="s">
        <v>95</v>
      </c>
      <c r="H102" s="26"/>
      <c r="I102" s="50" t="s">
        <v>810</v>
      </c>
      <c r="J102" s="1" t="s">
        <v>791</v>
      </c>
      <c r="K102" s="1"/>
      <c r="L102" s="1" t="s">
        <v>316</v>
      </c>
      <c r="M102" s="1" t="s">
        <v>106</v>
      </c>
      <c r="N102" s="33"/>
      <c r="O102" s="1" t="s">
        <v>80</v>
      </c>
      <c r="P102" s="1" t="s">
        <v>92</v>
      </c>
      <c r="Q102" s="26" t="s">
        <v>42</v>
      </c>
      <c r="R102" s="1" t="s">
        <v>44</v>
      </c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265" t="s">
        <v>1627</v>
      </c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7"/>
      <c r="Y103" s="259"/>
      <c r="Z103" s="18" t="s">
        <v>44</v>
      </c>
      <c r="AA103" s="18">
        <f>COUNTIFS($D$8:$D$1000,"TG007S",$R$8:$R$1000,"NCFW")</f>
        <v>2</v>
      </c>
      <c r="AB103" s="257"/>
    </row>
    <row r="104" spans="1:28" ht="16.5" customHeight="1" x14ac:dyDescent="0.25">
      <c r="A104" s="268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70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90</v>
      </c>
      <c r="B105" s="20" t="s">
        <v>1628</v>
      </c>
      <c r="C105" s="20" t="s">
        <v>1630</v>
      </c>
      <c r="D105" s="22" t="s">
        <v>18</v>
      </c>
      <c r="E105" s="21">
        <v>866762024302216</v>
      </c>
      <c r="F105" s="18" t="s">
        <v>535</v>
      </c>
      <c r="G105" s="18" t="s">
        <v>74</v>
      </c>
      <c r="H105" s="22" t="s">
        <v>1684</v>
      </c>
      <c r="I105" s="24" t="s">
        <v>309</v>
      </c>
      <c r="J105" s="22" t="s">
        <v>791</v>
      </c>
      <c r="K105" s="22"/>
      <c r="L105" s="22" t="s">
        <v>110</v>
      </c>
      <c r="M105" s="22" t="s">
        <v>106</v>
      </c>
      <c r="N105" s="28"/>
      <c r="O105" s="22" t="s">
        <v>80</v>
      </c>
      <c r="P105" s="22" t="s">
        <v>100</v>
      </c>
      <c r="Q105" s="31" t="s">
        <v>42</v>
      </c>
      <c r="R105" s="22" t="s">
        <v>44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5</v>
      </c>
    </row>
    <row r="106" spans="1:28" ht="16.5" customHeight="1" x14ac:dyDescent="0.25">
      <c r="A106" s="1">
        <v>91</v>
      </c>
      <c r="B106" s="20" t="s">
        <v>1628</v>
      </c>
      <c r="C106" s="20" t="s">
        <v>1630</v>
      </c>
      <c r="D106" s="22" t="s">
        <v>18</v>
      </c>
      <c r="E106" s="21">
        <v>866762024302257</v>
      </c>
      <c r="F106" s="18" t="s">
        <v>535</v>
      </c>
      <c r="G106" s="18" t="s">
        <v>74</v>
      </c>
      <c r="H106" s="21"/>
      <c r="I106" s="24"/>
      <c r="J106" s="31" t="s">
        <v>1685</v>
      </c>
      <c r="K106" s="22" t="s">
        <v>142</v>
      </c>
      <c r="L106" s="22" t="s">
        <v>110</v>
      </c>
      <c r="M106" s="22" t="s">
        <v>1686</v>
      </c>
      <c r="N106" s="22">
        <v>6000</v>
      </c>
      <c r="O106" s="22" t="s">
        <v>80</v>
      </c>
      <c r="P106" s="22" t="s">
        <v>100</v>
      </c>
      <c r="Q106" s="23" t="s">
        <v>37</v>
      </c>
      <c r="R106" s="18" t="s">
        <v>41</v>
      </c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>
        <v>92</v>
      </c>
      <c r="B107" s="20" t="s">
        <v>1628</v>
      </c>
      <c r="C107" s="20" t="s">
        <v>1630</v>
      </c>
      <c r="D107" s="22" t="s">
        <v>18</v>
      </c>
      <c r="E107" s="21">
        <v>863306022854365</v>
      </c>
      <c r="F107" s="18" t="s">
        <v>535</v>
      </c>
      <c r="G107" s="18" t="s">
        <v>74</v>
      </c>
      <c r="H107" s="22" t="s">
        <v>1684</v>
      </c>
      <c r="I107" s="24" t="s">
        <v>1687</v>
      </c>
      <c r="J107" s="22" t="s">
        <v>791</v>
      </c>
      <c r="K107" s="22" t="s">
        <v>105</v>
      </c>
      <c r="L107" s="22" t="s">
        <v>110</v>
      </c>
      <c r="M107" s="22" t="s">
        <v>106</v>
      </c>
      <c r="N107" s="22"/>
      <c r="O107" s="22" t="s">
        <v>80</v>
      </c>
      <c r="P107" s="22" t="s">
        <v>100</v>
      </c>
      <c r="Q107" s="23" t="s">
        <v>42</v>
      </c>
      <c r="R107" s="18" t="s">
        <v>44</v>
      </c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>
        <v>93</v>
      </c>
      <c r="B108" s="20" t="s">
        <v>1628</v>
      </c>
      <c r="C108" s="20" t="s">
        <v>1630</v>
      </c>
      <c r="D108" s="22" t="s">
        <v>18</v>
      </c>
      <c r="E108" s="30" t="s">
        <v>1688</v>
      </c>
      <c r="F108" s="18" t="s">
        <v>535</v>
      </c>
      <c r="G108" s="18" t="s">
        <v>74</v>
      </c>
      <c r="H108" s="29"/>
      <c r="I108" s="24" t="s">
        <v>309</v>
      </c>
      <c r="J108" s="22" t="s">
        <v>1689</v>
      </c>
      <c r="K108" s="22" t="s">
        <v>110</v>
      </c>
      <c r="L108" s="22" t="s">
        <v>110</v>
      </c>
      <c r="M108" s="22" t="s">
        <v>1326</v>
      </c>
      <c r="N108" s="28"/>
      <c r="O108" s="22"/>
      <c r="P108" s="22" t="s">
        <v>100</v>
      </c>
      <c r="Q108" s="26" t="s">
        <v>37</v>
      </c>
      <c r="R108" s="1" t="s">
        <v>41</v>
      </c>
      <c r="Y108" s="259"/>
      <c r="Z108" s="18" t="s">
        <v>40</v>
      </c>
      <c r="AA108" s="18">
        <f>COUNTIFS($D$8:$D$1000,"TG007X",$R$8:$R$1000,"NG")</f>
        <v>1</v>
      </c>
      <c r="AB108" s="257"/>
    </row>
    <row r="109" spans="1:28" ht="16.5" customHeight="1" x14ac:dyDescent="0.25">
      <c r="A109" s="265" t="s">
        <v>1887</v>
      </c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268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70"/>
      <c r="Y110" s="259"/>
      <c r="Z110" s="18" t="s">
        <v>41</v>
      </c>
      <c r="AA110" s="18">
        <f>COUNTIFS($D$8:$D$1000,"TG007X",$R$8:$R$1000,"LK")</f>
        <v>1</v>
      </c>
      <c r="AB110" s="257"/>
    </row>
    <row r="111" spans="1:28" ht="16.5" customHeight="1" x14ac:dyDescent="0.25">
      <c r="A111" s="1">
        <v>94</v>
      </c>
      <c r="B111" s="20" t="s">
        <v>1946</v>
      </c>
      <c r="C111" s="20">
        <v>43745</v>
      </c>
      <c r="D111" s="22" t="s">
        <v>18</v>
      </c>
      <c r="E111" s="38">
        <v>12896001424693</v>
      </c>
      <c r="F111" s="22" t="s">
        <v>113</v>
      </c>
      <c r="G111" s="22" t="s">
        <v>95</v>
      </c>
      <c r="H111" s="22"/>
      <c r="I111" s="24" t="s">
        <v>813</v>
      </c>
      <c r="J111" s="18" t="s">
        <v>1943</v>
      </c>
      <c r="K111" s="22" t="s">
        <v>105</v>
      </c>
      <c r="L111" s="22" t="s">
        <v>110</v>
      </c>
      <c r="M111" s="22" t="s">
        <v>143</v>
      </c>
      <c r="N111" s="28"/>
      <c r="O111" s="22" t="s">
        <v>144</v>
      </c>
      <c r="P111" s="22" t="s">
        <v>92</v>
      </c>
      <c r="Q111" s="31" t="s">
        <v>37</v>
      </c>
      <c r="R111" s="22" t="s">
        <v>39</v>
      </c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>
        <v>95</v>
      </c>
      <c r="B112" s="20" t="s">
        <v>1946</v>
      </c>
      <c r="C112" s="20">
        <v>43745</v>
      </c>
      <c r="D112" s="18" t="s">
        <v>18</v>
      </c>
      <c r="E112" s="21">
        <v>13227001822745</v>
      </c>
      <c r="F112" s="18" t="s">
        <v>113</v>
      </c>
      <c r="G112" s="18" t="s">
        <v>95</v>
      </c>
      <c r="H112" s="21"/>
      <c r="I112" s="24" t="s">
        <v>1947</v>
      </c>
      <c r="J112" s="22"/>
      <c r="K112" s="22" t="s">
        <v>142</v>
      </c>
      <c r="L112" s="34" t="s">
        <v>110</v>
      </c>
      <c r="M112" s="22" t="s">
        <v>513</v>
      </c>
      <c r="N112" s="22"/>
      <c r="O112" s="22" t="s">
        <v>80</v>
      </c>
      <c r="P112" s="22" t="s">
        <v>92</v>
      </c>
      <c r="Q112" s="23" t="s">
        <v>42</v>
      </c>
      <c r="R112" s="18" t="s">
        <v>44</v>
      </c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>
        <v>96</v>
      </c>
      <c r="B113" s="20" t="s">
        <v>1946</v>
      </c>
      <c r="C113" s="20">
        <v>43745</v>
      </c>
      <c r="D113" s="18" t="s">
        <v>18</v>
      </c>
      <c r="E113" s="21">
        <v>869668021813252</v>
      </c>
      <c r="F113" s="18" t="s">
        <v>113</v>
      </c>
      <c r="G113" s="18" t="s">
        <v>95</v>
      </c>
      <c r="H113" s="21"/>
      <c r="I113" s="24" t="s">
        <v>1085</v>
      </c>
      <c r="J113" s="18" t="s">
        <v>1943</v>
      </c>
      <c r="K113" s="22" t="s">
        <v>105</v>
      </c>
      <c r="L113" s="34" t="s">
        <v>110</v>
      </c>
      <c r="M113" s="22" t="s">
        <v>143</v>
      </c>
      <c r="N113" s="22"/>
      <c r="O113" s="22" t="s">
        <v>144</v>
      </c>
      <c r="P113" s="22" t="s">
        <v>92</v>
      </c>
      <c r="Q113" s="31" t="s">
        <v>37</v>
      </c>
      <c r="R113" s="22" t="s">
        <v>39</v>
      </c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>
        <v>97</v>
      </c>
      <c r="B114" s="20" t="s">
        <v>1946</v>
      </c>
      <c r="C114" s="20">
        <v>43745</v>
      </c>
      <c r="D114" s="18" t="s">
        <v>23</v>
      </c>
      <c r="E114" s="21">
        <v>866104022164472</v>
      </c>
      <c r="F114" s="5"/>
      <c r="G114" s="18" t="s">
        <v>95</v>
      </c>
      <c r="H114" s="22"/>
      <c r="I114" s="24" t="s">
        <v>810</v>
      </c>
      <c r="J114" s="22" t="s">
        <v>225</v>
      </c>
      <c r="K114" s="22" t="s">
        <v>450</v>
      </c>
      <c r="L114" s="22" t="s">
        <v>98</v>
      </c>
      <c r="M114" s="22" t="s">
        <v>277</v>
      </c>
      <c r="N114" s="28"/>
      <c r="O114" s="22" t="s">
        <v>80</v>
      </c>
      <c r="P114" s="22" t="s">
        <v>92</v>
      </c>
      <c r="Q114" s="31" t="s">
        <v>42</v>
      </c>
      <c r="R114" s="22" t="s">
        <v>68</v>
      </c>
      <c r="Y114" s="259"/>
      <c r="Z114" s="18" t="s">
        <v>44</v>
      </c>
      <c r="AA114" s="18">
        <f>COUNTIFS($D$8:$D$1000,"TG007X",$R$8:$R$1000,"NCFW")</f>
        <v>3</v>
      </c>
      <c r="AB114" s="257"/>
    </row>
    <row r="115" spans="1:28" ht="16.5" customHeight="1" x14ac:dyDescent="0.25">
      <c r="A115" s="265" t="s">
        <v>2112</v>
      </c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7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268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  <c r="M116" s="269"/>
      <c r="N116" s="269"/>
      <c r="O116" s="269"/>
      <c r="P116" s="269"/>
      <c r="Q116" s="269"/>
      <c r="R116" s="270"/>
      <c r="Y116" s="260" t="s">
        <v>2428</v>
      </c>
      <c r="Z116" s="256"/>
      <c r="AA116" s="256">
        <f>SUM(U23-SUM(AA6:AA115))</f>
        <v>3</v>
      </c>
      <c r="AB116" s="251">
        <f>AA116</f>
        <v>3</v>
      </c>
    </row>
    <row r="117" spans="1:28" ht="16.5" customHeight="1" x14ac:dyDescent="0.25">
      <c r="A117" s="1">
        <v>98</v>
      </c>
      <c r="B117" s="20" t="s">
        <v>2214</v>
      </c>
      <c r="C117" s="20" t="s">
        <v>2162</v>
      </c>
      <c r="D117" s="18" t="s">
        <v>56</v>
      </c>
      <c r="E117" s="21">
        <v>868183034686639</v>
      </c>
      <c r="F117" s="18"/>
      <c r="G117" s="18" t="s">
        <v>74</v>
      </c>
      <c r="H117" s="18" t="s">
        <v>657</v>
      </c>
      <c r="I117" s="24" t="s">
        <v>76</v>
      </c>
      <c r="J117" s="22" t="s">
        <v>225</v>
      </c>
      <c r="K117" s="22" t="s">
        <v>1102</v>
      </c>
      <c r="L117" s="22"/>
      <c r="M117" s="22" t="s">
        <v>58</v>
      </c>
      <c r="N117" s="28"/>
      <c r="O117" s="22" t="s">
        <v>80</v>
      </c>
      <c r="P117" s="22" t="s">
        <v>92</v>
      </c>
      <c r="Q117" s="31" t="s">
        <v>42</v>
      </c>
      <c r="R117" s="22" t="s">
        <v>44</v>
      </c>
      <c r="Y117" s="261"/>
      <c r="Z117" s="257"/>
      <c r="AA117" s="257"/>
      <c r="AB117" s="252"/>
    </row>
    <row r="118" spans="1:28" ht="16.5" customHeight="1" x14ac:dyDescent="0.25">
      <c r="A118" s="1">
        <v>99</v>
      </c>
      <c r="B118" s="20" t="s">
        <v>2214</v>
      </c>
      <c r="C118" s="20" t="s">
        <v>2162</v>
      </c>
      <c r="D118" s="18" t="s">
        <v>30</v>
      </c>
      <c r="E118" s="21">
        <v>866050031810466</v>
      </c>
      <c r="F118" s="18"/>
      <c r="G118" s="18" t="s">
        <v>74</v>
      </c>
      <c r="H118" s="22"/>
      <c r="I118" s="24"/>
      <c r="J118" s="22"/>
      <c r="K118" s="22" t="s">
        <v>545</v>
      </c>
      <c r="L118" s="22" t="s">
        <v>84</v>
      </c>
      <c r="M118" s="22" t="s">
        <v>586</v>
      </c>
      <c r="N118" s="25" t="s">
        <v>122</v>
      </c>
      <c r="O118" s="22" t="s">
        <v>80</v>
      </c>
      <c r="P118" s="22" t="s">
        <v>92</v>
      </c>
      <c r="Q118" s="26" t="s">
        <v>42</v>
      </c>
      <c r="R118" s="18" t="s">
        <v>44</v>
      </c>
      <c r="Y118" s="262"/>
      <c r="Z118" s="258"/>
      <c r="AA118" s="258"/>
      <c r="AB118" s="253"/>
    </row>
    <row r="119" spans="1:28" ht="16.5" customHeight="1" x14ac:dyDescent="0.25">
      <c r="A119" s="1">
        <v>100</v>
      </c>
      <c r="B119" s="20" t="s">
        <v>2214</v>
      </c>
      <c r="C119" s="20" t="s">
        <v>2162</v>
      </c>
      <c r="D119" s="18" t="s">
        <v>30</v>
      </c>
      <c r="E119" s="21">
        <v>866050031761438</v>
      </c>
      <c r="F119" s="18"/>
      <c r="G119" s="18" t="s">
        <v>74</v>
      </c>
      <c r="H119" s="34"/>
      <c r="I119" s="34" t="s">
        <v>810</v>
      </c>
      <c r="J119" s="22"/>
      <c r="K119" s="34" t="s">
        <v>545</v>
      </c>
      <c r="L119" s="22" t="s">
        <v>84</v>
      </c>
      <c r="M119" s="22" t="s">
        <v>586</v>
      </c>
      <c r="N119" s="25" t="s">
        <v>122</v>
      </c>
      <c r="O119" s="22" t="s">
        <v>80</v>
      </c>
      <c r="P119" s="22" t="s">
        <v>92</v>
      </c>
      <c r="Q119" s="26" t="s">
        <v>42</v>
      </c>
      <c r="R119" s="18" t="s">
        <v>44</v>
      </c>
      <c r="Y119" s="254" t="s">
        <v>55</v>
      </c>
      <c r="Z119" s="255"/>
      <c r="AA119" s="255"/>
      <c r="AB119" s="5">
        <f>SUM(AB6:AB118)</f>
        <v>101</v>
      </c>
    </row>
    <row r="120" spans="1:28" ht="16.5" customHeight="1" x14ac:dyDescent="0.25">
      <c r="A120" s="1">
        <v>101</v>
      </c>
      <c r="B120" s="20" t="s">
        <v>2214</v>
      </c>
      <c r="C120" s="20" t="s">
        <v>2162</v>
      </c>
      <c r="D120" s="22" t="s">
        <v>18</v>
      </c>
      <c r="E120" s="38">
        <v>866762024304311</v>
      </c>
      <c r="F120" s="22"/>
      <c r="G120" s="22" t="s">
        <v>95</v>
      </c>
      <c r="H120" s="22"/>
      <c r="I120" s="24" t="s">
        <v>813</v>
      </c>
      <c r="J120" s="22"/>
      <c r="K120" s="22" t="s">
        <v>105</v>
      </c>
      <c r="L120" s="22" t="s">
        <v>110</v>
      </c>
      <c r="M120" s="22" t="s">
        <v>58</v>
      </c>
      <c r="N120" s="28"/>
      <c r="O120" s="22" t="s">
        <v>80</v>
      </c>
      <c r="P120" s="22" t="s">
        <v>92</v>
      </c>
      <c r="Q120" s="31" t="s">
        <v>42</v>
      </c>
      <c r="R120" s="22" t="s">
        <v>44</v>
      </c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2">
    <mergeCell ref="AB116:AB118"/>
    <mergeCell ref="Y119:AA119"/>
    <mergeCell ref="A17:R18"/>
    <mergeCell ref="A46:R47"/>
    <mergeCell ref="A68:R69"/>
    <mergeCell ref="A103:R104"/>
    <mergeCell ref="A109:R110"/>
    <mergeCell ref="Y83:Y93"/>
    <mergeCell ref="Y50:Y60"/>
    <mergeCell ref="T17:U17"/>
    <mergeCell ref="Y17:Y27"/>
    <mergeCell ref="A115:R116"/>
    <mergeCell ref="Y116:Y118"/>
    <mergeCell ref="Z116:Z118"/>
    <mergeCell ref="AA116:AA118"/>
    <mergeCell ref="AB83:AB93"/>
    <mergeCell ref="Y94:Y104"/>
    <mergeCell ref="AB94:AB104"/>
    <mergeCell ref="Y105:Y115"/>
    <mergeCell ref="AB105:AB115"/>
    <mergeCell ref="AB50:AB60"/>
    <mergeCell ref="Y61:Y71"/>
    <mergeCell ref="AB61:AB71"/>
    <mergeCell ref="Y72:Y82"/>
    <mergeCell ref="AB72:AB82"/>
    <mergeCell ref="AB17:AB27"/>
    <mergeCell ref="Y28:Y38"/>
    <mergeCell ref="AB28:AB38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AS201"/>
  <sheetViews>
    <sheetView zoomScale="70" zoomScaleNormal="70" workbookViewId="0">
      <selection activeCell="A6" sqref="A6:R7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2439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5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43739</v>
      </c>
      <c r="C8" s="32">
        <v>43800</v>
      </c>
      <c r="D8" s="1" t="s">
        <v>30</v>
      </c>
      <c r="E8" s="47">
        <v>864811037178618</v>
      </c>
      <c r="F8" s="1"/>
      <c r="G8" s="1" t="s">
        <v>74</v>
      </c>
      <c r="H8" s="1" t="s">
        <v>233</v>
      </c>
      <c r="I8" s="1" t="s">
        <v>203</v>
      </c>
      <c r="J8" s="1" t="s">
        <v>225</v>
      </c>
      <c r="K8" s="1" t="s">
        <v>120</v>
      </c>
      <c r="L8" s="1" t="s">
        <v>84</v>
      </c>
      <c r="M8" s="1" t="s">
        <v>234</v>
      </c>
      <c r="N8" s="1"/>
      <c r="O8" s="1" t="s">
        <v>80</v>
      </c>
      <c r="P8" s="1" t="s">
        <v>81</v>
      </c>
      <c r="Q8" s="1" t="s">
        <v>37</v>
      </c>
      <c r="R8" s="1" t="s">
        <v>59</v>
      </c>
      <c r="T8" s="261"/>
      <c r="U8" s="1" t="s">
        <v>39</v>
      </c>
      <c r="V8" s="1">
        <f>COUNTIF(R$8:R$1000,"GPS")</f>
        <v>4</v>
      </c>
      <c r="Y8" s="259"/>
      <c r="Z8" s="18" t="s">
        <v>39</v>
      </c>
      <c r="AA8" s="18">
        <f>COUNTIFS($D$8:$D$1000,"TG102",$R$8:$R$1000,"GPS")</f>
        <v>3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223</v>
      </c>
      <c r="C9" s="1" t="s">
        <v>235</v>
      </c>
      <c r="D9" s="1" t="s">
        <v>30</v>
      </c>
      <c r="E9" s="47">
        <v>869627031845019</v>
      </c>
      <c r="F9" s="1"/>
      <c r="G9" s="1" t="s">
        <v>95</v>
      </c>
      <c r="H9" s="1" t="s">
        <v>236</v>
      </c>
      <c r="I9" s="1" t="s">
        <v>203</v>
      </c>
      <c r="J9" s="1" t="s">
        <v>225</v>
      </c>
      <c r="K9" s="1" t="s">
        <v>84</v>
      </c>
      <c r="L9" s="1"/>
      <c r="M9" s="1" t="s">
        <v>237</v>
      </c>
      <c r="N9" s="1"/>
      <c r="O9" s="1" t="s">
        <v>80</v>
      </c>
      <c r="P9" s="1" t="s">
        <v>100</v>
      </c>
      <c r="Q9" s="1" t="s">
        <v>37</v>
      </c>
      <c r="R9" s="1" t="s">
        <v>59</v>
      </c>
      <c r="T9" s="261"/>
      <c r="U9" s="1" t="s">
        <v>40</v>
      </c>
      <c r="V9" s="1">
        <f>COUNTIF(R$8:R$1000,"NG")</f>
        <v>3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5" t="s">
        <v>557</v>
      </c>
      <c r="B10" s="266"/>
      <c r="C10" s="266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/>
      <c r="R10" s="26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8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70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1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20" t="s">
        <v>558</v>
      </c>
      <c r="C12" s="20" t="s">
        <v>594</v>
      </c>
      <c r="D12" s="18" t="s">
        <v>23</v>
      </c>
      <c r="E12" s="21">
        <v>861694031099334</v>
      </c>
      <c r="F12" s="18"/>
      <c r="G12" s="18" t="s">
        <v>95</v>
      </c>
      <c r="H12" s="18"/>
      <c r="I12" s="22" t="s">
        <v>624</v>
      </c>
      <c r="J12" s="22" t="s">
        <v>649</v>
      </c>
      <c r="K12" s="8" t="s">
        <v>266</v>
      </c>
      <c r="L12" s="22" t="s">
        <v>98</v>
      </c>
      <c r="M12" s="22" t="s">
        <v>650</v>
      </c>
      <c r="N12" s="28">
        <v>15000</v>
      </c>
      <c r="O12" s="22" t="s">
        <v>80</v>
      </c>
      <c r="P12" s="22" t="s">
        <v>92</v>
      </c>
      <c r="Q12" s="23" t="s">
        <v>37</v>
      </c>
      <c r="R12" s="18" t="s">
        <v>40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5" t="s">
        <v>1319</v>
      </c>
      <c r="B13" s="266"/>
      <c r="C13" s="266"/>
      <c r="D13" s="266"/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  <c r="P13" s="266"/>
      <c r="Q13" s="266"/>
      <c r="R13" s="267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8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70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4</v>
      </c>
      <c r="B15" s="20">
        <v>43651</v>
      </c>
      <c r="C15" s="20">
        <v>43682</v>
      </c>
      <c r="D15" s="18" t="s">
        <v>22</v>
      </c>
      <c r="E15" s="30">
        <v>865191012559713</v>
      </c>
      <c r="F15" s="18" t="s">
        <v>1399</v>
      </c>
      <c r="G15" s="18" t="s">
        <v>95</v>
      </c>
      <c r="H15" s="31" t="s">
        <v>1400</v>
      </c>
      <c r="I15" s="24" t="s">
        <v>1401</v>
      </c>
      <c r="J15" s="22" t="s">
        <v>1402</v>
      </c>
      <c r="K15" s="22" t="s">
        <v>109</v>
      </c>
      <c r="L15" s="22" t="s">
        <v>551</v>
      </c>
      <c r="M15" s="22" t="s">
        <v>1403</v>
      </c>
      <c r="N15" s="28">
        <v>170000</v>
      </c>
      <c r="O15" s="22" t="s">
        <v>80</v>
      </c>
      <c r="P15" s="22" t="s">
        <v>92</v>
      </c>
      <c r="Q15" s="26" t="s">
        <v>37</v>
      </c>
      <c r="R15" s="1" t="s">
        <v>40</v>
      </c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20" t="s">
        <v>1404</v>
      </c>
      <c r="C16" s="20" t="s">
        <v>1375</v>
      </c>
      <c r="D16" s="18" t="s">
        <v>30</v>
      </c>
      <c r="E16" s="21">
        <v>864811036956410</v>
      </c>
      <c r="F16" s="18"/>
      <c r="G16" s="18" t="s">
        <v>74</v>
      </c>
      <c r="H16" s="31" t="s">
        <v>204</v>
      </c>
      <c r="I16" s="24" t="s">
        <v>426</v>
      </c>
      <c r="J16" s="22" t="s">
        <v>1440</v>
      </c>
      <c r="K16" s="22" t="s">
        <v>798</v>
      </c>
      <c r="L16" s="22"/>
      <c r="M16" s="22" t="s">
        <v>360</v>
      </c>
      <c r="N16" s="28"/>
      <c r="O16" s="22" t="s">
        <v>80</v>
      </c>
      <c r="P16" s="22" t="s">
        <v>92</v>
      </c>
      <c r="Q16" s="26" t="s">
        <v>37</v>
      </c>
      <c r="R16" s="1" t="s">
        <v>39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6</v>
      </c>
      <c r="B17" s="20" t="s">
        <v>1352</v>
      </c>
      <c r="C17" s="20">
        <v>43651</v>
      </c>
      <c r="D17" s="18" t="s">
        <v>18</v>
      </c>
      <c r="E17" s="30" t="s">
        <v>1409</v>
      </c>
      <c r="F17" s="18"/>
      <c r="G17" s="18" t="s">
        <v>95</v>
      </c>
      <c r="H17" s="31" t="s">
        <v>1410</v>
      </c>
      <c r="I17" s="24"/>
      <c r="J17" s="22" t="s">
        <v>1411</v>
      </c>
      <c r="K17" s="22"/>
      <c r="L17" s="22"/>
      <c r="M17" s="22" t="s">
        <v>270</v>
      </c>
      <c r="N17" s="28"/>
      <c r="O17" s="22" t="s">
        <v>144</v>
      </c>
      <c r="P17" s="22" t="s">
        <v>92</v>
      </c>
      <c r="Q17" s="26" t="s">
        <v>37</v>
      </c>
      <c r="R17" s="1" t="s">
        <v>41</v>
      </c>
      <c r="T17" s="274" t="s">
        <v>55</v>
      </c>
      <c r="U17" s="275"/>
      <c r="V17" s="104">
        <f>SUM(V6:V16)</f>
        <v>10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1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7</v>
      </c>
      <c r="B18" s="20" t="s">
        <v>1352</v>
      </c>
      <c r="C18" s="20">
        <v>43651</v>
      </c>
      <c r="D18" s="18" t="s">
        <v>18</v>
      </c>
      <c r="E18" s="77" t="s">
        <v>1412</v>
      </c>
      <c r="F18" s="18" t="s">
        <v>113</v>
      </c>
      <c r="G18" s="18" t="s">
        <v>95</v>
      </c>
      <c r="H18" s="31" t="s">
        <v>1410</v>
      </c>
      <c r="I18" s="24" t="s">
        <v>203</v>
      </c>
      <c r="J18" s="22" t="s">
        <v>1083</v>
      </c>
      <c r="K18" s="22" t="s">
        <v>142</v>
      </c>
      <c r="L18" s="22" t="s">
        <v>110</v>
      </c>
      <c r="M18" s="22" t="s">
        <v>360</v>
      </c>
      <c r="N18" s="22"/>
      <c r="O18" s="22" t="s">
        <v>80</v>
      </c>
      <c r="P18" s="22" t="s">
        <v>92</v>
      </c>
      <c r="Q18" s="23" t="s">
        <v>37</v>
      </c>
      <c r="R18" s="18" t="s">
        <v>39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8</v>
      </c>
      <c r="B19" s="20" t="s">
        <v>1352</v>
      </c>
      <c r="C19" s="20">
        <v>43651</v>
      </c>
      <c r="D19" s="18" t="s">
        <v>18</v>
      </c>
      <c r="E19" s="21">
        <v>865904020094956</v>
      </c>
      <c r="F19" s="18" t="s">
        <v>113</v>
      </c>
      <c r="G19" s="18" t="s">
        <v>95</v>
      </c>
      <c r="H19" s="31" t="s">
        <v>1410</v>
      </c>
      <c r="I19" s="24" t="s">
        <v>1085</v>
      </c>
      <c r="J19" s="22" t="s">
        <v>1083</v>
      </c>
      <c r="K19" s="22" t="s">
        <v>110</v>
      </c>
      <c r="L19" s="22"/>
      <c r="M19" s="22" t="s">
        <v>360</v>
      </c>
      <c r="N19" s="22"/>
      <c r="O19" s="22" t="s">
        <v>80</v>
      </c>
      <c r="P19" s="22" t="s">
        <v>92</v>
      </c>
      <c r="Q19" s="23" t="s">
        <v>37</v>
      </c>
      <c r="R19" s="18" t="s">
        <v>39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9</v>
      </c>
      <c r="B20" s="20" t="s">
        <v>1352</v>
      </c>
      <c r="C20" s="20">
        <v>43651</v>
      </c>
      <c r="D20" s="18" t="s">
        <v>18</v>
      </c>
      <c r="E20" s="30" t="s">
        <v>1413</v>
      </c>
      <c r="F20" s="18" t="s">
        <v>113</v>
      </c>
      <c r="G20" s="18" t="s">
        <v>95</v>
      </c>
      <c r="H20" s="31" t="s">
        <v>1410</v>
      </c>
      <c r="I20" s="29" t="s">
        <v>203</v>
      </c>
      <c r="J20" s="22" t="s">
        <v>1083</v>
      </c>
      <c r="K20" s="22" t="s">
        <v>110</v>
      </c>
      <c r="L20" s="22"/>
      <c r="M20" s="22" t="s">
        <v>360</v>
      </c>
      <c r="N20" s="22"/>
      <c r="O20" s="22" t="s">
        <v>80</v>
      </c>
      <c r="P20" s="22" t="s">
        <v>92</v>
      </c>
      <c r="Q20" s="23" t="s">
        <v>37</v>
      </c>
      <c r="R20" s="18" t="s">
        <v>39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1</v>
      </c>
      <c r="AB20" s="257"/>
    </row>
    <row r="21" spans="1:44" ht="16.5" customHeight="1" x14ac:dyDescent="0.25">
      <c r="A21" s="1">
        <v>10</v>
      </c>
      <c r="B21" s="20" t="s">
        <v>1352</v>
      </c>
      <c r="C21" s="20">
        <v>43651</v>
      </c>
      <c r="D21" s="18" t="s">
        <v>18</v>
      </c>
      <c r="E21" s="21">
        <v>863306020460892</v>
      </c>
      <c r="F21" s="18"/>
      <c r="G21" s="18" t="s">
        <v>95</v>
      </c>
      <c r="H21" s="31" t="s">
        <v>1410</v>
      </c>
      <c r="I21" s="29" t="s">
        <v>203</v>
      </c>
      <c r="J21" s="22" t="s">
        <v>245</v>
      </c>
      <c r="K21" s="22" t="s">
        <v>105</v>
      </c>
      <c r="L21" s="22" t="s">
        <v>110</v>
      </c>
      <c r="M21" s="22" t="s">
        <v>940</v>
      </c>
      <c r="N21" s="22"/>
      <c r="O21" s="22" t="s">
        <v>80</v>
      </c>
      <c r="P21" s="22" t="s">
        <v>92</v>
      </c>
      <c r="Q21" s="26" t="s">
        <v>37</v>
      </c>
      <c r="R21" s="18" t="s">
        <v>40</v>
      </c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10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T23" s="104" t="s">
        <v>55</v>
      </c>
      <c r="U23" s="5">
        <f>SUM(U21:U22)</f>
        <v>10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1"/>
      <c r="I24" s="145"/>
      <c r="J24" s="1"/>
      <c r="K24" s="145"/>
      <c r="L24" s="1"/>
      <c r="M24" s="1"/>
      <c r="N24" s="1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1"/>
      <c r="I25" s="50"/>
      <c r="J25" s="1"/>
      <c r="K25" s="1"/>
      <c r="L25" s="1"/>
      <c r="M25" s="1"/>
      <c r="N25" s="1"/>
      <c r="O25" s="1"/>
      <c r="P25" s="1"/>
      <c r="Q25" s="1"/>
      <c r="R25" s="23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1"/>
      <c r="I26" s="50"/>
      <c r="J26" s="1"/>
      <c r="K26" s="1"/>
      <c r="L26" s="1"/>
      <c r="M26" s="1"/>
      <c r="N26" s="33"/>
      <c r="O26" s="1"/>
      <c r="P26" s="1"/>
      <c r="Q26" s="1"/>
      <c r="R26" s="23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7"/>
      <c r="F27" s="1"/>
      <c r="G27" s="1"/>
      <c r="H27" s="1"/>
      <c r="I27" s="50"/>
      <c r="J27" s="1"/>
      <c r="K27" s="1"/>
      <c r="L27" s="1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67"/>
      <c r="I30" s="50"/>
      <c r="J30" s="1"/>
      <c r="K30" s="1"/>
      <c r="L30" s="1"/>
      <c r="M30" s="1"/>
      <c r="N30" s="33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26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"/>
      <c r="G32" s="1"/>
      <c r="H32" s="67"/>
      <c r="I32" s="50"/>
      <c r="J32" s="1"/>
      <c r="K32" s="1"/>
      <c r="L32" s="1"/>
      <c r="M32" s="1"/>
      <c r="N32" s="33"/>
      <c r="O32" s="1"/>
      <c r="P32" s="1"/>
      <c r="Q32" s="23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1"/>
      <c r="I33" s="1"/>
      <c r="J33" s="145"/>
      <c r="K33" s="1"/>
      <c r="L33" s="1"/>
      <c r="M33" s="1"/>
      <c r="N33" s="1"/>
      <c r="O33" s="1"/>
      <c r="P33" s="1"/>
      <c r="Q33" s="23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155"/>
      <c r="F34" s="1"/>
      <c r="G34" s="1"/>
      <c r="H34" s="26"/>
      <c r="I34" s="1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"/>
      <c r="G35" s="1"/>
      <c r="H35" s="67"/>
      <c r="I35" s="50"/>
      <c r="J35" s="1"/>
      <c r="K35" s="1"/>
      <c r="L35" s="1"/>
      <c r="M35" s="1"/>
      <c r="N35" s="1"/>
      <c r="O35" s="1"/>
      <c r="P35" s="1"/>
      <c r="Q35" s="23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67"/>
      <c r="I36" s="50"/>
      <c r="J36" s="1"/>
      <c r="K36" s="50"/>
      <c r="L36" s="1"/>
      <c r="M36" s="1"/>
      <c r="N36" s="1"/>
      <c r="O36" s="1"/>
      <c r="P36" s="1"/>
      <c r="Q36" s="23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67"/>
      <c r="I37" s="67"/>
      <c r="J37" s="1"/>
      <c r="K37" s="1"/>
      <c r="L37" s="50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26"/>
      <c r="I38" s="1"/>
      <c r="J38" s="1"/>
      <c r="K38" s="1"/>
      <c r="L38" s="50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1"/>
      <c r="I39" s="50"/>
      <c r="J39" s="1"/>
      <c r="K39" s="1"/>
      <c r="L39" s="50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26"/>
      <c r="I40" s="50"/>
      <c r="J40" s="1"/>
      <c r="K40" s="1"/>
      <c r="L40" s="50"/>
      <c r="M40" s="1"/>
      <c r="N40" s="33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50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1"/>
      <c r="I42" s="1"/>
      <c r="J42" s="1"/>
      <c r="K42" s="1"/>
      <c r="L42" s="1"/>
      <c r="M42" s="1"/>
      <c r="N42" s="33"/>
      <c r="O42" s="1"/>
      <c r="P42" s="1"/>
      <c r="Q42" s="1"/>
      <c r="R42" s="1"/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26"/>
      <c r="I43" s="50"/>
      <c r="J43" s="1"/>
      <c r="K43" s="1"/>
      <c r="L43" s="1"/>
      <c r="M43" s="1"/>
      <c r="N43" s="1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67"/>
      <c r="I44" s="50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45"/>
      <c r="I45" s="145"/>
      <c r="J45" s="145"/>
      <c r="K45" s="145"/>
      <c r="L45" s="1"/>
      <c r="M45" s="1"/>
      <c r="N45" s="157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33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6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26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26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3</v>
      </c>
    </row>
    <row r="51" spans="1:28" ht="16.5" customHeight="1" x14ac:dyDescent="0.25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T51" s="124"/>
      <c r="U51" s="124"/>
      <c r="V51" s="124"/>
      <c r="Y51" s="259"/>
      <c r="Z51" s="18" t="s">
        <v>59</v>
      </c>
      <c r="AA51" s="18">
        <f>COUNTIFS($D$8:$D$1000,"TG102V",$R$8:$R$1000,"GSM")</f>
        <v>2</v>
      </c>
      <c r="AB51" s="257"/>
    </row>
    <row r="52" spans="1:28" ht="16.5" customHeight="1" x14ac:dyDescent="0.25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T52" s="124"/>
      <c r="U52" s="124"/>
      <c r="V52" s="124"/>
      <c r="Y52" s="259"/>
      <c r="Z52" s="18" t="s">
        <v>39</v>
      </c>
      <c r="AA52" s="18">
        <f>COUNTIFS($D$8:$D$1000,"TG102V",$R$8:$R$1000,"GPS")</f>
        <v>1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50"/>
      <c r="J53" s="1"/>
      <c r="K53" s="1"/>
      <c r="L53" s="1"/>
      <c r="M53" s="1"/>
      <c r="N53" s="33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67"/>
      <c r="I54" s="67"/>
      <c r="J54" s="1"/>
      <c r="K54" s="1"/>
      <c r="L54" s="1"/>
      <c r="M54" s="1"/>
      <c r="N54" s="33"/>
      <c r="O54" s="1"/>
      <c r="P54" s="1"/>
      <c r="Q54" s="23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67"/>
      <c r="I55" s="67"/>
      <c r="J55" s="1"/>
      <c r="K55" s="1"/>
      <c r="L55" s="1"/>
      <c r="M55" s="1"/>
      <c r="N55" s="33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67"/>
      <c r="I56" s="50"/>
      <c r="J56" s="1"/>
      <c r="K56" s="1"/>
      <c r="L56" s="1"/>
      <c r="M56" s="1"/>
      <c r="N56" s="33"/>
      <c r="O56" s="1"/>
      <c r="P56" s="1"/>
      <c r="Q56" s="23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67"/>
      <c r="I57" s="67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1"/>
      <c r="I58" s="26"/>
      <c r="J58" s="1"/>
      <c r="K58" s="1"/>
      <c r="L58" s="1"/>
      <c r="M58" s="1"/>
      <c r="N58" s="33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1"/>
      <c r="I59" s="1"/>
      <c r="J59" s="1"/>
      <c r="K59" s="1"/>
      <c r="L59" s="1"/>
      <c r="M59" s="1"/>
      <c r="N59" s="33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23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1"/>
      <c r="I63" s="50"/>
      <c r="J63" s="1"/>
      <c r="K63" s="50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3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26"/>
      <c r="I65" s="1"/>
      <c r="J65" s="1"/>
      <c r="K65" s="1"/>
      <c r="L65" s="1"/>
      <c r="M65" s="1"/>
      <c r="N65" s="33"/>
      <c r="O65" s="1"/>
      <c r="P65" s="1"/>
      <c r="Q65" s="23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1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26"/>
      <c r="I69" s="1"/>
      <c r="J69" s="1"/>
      <c r="K69" s="1"/>
      <c r="L69" s="1"/>
      <c r="M69" s="1"/>
      <c r="N69" s="33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6"/>
      <c r="F70" s="1"/>
      <c r="G70" s="1"/>
      <c r="H70" s="67"/>
      <c r="I70" s="50"/>
      <c r="J70" s="1"/>
      <c r="K70" s="1"/>
      <c r="L70" s="1"/>
      <c r="M70" s="1"/>
      <c r="N70" s="33"/>
      <c r="O70" s="1"/>
      <c r="P70" s="1"/>
      <c r="Q70" s="23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1"/>
      <c r="I71" s="50"/>
      <c r="J71" s="1"/>
      <c r="K71" s="1"/>
      <c r="L71" s="1"/>
      <c r="M71" s="1"/>
      <c r="N71" s="33"/>
      <c r="O71" s="1"/>
      <c r="P71" s="1"/>
      <c r="Q71" s="23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55"/>
      <c r="G72" s="1"/>
      <c r="H72" s="47"/>
      <c r="I72" s="1"/>
      <c r="J72" s="1"/>
      <c r="K72" s="1"/>
      <c r="L72" s="1"/>
      <c r="M72" s="1"/>
      <c r="N72" s="23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23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67"/>
      <c r="I74" s="1"/>
      <c r="J74" s="26"/>
      <c r="K74" s="1"/>
      <c r="L74" s="1"/>
      <c r="M74" s="26"/>
      <c r="N74" s="23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23"/>
      <c r="O75" s="1"/>
      <c r="P75" s="1"/>
      <c r="Q75" s="23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33"/>
      <c r="O76" s="1"/>
      <c r="P76" s="1"/>
      <c r="Q76" s="23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47"/>
      <c r="I77" s="1"/>
      <c r="J77" s="1"/>
      <c r="K77" s="1"/>
      <c r="L77" s="1"/>
      <c r="M77" s="1"/>
      <c r="N77" s="1"/>
      <c r="O77" s="1"/>
      <c r="P77" s="1"/>
      <c r="Q77" s="23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1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67"/>
      <c r="I79" s="1"/>
      <c r="J79" s="1"/>
      <c r="K79" s="1"/>
      <c r="L79" s="1"/>
      <c r="M79" s="1"/>
      <c r="N79" s="1"/>
      <c r="O79" s="1"/>
      <c r="P79" s="1"/>
      <c r="Q79" s="23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67"/>
      <c r="I80" s="1"/>
      <c r="J80" s="1"/>
      <c r="K80" s="1"/>
      <c r="L80" s="1"/>
      <c r="M80" s="1"/>
      <c r="N80" s="1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10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8">
    <mergeCell ref="AB116:AB118"/>
    <mergeCell ref="Y119:AA119"/>
    <mergeCell ref="T17:U17"/>
    <mergeCell ref="Y17:Y27"/>
    <mergeCell ref="Y116:Y118"/>
    <mergeCell ref="Z116:Z118"/>
    <mergeCell ref="AA116:AA118"/>
    <mergeCell ref="AB17:AB27"/>
    <mergeCell ref="Y28:Y38"/>
    <mergeCell ref="AB28:AB38"/>
    <mergeCell ref="Y39:Y49"/>
    <mergeCell ref="AB39:AB49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0:R11"/>
    <mergeCell ref="A13:R14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AS201"/>
  <sheetViews>
    <sheetView zoomScale="70" zoomScaleNormal="70" workbookViewId="0">
      <selection activeCell="H54" sqref="H54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2437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5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162</v>
      </c>
      <c r="C8" s="1" t="s">
        <v>163</v>
      </c>
      <c r="D8" s="1" t="s">
        <v>30</v>
      </c>
      <c r="E8" s="46" t="s">
        <v>174</v>
      </c>
      <c r="F8" s="1"/>
      <c r="G8" s="1" t="s">
        <v>74</v>
      </c>
      <c r="H8" s="1"/>
      <c r="I8" s="1" t="s">
        <v>164</v>
      </c>
      <c r="J8" s="1"/>
      <c r="K8" s="1" t="s">
        <v>84</v>
      </c>
      <c r="L8" s="1"/>
      <c r="M8" s="1" t="s">
        <v>165</v>
      </c>
      <c r="N8" s="1"/>
      <c r="O8" s="1" t="s">
        <v>80</v>
      </c>
      <c r="P8" s="1" t="s">
        <v>92</v>
      </c>
      <c r="Q8" s="1" t="s">
        <v>42</v>
      </c>
      <c r="R8" s="1" t="s">
        <v>45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162</v>
      </c>
      <c r="C9" s="1" t="s">
        <v>163</v>
      </c>
      <c r="D9" s="1" t="s">
        <v>30</v>
      </c>
      <c r="E9" s="46" t="s">
        <v>175</v>
      </c>
      <c r="F9" s="1"/>
      <c r="G9" s="1" t="s">
        <v>74</v>
      </c>
      <c r="H9" s="1"/>
      <c r="I9" s="1"/>
      <c r="J9" s="1"/>
      <c r="K9" s="1"/>
      <c r="L9" s="1"/>
      <c r="M9" s="1" t="s">
        <v>166</v>
      </c>
      <c r="N9" s="1"/>
      <c r="O9" s="1" t="s">
        <v>80</v>
      </c>
      <c r="P9" s="1" t="s">
        <v>92</v>
      </c>
      <c r="Q9" s="1" t="s">
        <v>37</v>
      </c>
      <c r="R9" s="1" t="s">
        <v>40</v>
      </c>
      <c r="T9" s="261"/>
      <c r="U9" s="1" t="s">
        <v>40</v>
      </c>
      <c r="V9" s="1">
        <f>COUNTIF(R$8:R$1000,"NG")</f>
        <v>12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163</v>
      </c>
      <c r="C10" s="1" t="s">
        <v>163</v>
      </c>
      <c r="D10" s="1" t="s">
        <v>56</v>
      </c>
      <c r="E10" s="46" t="s">
        <v>176</v>
      </c>
      <c r="F10" s="1"/>
      <c r="G10" s="1" t="s">
        <v>74</v>
      </c>
      <c r="H10" s="1"/>
      <c r="I10" s="1" t="s">
        <v>164</v>
      </c>
      <c r="J10" s="1" t="s">
        <v>167</v>
      </c>
      <c r="K10" s="1" t="s">
        <v>78</v>
      </c>
      <c r="L10" s="1"/>
      <c r="M10" s="1" t="s">
        <v>168</v>
      </c>
      <c r="N10" s="1"/>
      <c r="O10" s="1" t="s">
        <v>80</v>
      </c>
      <c r="P10" s="1" t="s">
        <v>92</v>
      </c>
      <c r="Q10" s="1" t="s">
        <v>37</v>
      </c>
      <c r="R10" s="1" t="s">
        <v>41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557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8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2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1" t="s">
        <v>610</v>
      </c>
      <c r="C13" s="1" t="s">
        <v>611</v>
      </c>
      <c r="D13" s="1" t="s">
        <v>23</v>
      </c>
      <c r="E13" s="47">
        <v>861694031099177</v>
      </c>
      <c r="F13" s="1"/>
      <c r="G13" s="1" t="s">
        <v>95</v>
      </c>
      <c r="H13" s="1"/>
      <c r="I13" s="1" t="s">
        <v>96</v>
      </c>
      <c r="J13" s="1" t="s">
        <v>50</v>
      </c>
      <c r="K13" s="1" t="s">
        <v>98</v>
      </c>
      <c r="L13" s="1"/>
      <c r="M13" s="1" t="s">
        <v>612</v>
      </c>
      <c r="N13" s="33">
        <v>20000</v>
      </c>
      <c r="O13" s="1" t="s">
        <v>80</v>
      </c>
      <c r="P13" s="1" t="s">
        <v>100</v>
      </c>
      <c r="Q13" s="1" t="s">
        <v>37</v>
      </c>
      <c r="R13" s="1" t="s">
        <v>40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727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6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20" t="s">
        <v>849</v>
      </c>
      <c r="C16" s="20" t="s">
        <v>849</v>
      </c>
      <c r="D16" s="18" t="s">
        <v>30</v>
      </c>
      <c r="E16" s="21">
        <v>864811037158834</v>
      </c>
      <c r="F16" s="18"/>
      <c r="G16" s="18" t="s">
        <v>95</v>
      </c>
      <c r="H16" s="31" t="s">
        <v>850</v>
      </c>
      <c r="I16" s="24" t="s">
        <v>805</v>
      </c>
      <c r="J16" s="22" t="s">
        <v>225</v>
      </c>
      <c r="K16" s="22" t="s">
        <v>84</v>
      </c>
      <c r="L16" s="22"/>
      <c r="M16" s="22" t="s">
        <v>496</v>
      </c>
      <c r="N16" s="35" t="s">
        <v>122</v>
      </c>
      <c r="O16" s="22" t="s">
        <v>80</v>
      </c>
      <c r="P16" s="22" t="s">
        <v>100</v>
      </c>
      <c r="Q16" s="26" t="s">
        <v>37</v>
      </c>
      <c r="R16" s="1" t="s">
        <v>59</v>
      </c>
      <c r="T16" s="273"/>
      <c r="U16" s="18" t="s">
        <v>45</v>
      </c>
      <c r="V16" s="1">
        <f>COUNTIF(R$8:R$1000,"KL")</f>
        <v>2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6</v>
      </c>
      <c r="B17" s="20">
        <v>43558</v>
      </c>
      <c r="C17" s="20">
        <v>43619</v>
      </c>
      <c r="D17" s="18" t="s">
        <v>851</v>
      </c>
      <c r="E17" s="21"/>
      <c r="F17" s="18"/>
      <c r="G17" s="18" t="s">
        <v>95</v>
      </c>
      <c r="H17" s="18"/>
      <c r="I17" s="22"/>
      <c r="J17" s="22" t="s">
        <v>852</v>
      </c>
      <c r="K17" s="8"/>
      <c r="L17" s="22"/>
      <c r="M17" s="22" t="s">
        <v>853</v>
      </c>
      <c r="N17" s="22"/>
      <c r="O17" s="22"/>
      <c r="P17" s="22" t="s">
        <v>100</v>
      </c>
      <c r="Q17" s="23" t="s">
        <v>37</v>
      </c>
      <c r="R17" s="18" t="s">
        <v>41</v>
      </c>
      <c r="T17" s="274" t="s">
        <v>55</v>
      </c>
      <c r="U17" s="275"/>
      <c r="V17" s="104">
        <f>SUM(V6:V16)</f>
        <v>36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7</v>
      </c>
      <c r="B18" s="20">
        <v>43558</v>
      </c>
      <c r="C18" s="20">
        <v>43619</v>
      </c>
      <c r="D18" s="18" t="s">
        <v>56</v>
      </c>
      <c r="E18" s="21">
        <v>867717030419585</v>
      </c>
      <c r="F18" s="18"/>
      <c r="G18" s="18" t="s">
        <v>74</v>
      </c>
      <c r="H18" s="18"/>
      <c r="I18" s="22" t="s">
        <v>854</v>
      </c>
      <c r="J18" s="22" t="s">
        <v>50</v>
      </c>
      <c r="K18" s="8" t="s">
        <v>78</v>
      </c>
      <c r="L18" s="22"/>
      <c r="M18" s="22" t="s">
        <v>237</v>
      </c>
      <c r="N18" s="22"/>
      <c r="O18" s="22" t="s">
        <v>80</v>
      </c>
      <c r="P18" s="22" t="s">
        <v>100</v>
      </c>
      <c r="Q18" s="23" t="s">
        <v>37</v>
      </c>
      <c r="R18" s="18" t="s">
        <v>40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8</v>
      </c>
      <c r="B19" s="20">
        <v>43772</v>
      </c>
      <c r="C19" s="20">
        <v>43772</v>
      </c>
      <c r="D19" s="18" t="s">
        <v>56</v>
      </c>
      <c r="E19" s="21">
        <v>868183033799722</v>
      </c>
      <c r="F19" s="18"/>
      <c r="G19" s="18" t="s">
        <v>74</v>
      </c>
      <c r="H19" s="31"/>
      <c r="I19" s="22" t="s">
        <v>164</v>
      </c>
      <c r="J19" s="22" t="s">
        <v>50</v>
      </c>
      <c r="K19" s="22" t="s">
        <v>78</v>
      </c>
      <c r="L19" s="22"/>
      <c r="M19" s="22" t="s">
        <v>237</v>
      </c>
      <c r="N19" s="22"/>
      <c r="O19" s="22" t="s">
        <v>80</v>
      </c>
      <c r="P19" s="22" t="s">
        <v>92</v>
      </c>
      <c r="Q19" s="23" t="s">
        <v>37</v>
      </c>
      <c r="R19" s="18" t="s">
        <v>40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9</v>
      </c>
      <c r="B20" s="20">
        <v>43558</v>
      </c>
      <c r="C20" s="20">
        <v>43619</v>
      </c>
      <c r="D20" s="18" t="s">
        <v>23</v>
      </c>
      <c r="E20" s="21">
        <v>861694037981600</v>
      </c>
      <c r="F20" s="18"/>
      <c r="G20" s="18" t="s">
        <v>95</v>
      </c>
      <c r="H20" s="31"/>
      <c r="I20" s="22" t="s">
        <v>404</v>
      </c>
      <c r="J20" s="22" t="s">
        <v>225</v>
      </c>
      <c r="K20" s="22" t="s">
        <v>97</v>
      </c>
      <c r="L20" s="8" t="s">
        <v>98</v>
      </c>
      <c r="M20" s="22" t="s">
        <v>546</v>
      </c>
      <c r="N20" s="28">
        <v>220000</v>
      </c>
      <c r="O20" s="22" t="s">
        <v>80</v>
      </c>
      <c r="P20" s="22" t="s">
        <v>100</v>
      </c>
      <c r="Q20" s="23" t="s">
        <v>37</v>
      </c>
      <c r="R20" s="1" t="s">
        <v>59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10</v>
      </c>
      <c r="B21" s="20">
        <v>43558</v>
      </c>
      <c r="C21" s="20">
        <v>43619</v>
      </c>
      <c r="D21" s="18" t="s">
        <v>23</v>
      </c>
      <c r="E21" s="21">
        <v>866192037773825</v>
      </c>
      <c r="F21" s="18" t="s">
        <v>262</v>
      </c>
      <c r="G21" s="18" t="s">
        <v>74</v>
      </c>
      <c r="H21" s="22"/>
      <c r="I21" s="24" t="s">
        <v>96</v>
      </c>
      <c r="J21" s="22" t="s">
        <v>167</v>
      </c>
      <c r="K21" s="24" t="s">
        <v>98</v>
      </c>
      <c r="L21" s="22"/>
      <c r="M21" s="22" t="s">
        <v>855</v>
      </c>
      <c r="N21" s="28"/>
      <c r="O21" s="22" t="s">
        <v>80</v>
      </c>
      <c r="P21" s="22" t="s">
        <v>100</v>
      </c>
      <c r="Q21" s="26" t="s">
        <v>37</v>
      </c>
      <c r="R21" s="1" t="s">
        <v>39</v>
      </c>
      <c r="T21" s="18" t="s">
        <v>46</v>
      </c>
      <c r="U21" s="18">
        <f>COUNTIF(Q7:Q1000,"PM")</f>
        <v>10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11</v>
      </c>
      <c r="B22" s="20" t="s">
        <v>772</v>
      </c>
      <c r="C22" s="20" t="s">
        <v>856</v>
      </c>
      <c r="D22" s="18" t="s">
        <v>23</v>
      </c>
      <c r="E22" s="21">
        <v>861694037965843</v>
      </c>
      <c r="F22" s="18"/>
      <c r="G22" s="18" t="s">
        <v>95</v>
      </c>
      <c r="H22" s="31"/>
      <c r="I22" s="24" t="s">
        <v>164</v>
      </c>
      <c r="J22" s="22" t="s">
        <v>857</v>
      </c>
      <c r="K22" s="24" t="s">
        <v>98</v>
      </c>
      <c r="L22" s="22"/>
      <c r="M22" s="22" t="s">
        <v>858</v>
      </c>
      <c r="N22" s="28"/>
      <c r="O22" s="22" t="s">
        <v>80</v>
      </c>
      <c r="P22" s="22" t="s">
        <v>100</v>
      </c>
      <c r="Q22" s="26" t="s">
        <v>42</v>
      </c>
      <c r="R22" s="1" t="s">
        <v>45</v>
      </c>
      <c r="T22" s="18" t="s">
        <v>47</v>
      </c>
      <c r="U22" s="18">
        <f>COUNTIF(Q7:Q1000,"PC")</f>
        <v>26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12</v>
      </c>
      <c r="B23" s="20" t="s">
        <v>802</v>
      </c>
      <c r="C23" s="20" t="s">
        <v>750</v>
      </c>
      <c r="D23" s="18" t="s">
        <v>23</v>
      </c>
      <c r="E23" s="21">
        <v>861694031743147</v>
      </c>
      <c r="F23" s="18" t="s">
        <v>262</v>
      </c>
      <c r="G23" s="18" t="s">
        <v>95</v>
      </c>
      <c r="H23" s="22"/>
      <c r="I23" s="24" t="s">
        <v>96</v>
      </c>
      <c r="J23" s="22" t="s">
        <v>210</v>
      </c>
      <c r="K23" s="24" t="s">
        <v>538</v>
      </c>
      <c r="L23" s="24" t="s">
        <v>98</v>
      </c>
      <c r="M23" s="22" t="s">
        <v>859</v>
      </c>
      <c r="N23" s="28">
        <v>35000</v>
      </c>
      <c r="O23" s="22" t="s">
        <v>80</v>
      </c>
      <c r="P23" s="22" t="s">
        <v>100</v>
      </c>
      <c r="Q23" s="26" t="s">
        <v>37</v>
      </c>
      <c r="R23" s="1" t="s">
        <v>59</v>
      </c>
      <c r="T23" s="104" t="s">
        <v>55</v>
      </c>
      <c r="U23" s="5">
        <f>SUM(U21:U22)</f>
        <v>36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265" t="s">
        <v>1069</v>
      </c>
      <c r="B24" s="266"/>
      <c r="C24" s="266"/>
      <c r="D24" s="266"/>
      <c r="E24" s="266"/>
      <c r="F24" s="266"/>
      <c r="G24" s="266"/>
      <c r="H24" s="266"/>
      <c r="I24" s="266"/>
      <c r="J24" s="266"/>
      <c r="K24" s="266"/>
      <c r="L24" s="266"/>
      <c r="M24" s="266"/>
      <c r="N24" s="266"/>
      <c r="O24" s="266"/>
      <c r="P24" s="266"/>
      <c r="Q24" s="266"/>
      <c r="R24" s="267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268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70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13</v>
      </c>
      <c r="B26" s="32">
        <v>43559</v>
      </c>
      <c r="C26" s="32">
        <v>43589</v>
      </c>
      <c r="D26" s="1" t="s">
        <v>23</v>
      </c>
      <c r="E26" s="47">
        <v>868345035605922</v>
      </c>
      <c r="F26" s="1"/>
      <c r="G26" s="1" t="s">
        <v>74</v>
      </c>
      <c r="H26" s="1" t="s">
        <v>236</v>
      </c>
      <c r="I26" s="1" t="s">
        <v>805</v>
      </c>
      <c r="J26" s="1" t="s">
        <v>1145</v>
      </c>
      <c r="K26" s="1" t="s">
        <v>98</v>
      </c>
      <c r="L26" s="1"/>
      <c r="M26" s="1" t="s">
        <v>1146</v>
      </c>
      <c r="N26" s="1"/>
      <c r="O26" s="1" t="s">
        <v>80</v>
      </c>
      <c r="P26" s="1" t="s">
        <v>100</v>
      </c>
      <c r="Q26" s="1" t="s">
        <v>37</v>
      </c>
      <c r="R26" s="1" t="s">
        <v>40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14</v>
      </c>
      <c r="B27" s="1" t="s">
        <v>1118</v>
      </c>
      <c r="C27" s="1" t="s">
        <v>1110</v>
      </c>
      <c r="D27" s="1" t="s">
        <v>23</v>
      </c>
      <c r="E27" s="47">
        <v>861694037955786</v>
      </c>
      <c r="F27" s="1"/>
      <c r="G27" s="1" t="s">
        <v>95</v>
      </c>
      <c r="H27" s="1" t="s">
        <v>1147</v>
      </c>
      <c r="I27" s="1" t="s">
        <v>1148</v>
      </c>
      <c r="J27" s="1" t="s">
        <v>1149</v>
      </c>
      <c r="K27" s="1" t="s">
        <v>98</v>
      </c>
      <c r="L27" s="1"/>
      <c r="M27" s="1" t="s">
        <v>1150</v>
      </c>
      <c r="N27" s="33">
        <v>170000</v>
      </c>
      <c r="O27" s="1" t="s">
        <v>80</v>
      </c>
      <c r="P27" s="1" t="s">
        <v>100</v>
      </c>
      <c r="Q27" s="1" t="s">
        <v>37</v>
      </c>
      <c r="R27" s="1" t="s">
        <v>41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265" t="s">
        <v>1319</v>
      </c>
      <c r="B28" s="266"/>
      <c r="C28" s="266"/>
      <c r="D28" s="266"/>
      <c r="E28" s="266"/>
      <c r="F28" s="266"/>
      <c r="G28" s="266"/>
      <c r="H28" s="266"/>
      <c r="I28" s="266"/>
      <c r="J28" s="266"/>
      <c r="K28" s="266"/>
      <c r="L28" s="266"/>
      <c r="M28" s="266"/>
      <c r="N28" s="266"/>
      <c r="O28" s="266"/>
      <c r="P28" s="266"/>
      <c r="Q28" s="266"/>
      <c r="R28" s="26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268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70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15</v>
      </c>
      <c r="B30" s="20" t="s">
        <v>1442</v>
      </c>
      <c r="C30" s="20" t="s">
        <v>1405</v>
      </c>
      <c r="D30" s="18" t="s">
        <v>23</v>
      </c>
      <c r="E30" s="21">
        <v>863586032866620</v>
      </c>
      <c r="F30" s="18" t="s">
        <v>1443</v>
      </c>
      <c r="G30" s="18" t="s">
        <v>95</v>
      </c>
      <c r="H30" s="31"/>
      <c r="I30" s="83" t="s">
        <v>1444</v>
      </c>
      <c r="J30" s="22" t="s">
        <v>1445</v>
      </c>
      <c r="K30" s="22"/>
      <c r="L30" s="22" t="s">
        <v>98</v>
      </c>
      <c r="M30" s="22" t="s">
        <v>1446</v>
      </c>
      <c r="N30" s="28">
        <v>10000</v>
      </c>
      <c r="O30" s="22" t="s">
        <v>80</v>
      </c>
      <c r="P30" s="22" t="s">
        <v>451</v>
      </c>
      <c r="Q30" s="26" t="s">
        <v>37</v>
      </c>
      <c r="R30" s="1" t="s">
        <v>40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16</v>
      </c>
      <c r="B31" s="20" t="s">
        <v>1442</v>
      </c>
      <c r="C31" s="20" t="s">
        <v>1405</v>
      </c>
      <c r="D31" s="18" t="s">
        <v>23</v>
      </c>
      <c r="E31" s="54">
        <v>866104028884743</v>
      </c>
      <c r="F31" s="18" t="s">
        <v>1443</v>
      </c>
      <c r="G31" s="18" t="s">
        <v>95</v>
      </c>
      <c r="H31" s="21"/>
      <c r="I31" s="83" t="s">
        <v>1447</v>
      </c>
      <c r="J31" s="22" t="s">
        <v>119</v>
      </c>
      <c r="K31" s="22" t="s">
        <v>670</v>
      </c>
      <c r="L31" s="22" t="s">
        <v>98</v>
      </c>
      <c r="M31" s="22" t="s">
        <v>1448</v>
      </c>
      <c r="N31" s="28">
        <v>10000</v>
      </c>
      <c r="O31" s="22" t="s">
        <v>80</v>
      </c>
      <c r="P31" s="22" t="s">
        <v>451</v>
      </c>
      <c r="Q31" s="23" t="s">
        <v>37</v>
      </c>
      <c r="R31" s="18" t="s">
        <v>40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17</v>
      </c>
      <c r="B32" s="20" t="s">
        <v>1404</v>
      </c>
      <c r="C32" s="20" t="s">
        <v>1405</v>
      </c>
      <c r="D32" s="18" t="s">
        <v>23</v>
      </c>
      <c r="E32" s="21">
        <v>861694031743147</v>
      </c>
      <c r="F32" s="18"/>
      <c r="G32" s="18" t="s">
        <v>95</v>
      </c>
      <c r="H32" s="21" t="s">
        <v>1449</v>
      </c>
      <c r="I32" s="83" t="s">
        <v>805</v>
      </c>
      <c r="J32" s="22" t="s">
        <v>791</v>
      </c>
      <c r="K32" s="22" t="s">
        <v>98</v>
      </c>
      <c r="L32" s="22"/>
      <c r="M32" s="22" t="s">
        <v>237</v>
      </c>
      <c r="N32" s="28"/>
      <c r="O32" s="22" t="s">
        <v>80</v>
      </c>
      <c r="P32" s="22" t="s">
        <v>100</v>
      </c>
      <c r="Q32" s="23" t="s">
        <v>37</v>
      </c>
      <c r="R32" s="18" t="s">
        <v>41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18</v>
      </c>
      <c r="B33" s="20" t="s">
        <v>1327</v>
      </c>
      <c r="C33" s="20" t="s">
        <v>1450</v>
      </c>
      <c r="D33" s="18" t="s">
        <v>23</v>
      </c>
      <c r="E33" s="21">
        <v>862631039277941</v>
      </c>
      <c r="F33" s="18"/>
      <c r="G33" s="18" t="s">
        <v>95</v>
      </c>
      <c r="H33" s="29"/>
      <c r="I33" s="83" t="s">
        <v>1451</v>
      </c>
      <c r="J33" s="22" t="s">
        <v>1452</v>
      </c>
      <c r="K33" s="22" t="s">
        <v>97</v>
      </c>
      <c r="L33" s="22" t="s">
        <v>98</v>
      </c>
      <c r="M33" s="22" t="s">
        <v>143</v>
      </c>
      <c r="N33" s="28"/>
      <c r="O33" s="22" t="s">
        <v>144</v>
      </c>
      <c r="P33" s="22" t="s">
        <v>92</v>
      </c>
      <c r="Q33" s="26" t="s">
        <v>37</v>
      </c>
      <c r="R33" s="1" t="s">
        <v>59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19</v>
      </c>
      <c r="B34" s="20" t="s">
        <v>1327</v>
      </c>
      <c r="C34" s="20" t="s">
        <v>1450</v>
      </c>
      <c r="D34" s="18" t="s">
        <v>23</v>
      </c>
      <c r="E34" s="21">
        <v>861694030931479</v>
      </c>
      <c r="F34" s="18" t="s">
        <v>88</v>
      </c>
      <c r="G34" s="18" t="s">
        <v>95</v>
      </c>
      <c r="H34" s="29"/>
      <c r="I34" s="84" t="s">
        <v>164</v>
      </c>
      <c r="J34" s="22" t="s">
        <v>1453</v>
      </c>
      <c r="K34" s="22" t="s">
        <v>98</v>
      </c>
      <c r="L34" s="22"/>
      <c r="M34" s="22" t="s">
        <v>1454</v>
      </c>
      <c r="N34" s="28">
        <v>75000</v>
      </c>
      <c r="O34" s="22" t="s">
        <v>80</v>
      </c>
      <c r="P34" s="22" t="s">
        <v>92</v>
      </c>
      <c r="Q34" s="26" t="s">
        <v>37</v>
      </c>
      <c r="R34" s="18" t="s">
        <v>41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20</v>
      </c>
      <c r="B35" s="20">
        <v>43529</v>
      </c>
      <c r="C35" s="20">
        <v>43621</v>
      </c>
      <c r="D35" s="18" t="s">
        <v>56</v>
      </c>
      <c r="E35" s="30">
        <v>868183033844247</v>
      </c>
      <c r="F35" s="18"/>
      <c r="G35" s="18" t="s">
        <v>74</v>
      </c>
      <c r="H35" s="31"/>
      <c r="I35" s="24" t="s">
        <v>805</v>
      </c>
      <c r="J35" s="22" t="s">
        <v>50</v>
      </c>
      <c r="K35" s="22" t="s">
        <v>78</v>
      </c>
      <c r="L35" s="22" t="s">
        <v>1086</v>
      </c>
      <c r="M35" s="22" t="s">
        <v>1258</v>
      </c>
      <c r="N35" s="28"/>
      <c r="O35" s="22" t="s">
        <v>80</v>
      </c>
      <c r="P35" s="22" t="s">
        <v>100</v>
      </c>
      <c r="Q35" s="26" t="s">
        <v>37</v>
      </c>
      <c r="R35" s="1" t="s">
        <v>40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21</v>
      </c>
      <c r="B36" s="20" t="s">
        <v>1414</v>
      </c>
      <c r="C36" s="20" t="s">
        <v>1414</v>
      </c>
      <c r="D36" s="18" t="s">
        <v>56</v>
      </c>
      <c r="E36" s="30">
        <v>868183034568068</v>
      </c>
      <c r="F36" s="18"/>
      <c r="G36" s="18" t="s">
        <v>74</v>
      </c>
      <c r="H36" s="21"/>
      <c r="I36" s="24" t="s">
        <v>164</v>
      </c>
      <c r="J36" s="22" t="s">
        <v>1455</v>
      </c>
      <c r="K36" s="22" t="s">
        <v>1086</v>
      </c>
      <c r="L36" s="22"/>
      <c r="M36" s="22" t="s">
        <v>165</v>
      </c>
      <c r="N36" s="22"/>
      <c r="O36" s="22" t="s">
        <v>80</v>
      </c>
      <c r="P36" s="22" t="s">
        <v>92</v>
      </c>
      <c r="Q36" s="23" t="s">
        <v>42</v>
      </c>
      <c r="R36" s="18" t="s">
        <v>44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265" t="s">
        <v>1627</v>
      </c>
      <c r="B37" s="266"/>
      <c r="C37" s="266"/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7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268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70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22</v>
      </c>
      <c r="B39" s="20">
        <v>43683</v>
      </c>
      <c r="C39" s="20">
        <v>43775</v>
      </c>
      <c r="D39" s="22" t="s">
        <v>23</v>
      </c>
      <c r="E39" s="38">
        <v>863586034547012</v>
      </c>
      <c r="F39" s="22"/>
      <c r="G39" s="22" t="s">
        <v>95</v>
      </c>
      <c r="H39" s="22"/>
      <c r="I39" s="24" t="s">
        <v>203</v>
      </c>
      <c r="J39" s="22" t="s">
        <v>1691</v>
      </c>
      <c r="K39" s="22" t="s">
        <v>97</v>
      </c>
      <c r="L39" s="22" t="s">
        <v>98</v>
      </c>
      <c r="M39" s="22" t="s">
        <v>1692</v>
      </c>
      <c r="N39" s="28">
        <v>60000</v>
      </c>
      <c r="O39" s="22" t="s">
        <v>80</v>
      </c>
      <c r="P39" s="22" t="s">
        <v>92</v>
      </c>
      <c r="Q39" s="31" t="s">
        <v>37</v>
      </c>
      <c r="R39" s="22" t="s">
        <v>40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17</v>
      </c>
    </row>
    <row r="40" spans="1:28" ht="16.5" customHeight="1" x14ac:dyDescent="0.25">
      <c r="A40" s="1">
        <v>23</v>
      </c>
      <c r="B40" s="20" t="s">
        <v>1674</v>
      </c>
      <c r="C40" s="20" t="s">
        <v>1693</v>
      </c>
      <c r="D40" s="22" t="s">
        <v>23</v>
      </c>
      <c r="E40" s="30">
        <v>861694030711814</v>
      </c>
      <c r="F40" s="18"/>
      <c r="G40" s="22" t="s">
        <v>95</v>
      </c>
      <c r="H40" s="21"/>
      <c r="I40" s="24" t="s">
        <v>1466</v>
      </c>
      <c r="J40" s="22" t="s">
        <v>167</v>
      </c>
      <c r="K40" s="24" t="s">
        <v>421</v>
      </c>
      <c r="L40" s="22" t="s">
        <v>98</v>
      </c>
      <c r="M40" s="22" t="s">
        <v>1694</v>
      </c>
      <c r="N40" s="22"/>
      <c r="O40" s="22" t="s">
        <v>80</v>
      </c>
      <c r="P40" s="22" t="s">
        <v>100</v>
      </c>
      <c r="Q40" s="23" t="s">
        <v>42</v>
      </c>
      <c r="R40" s="18" t="s">
        <v>44</v>
      </c>
      <c r="Y40" s="259"/>
      <c r="Z40" s="18" t="s">
        <v>59</v>
      </c>
      <c r="AA40" s="18">
        <f>COUNTIFS($D$8:$D$1000,"TG102SE",$R$8:$R$1000,"GSM")</f>
        <v>4</v>
      </c>
      <c r="AB40" s="257"/>
    </row>
    <row r="41" spans="1:28" ht="16.5" customHeight="1" x14ac:dyDescent="0.25">
      <c r="A41" s="1">
        <v>24</v>
      </c>
      <c r="B41" s="20" t="s">
        <v>1695</v>
      </c>
      <c r="C41" s="20" t="s">
        <v>1693</v>
      </c>
      <c r="D41" s="22" t="s">
        <v>56</v>
      </c>
      <c r="E41" s="38">
        <v>868183034615240</v>
      </c>
      <c r="F41" s="22"/>
      <c r="G41" s="22" t="s">
        <v>74</v>
      </c>
      <c r="H41" s="22"/>
      <c r="I41" s="24" t="s">
        <v>164</v>
      </c>
      <c r="J41" s="22" t="s">
        <v>1696</v>
      </c>
      <c r="K41" s="22" t="s">
        <v>333</v>
      </c>
      <c r="L41" s="22" t="s">
        <v>1086</v>
      </c>
      <c r="M41" s="22" t="s">
        <v>1697</v>
      </c>
      <c r="N41" s="28"/>
      <c r="O41" s="22" t="s">
        <v>80</v>
      </c>
      <c r="P41" s="22" t="s">
        <v>92</v>
      </c>
      <c r="Q41" s="31" t="s">
        <v>37</v>
      </c>
      <c r="R41" s="22" t="s">
        <v>41</v>
      </c>
      <c r="Y41" s="259"/>
      <c r="Z41" s="18" t="s">
        <v>39</v>
      </c>
      <c r="AA41" s="18">
        <f>COUNTIFS($D$8:$D$1000,"TG102SE",$R$8:$R$1000,"GPS")</f>
        <v>1</v>
      </c>
      <c r="AB41" s="257"/>
    </row>
    <row r="42" spans="1:28" ht="16.5" customHeight="1" x14ac:dyDescent="0.25">
      <c r="A42" s="265" t="s">
        <v>1887</v>
      </c>
      <c r="B42" s="266"/>
      <c r="C42" s="266"/>
      <c r="D42" s="266"/>
      <c r="E42" s="266"/>
      <c r="F42" s="266"/>
      <c r="G42" s="266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7"/>
      <c r="Y42" s="259"/>
      <c r="Z42" s="18" t="s">
        <v>40</v>
      </c>
      <c r="AA42" s="18">
        <f>COUNTIFS($D$8:$D$1000,"TG102SE",$R$8:$R$1000,"NG")</f>
        <v>7</v>
      </c>
      <c r="AB42" s="257"/>
    </row>
    <row r="43" spans="1:28" ht="16.5" customHeight="1" x14ac:dyDescent="0.25">
      <c r="A43" s="268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70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25</v>
      </c>
      <c r="B44" s="20">
        <v>43531</v>
      </c>
      <c r="C44" s="20">
        <v>43592</v>
      </c>
      <c r="D44" s="22" t="s">
        <v>23</v>
      </c>
      <c r="E44" s="38">
        <v>863586034543862</v>
      </c>
      <c r="F44" s="22"/>
      <c r="G44" s="22" t="s">
        <v>95</v>
      </c>
      <c r="H44" s="22" t="s">
        <v>1952</v>
      </c>
      <c r="I44" s="24" t="s">
        <v>203</v>
      </c>
      <c r="J44" s="22" t="s">
        <v>1953</v>
      </c>
      <c r="K44" s="22" t="s">
        <v>97</v>
      </c>
      <c r="L44" s="22" t="s">
        <v>98</v>
      </c>
      <c r="M44" s="22" t="s">
        <v>332</v>
      </c>
      <c r="N44" s="28">
        <v>220000</v>
      </c>
      <c r="O44" s="22" t="s">
        <v>80</v>
      </c>
      <c r="P44" s="22" t="s">
        <v>92</v>
      </c>
      <c r="Q44" s="31" t="s">
        <v>37</v>
      </c>
      <c r="R44" s="22" t="s">
        <v>59</v>
      </c>
      <c r="Y44" s="259"/>
      <c r="Z44" s="18" t="s">
        <v>41</v>
      </c>
      <c r="AA44" s="18">
        <f>COUNTIFS($D$8:$D$1000,"TG102SE",$R$8:$R$1000,"LK")</f>
        <v>3</v>
      </c>
      <c r="AB44" s="257"/>
    </row>
    <row r="45" spans="1:28" ht="16.5" customHeight="1" x14ac:dyDescent="0.25">
      <c r="A45" s="1">
        <v>26</v>
      </c>
      <c r="B45" s="20">
        <v>43684</v>
      </c>
      <c r="C45" s="20">
        <v>43776</v>
      </c>
      <c r="D45" s="18" t="s">
        <v>23</v>
      </c>
      <c r="E45" s="21">
        <v>863586034548036</v>
      </c>
      <c r="F45" s="18"/>
      <c r="G45" s="18" t="s">
        <v>95</v>
      </c>
      <c r="H45" s="21"/>
      <c r="I45" s="24" t="s">
        <v>96</v>
      </c>
      <c r="J45" s="22" t="s">
        <v>862</v>
      </c>
      <c r="K45" s="22" t="s">
        <v>98</v>
      </c>
      <c r="L45" s="22"/>
      <c r="M45" s="22" t="s">
        <v>1954</v>
      </c>
      <c r="N45" s="28">
        <v>10000</v>
      </c>
      <c r="O45" s="22" t="s">
        <v>80</v>
      </c>
      <c r="P45" s="22" t="s">
        <v>100</v>
      </c>
      <c r="Q45" s="31" t="s">
        <v>37</v>
      </c>
      <c r="R45" s="22" t="s">
        <v>40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27</v>
      </c>
      <c r="B46" s="20">
        <v>43684</v>
      </c>
      <c r="C46" s="20">
        <v>43776</v>
      </c>
      <c r="D46" s="22" t="s">
        <v>56</v>
      </c>
      <c r="E46" s="38">
        <v>868183033806121</v>
      </c>
      <c r="F46" s="22"/>
      <c r="G46" s="22" t="s">
        <v>74</v>
      </c>
      <c r="H46" s="22" t="s">
        <v>1955</v>
      </c>
      <c r="I46" s="24" t="s">
        <v>96</v>
      </c>
      <c r="J46" s="22" t="s">
        <v>791</v>
      </c>
      <c r="K46" s="22"/>
      <c r="L46" s="22" t="s">
        <v>1086</v>
      </c>
      <c r="M46" s="22" t="s">
        <v>106</v>
      </c>
      <c r="N46" s="28"/>
      <c r="O46" s="22" t="s">
        <v>80</v>
      </c>
      <c r="P46" s="22" t="s">
        <v>100</v>
      </c>
      <c r="Q46" s="31" t="s">
        <v>42</v>
      </c>
      <c r="R46" s="22" t="s">
        <v>44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28</v>
      </c>
      <c r="B47" s="20">
        <v>43715</v>
      </c>
      <c r="C47" s="20">
        <v>43776</v>
      </c>
      <c r="D47" s="22" t="s">
        <v>56</v>
      </c>
      <c r="E47" s="38">
        <v>868183033788105</v>
      </c>
      <c r="F47" s="22"/>
      <c r="G47" s="22" t="s">
        <v>74</v>
      </c>
      <c r="H47" s="22" t="s">
        <v>1955</v>
      </c>
      <c r="I47" s="24" t="s">
        <v>805</v>
      </c>
      <c r="J47" s="22" t="s">
        <v>791</v>
      </c>
      <c r="K47" s="22"/>
      <c r="L47" s="22" t="s">
        <v>1086</v>
      </c>
      <c r="M47" s="22" t="s">
        <v>106</v>
      </c>
      <c r="N47" s="22"/>
      <c r="O47" s="22" t="s">
        <v>80</v>
      </c>
      <c r="P47" s="22" t="s">
        <v>100</v>
      </c>
      <c r="Q47" s="72" t="s">
        <v>42</v>
      </c>
      <c r="R47" s="22" t="s">
        <v>44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29</v>
      </c>
      <c r="B48" s="20">
        <v>43745</v>
      </c>
      <c r="C48" s="20">
        <v>43776</v>
      </c>
      <c r="D48" s="22" t="s">
        <v>56</v>
      </c>
      <c r="E48" s="38">
        <v>868183033793840</v>
      </c>
      <c r="F48" s="22"/>
      <c r="G48" s="22" t="s">
        <v>74</v>
      </c>
      <c r="H48" s="22" t="s">
        <v>1955</v>
      </c>
      <c r="I48" s="24" t="s">
        <v>426</v>
      </c>
      <c r="J48" s="22" t="s">
        <v>1956</v>
      </c>
      <c r="K48" s="22" t="s">
        <v>329</v>
      </c>
      <c r="L48" s="22" t="s">
        <v>1086</v>
      </c>
      <c r="M48" s="22" t="s">
        <v>964</v>
      </c>
      <c r="N48" s="22"/>
      <c r="O48" s="22" t="s">
        <v>80</v>
      </c>
      <c r="P48" s="22" t="s">
        <v>100</v>
      </c>
      <c r="Q48" s="72" t="s">
        <v>42</v>
      </c>
      <c r="R48" s="22" t="s">
        <v>43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>
        <v>30</v>
      </c>
      <c r="B49" s="20">
        <v>43745</v>
      </c>
      <c r="C49" s="20">
        <v>43776</v>
      </c>
      <c r="D49" s="22" t="s">
        <v>56</v>
      </c>
      <c r="E49" s="38">
        <v>868183033827515</v>
      </c>
      <c r="F49" s="22"/>
      <c r="G49" s="22" t="s">
        <v>74</v>
      </c>
      <c r="H49" s="22" t="s">
        <v>1955</v>
      </c>
      <c r="I49" s="24" t="s">
        <v>426</v>
      </c>
      <c r="J49" s="22" t="s">
        <v>1956</v>
      </c>
      <c r="K49" s="22" t="s">
        <v>329</v>
      </c>
      <c r="L49" s="22" t="s">
        <v>1086</v>
      </c>
      <c r="M49" s="22" t="s">
        <v>964</v>
      </c>
      <c r="N49" s="22"/>
      <c r="O49" s="22" t="s">
        <v>80</v>
      </c>
      <c r="P49" s="22" t="s">
        <v>100</v>
      </c>
      <c r="Q49" s="72" t="s">
        <v>42</v>
      </c>
      <c r="R49" s="22" t="s">
        <v>43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1">
        <v>31</v>
      </c>
      <c r="B50" s="20" t="s">
        <v>1699</v>
      </c>
      <c r="C50" s="20" t="s">
        <v>1909</v>
      </c>
      <c r="D50" s="18" t="s">
        <v>56</v>
      </c>
      <c r="E50" s="21">
        <v>868183033836029</v>
      </c>
      <c r="F50" s="18"/>
      <c r="G50" s="18" t="s">
        <v>74</v>
      </c>
      <c r="H50" s="29" t="s">
        <v>236</v>
      </c>
      <c r="I50" s="29" t="s">
        <v>805</v>
      </c>
      <c r="J50" s="22" t="s">
        <v>791</v>
      </c>
      <c r="K50" s="22"/>
      <c r="L50" s="22" t="s">
        <v>1086</v>
      </c>
      <c r="M50" s="22" t="s">
        <v>106</v>
      </c>
      <c r="N50" s="22"/>
      <c r="O50" s="22" t="s">
        <v>80</v>
      </c>
      <c r="P50" s="22" t="s">
        <v>100</v>
      </c>
      <c r="Q50" s="26" t="s">
        <v>42</v>
      </c>
      <c r="R50" s="18" t="s">
        <v>44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3</v>
      </c>
    </row>
    <row r="51" spans="1:28" ht="16.5" customHeight="1" x14ac:dyDescent="0.25">
      <c r="A51" s="265" t="s">
        <v>2112</v>
      </c>
      <c r="B51" s="266"/>
      <c r="C51" s="266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7"/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268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70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32</v>
      </c>
      <c r="B53" s="20" t="s">
        <v>2191</v>
      </c>
      <c r="C53" s="20" t="s">
        <v>2192</v>
      </c>
      <c r="D53" s="18" t="s">
        <v>56</v>
      </c>
      <c r="E53" s="21">
        <v>868183034813233</v>
      </c>
      <c r="F53" s="18"/>
      <c r="G53" s="18" t="s">
        <v>74</v>
      </c>
      <c r="H53" s="22" t="s">
        <v>236</v>
      </c>
      <c r="I53" s="24" t="s">
        <v>805</v>
      </c>
      <c r="J53" s="22" t="s">
        <v>862</v>
      </c>
      <c r="K53" s="24" t="s">
        <v>78</v>
      </c>
      <c r="L53" s="22" t="s">
        <v>1086</v>
      </c>
      <c r="M53" s="22" t="s">
        <v>1253</v>
      </c>
      <c r="N53" s="1"/>
      <c r="O53" s="1" t="s">
        <v>80</v>
      </c>
      <c r="P53" s="22" t="s">
        <v>100</v>
      </c>
      <c r="Q53" s="31" t="s">
        <v>37</v>
      </c>
      <c r="R53" s="22" t="s">
        <v>40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>
        <v>33</v>
      </c>
      <c r="B54" s="20" t="s">
        <v>2216</v>
      </c>
      <c r="C54" s="20">
        <v>43564</v>
      </c>
      <c r="D54" s="18" t="s">
        <v>56</v>
      </c>
      <c r="E54" s="21">
        <v>868183033845251</v>
      </c>
      <c r="F54" s="18"/>
      <c r="G54" s="18" t="s">
        <v>74</v>
      </c>
      <c r="H54" s="34"/>
      <c r="I54" s="24" t="s">
        <v>805</v>
      </c>
      <c r="J54" s="22" t="s">
        <v>791</v>
      </c>
      <c r="K54" s="34"/>
      <c r="L54" s="22" t="s">
        <v>1086</v>
      </c>
      <c r="M54" s="22" t="s">
        <v>106</v>
      </c>
      <c r="N54" s="1"/>
      <c r="O54" s="1" t="s">
        <v>80</v>
      </c>
      <c r="P54" s="22" t="s">
        <v>100</v>
      </c>
      <c r="Q54" s="31" t="s">
        <v>42</v>
      </c>
      <c r="R54" s="22" t="s">
        <v>44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>
        <v>34</v>
      </c>
      <c r="B55" s="20" t="s">
        <v>2216</v>
      </c>
      <c r="C55" s="20">
        <v>43564</v>
      </c>
      <c r="D55" s="18" t="s">
        <v>56</v>
      </c>
      <c r="E55" s="21">
        <v>868183033799722</v>
      </c>
      <c r="F55" s="18" t="s">
        <v>262</v>
      </c>
      <c r="G55" s="18" t="s">
        <v>74</v>
      </c>
      <c r="H55" s="21"/>
      <c r="I55" s="24" t="s">
        <v>805</v>
      </c>
      <c r="J55" s="22" t="s">
        <v>1795</v>
      </c>
      <c r="K55" s="22" t="s">
        <v>206</v>
      </c>
      <c r="L55" s="22" t="s">
        <v>1086</v>
      </c>
      <c r="M55" s="22" t="s">
        <v>1786</v>
      </c>
      <c r="N55" s="1"/>
      <c r="O55" s="1" t="s">
        <v>80</v>
      </c>
      <c r="P55" s="22" t="s">
        <v>100</v>
      </c>
      <c r="Q55" s="22" t="s">
        <v>37</v>
      </c>
      <c r="R55" s="23" t="s">
        <v>41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>
        <v>35</v>
      </c>
      <c r="B56" s="20">
        <v>43473</v>
      </c>
      <c r="C56" s="20">
        <v>43624</v>
      </c>
      <c r="D56" s="18" t="s">
        <v>2217</v>
      </c>
      <c r="E56" s="21">
        <v>358735070316707</v>
      </c>
      <c r="F56" s="18" t="s">
        <v>262</v>
      </c>
      <c r="G56" s="18" t="s">
        <v>95</v>
      </c>
      <c r="H56" s="22"/>
      <c r="I56" s="24"/>
      <c r="J56" s="22" t="s">
        <v>2218</v>
      </c>
      <c r="K56" s="22"/>
      <c r="L56" s="22"/>
      <c r="M56" s="22" t="s">
        <v>2219</v>
      </c>
      <c r="N56" s="1"/>
      <c r="O56" s="1"/>
      <c r="P56" s="22" t="s">
        <v>100</v>
      </c>
      <c r="Q56" s="31" t="s">
        <v>37</v>
      </c>
      <c r="R56" s="22" t="s">
        <v>41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>
        <v>36</v>
      </c>
      <c r="B57" s="20">
        <v>43473</v>
      </c>
      <c r="C57" s="20">
        <v>43624</v>
      </c>
      <c r="D57" s="18" t="s">
        <v>23</v>
      </c>
      <c r="E57" s="21">
        <v>863586032939617</v>
      </c>
      <c r="F57" s="18" t="s">
        <v>851</v>
      </c>
      <c r="G57" s="18" t="s">
        <v>95</v>
      </c>
      <c r="H57" s="22"/>
      <c r="I57" s="24" t="s">
        <v>164</v>
      </c>
      <c r="J57" s="22" t="s">
        <v>862</v>
      </c>
      <c r="K57" s="24" t="s">
        <v>205</v>
      </c>
      <c r="L57" s="22" t="s">
        <v>98</v>
      </c>
      <c r="M57" s="22" t="s">
        <v>1258</v>
      </c>
      <c r="N57" s="1"/>
      <c r="O57" s="1" t="s">
        <v>80</v>
      </c>
      <c r="P57" s="22" t="s">
        <v>100</v>
      </c>
      <c r="Q57" s="31" t="s">
        <v>37</v>
      </c>
      <c r="R57" s="22" t="s">
        <v>40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1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14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4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3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2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5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2</v>
      </c>
      <c r="AB116" s="251">
        <f>AA116</f>
        <v>2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36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3">
    <mergeCell ref="A24:R25"/>
    <mergeCell ref="A28:R29"/>
    <mergeCell ref="A37:R38"/>
    <mergeCell ref="A42:R43"/>
    <mergeCell ref="A51:R52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4:R15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Y119:AA119"/>
    <mergeCell ref="A11:R12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39:Y49"/>
    <mergeCell ref="AB39:AB49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1963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1887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43745</v>
      </c>
      <c r="C8" s="20">
        <v>43776</v>
      </c>
      <c r="D8" s="22" t="s">
        <v>30</v>
      </c>
      <c r="E8" s="38">
        <v>868926033982338</v>
      </c>
      <c r="F8" s="22" t="s">
        <v>88</v>
      </c>
      <c r="G8" s="22" t="s">
        <v>74</v>
      </c>
      <c r="H8" s="22"/>
      <c r="I8" s="24" t="s">
        <v>76</v>
      </c>
      <c r="J8" s="22" t="s">
        <v>225</v>
      </c>
      <c r="K8" s="22" t="s">
        <v>311</v>
      </c>
      <c r="L8" s="22" t="s">
        <v>155</v>
      </c>
      <c r="M8" s="22" t="s">
        <v>1962</v>
      </c>
      <c r="N8" s="25" t="s">
        <v>122</v>
      </c>
      <c r="O8" s="22" t="s">
        <v>80</v>
      </c>
      <c r="P8" s="22" t="s">
        <v>92</v>
      </c>
      <c r="Q8" s="31" t="s">
        <v>37</v>
      </c>
      <c r="R8" s="22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S500"/>
  <sheetViews>
    <sheetView zoomScale="70" zoomScaleNormal="70" workbookViewId="0">
      <selection activeCell="A19" sqref="A19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2220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1327</v>
      </c>
      <c r="C8" s="20" t="s">
        <v>1450</v>
      </c>
      <c r="D8" s="18" t="s">
        <v>57</v>
      </c>
      <c r="E8" s="21">
        <v>861359036827408</v>
      </c>
      <c r="F8" s="18" t="s">
        <v>262</v>
      </c>
      <c r="G8" s="18" t="s">
        <v>74</v>
      </c>
      <c r="H8" s="21" t="s">
        <v>401</v>
      </c>
      <c r="I8" s="22" t="s">
        <v>876</v>
      </c>
      <c r="J8" s="22" t="s">
        <v>134</v>
      </c>
      <c r="K8" s="22" t="s">
        <v>875</v>
      </c>
      <c r="L8" s="22" t="s">
        <v>729</v>
      </c>
      <c r="M8" s="22" t="s">
        <v>58</v>
      </c>
      <c r="N8" s="22"/>
      <c r="O8" s="22" t="s">
        <v>80</v>
      </c>
      <c r="P8" s="22" t="s">
        <v>100</v>
      </c>
      <c r="Q8" s="23" t="s">
        <v>37</v>
      </c>
      <c r="R8" s="18" t="s">
        <v>41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1327</v>
      </c>
      <c r="C9" s="20" t="s">
        <v>1450</v>
      </c>
      <c r="D9" s="18" t="s">
        <v>57</v>
      </c>
      <c r="E9" s="21">
        <v>861359036911095</v>
      </c>
      <c r="F9" s="18" t="s">
        <v>262</v>
      </c>
      <c r="G9" s="18" t="s">
        <v>74</v>
      </c>
      <c r="H9" s="31"/>
      <c r="I9" s="22" t="s">
        <v>876</v>
      </c>
      <c r="J9" s="22" t="s">
        <v>427</v>
      </c>
      <c r="K9" s="22" t="s">
        <v>875</v>
      </c>
      <c r="L9" s="22"/>
      <c r="M9" s="22" t="s">
        <v>496</v>
      </c>
      <c r="N9" s="22"/>
      <c r="O9" s="22" t="s">
        <v>80</v>
      </c>
      <c r="P9" s="22" t="s">
        <v>100</v>
      </c>
      <c r="Q9" s="23" t="s">
        <v>37</v>
      </c>
      <c r="R9" s="18" t="s">
        <v>41</v>
      </c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1327</v>
      </c>
      <c r="C10" s="20" t="s">
        <v>1450</v>
      </c>
      <c r="D10" s="18" t="s">
        <v>57</v>
      </c>
      <c r="E10" s="21">
        <v>861359036779252</v>
      </c>
      <c r="F10" s="18"/>
      <c r="G10" s="18" t="s">
        <v>74</v>
      </c>
      <c r="H10" s="29"/>
      <c r="I10" s="24" t="s">
        <v>615</v>
      </c>
      <c r="J10" s="22" t="s">
        <v>572</v>
      </c>
      <c r="K10" s="22" t="s">
        <v>555</v>
      </c>
      <c r="L10" s="22" t="s">
        <v>729</v>
      </c>
      <c r="M10" s="22" t="s">
        <v>469</v>
      </c>
      <c r="N10" s="22"/>
      <c r="O10" s="22" t="s">
        <v>80</v>
      </c>
      <c r="P10" s="22" t="s">
        <v>100</v>
      </c>
      <c r="Q10" s="23" t="s">
        <v>37</v>
      </c>
      <c r="R10" s="18" t="s">
        <v>41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1627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3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32">
        <v>43591</v>
      </c>
      <c r="C13" s="32">
        <v>43744</v>
      </c>
      <c r="D13" s="1" t="s">
        <v>23</v>
      </c>
      <c r="E13" s="47">
        <v>861694037935861</v>
      </c>
      <c r="F13" s="1" t="s">
        <v>88</v>
      </c>
      <c r="G13" s="1" t="s">
        <v>95</v>
      </c>
      <c r="H13" s="1"/>
      <c r="I13" s="79">
        <v>125212203114.155</v>
      </c>
      <c r="J13" s="1" t="s">
        <v>1714</v>
      </c>
      <c r="K13" s="1" t="s">
        <v>205</v>
      </c>
      <c r="L13" s="1" t="s">
        <v>98</v>
      </c>
      <c r="M13" s="1" t="s">
        <v>360</v>
      </c>
      <c r="N13" s="33">
        <v>310000</v>
      </c>
      <c r="O13" s="1" t="s">
        <v>80</v>
      </c>
      <c r="P13" s="1" t="s">
        <v>92</v>
      </c>
      <c r="Q13" s="1" t="s">
        <v>37</v>
      </c>
      <c r="R13" s="1" t="s">
        <v>39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1887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20">
        <v>43806</v>
      </c>
      <c r="C16" s="20">
        <v>43806</v>
      </c>
      <c r="D16" s="18" t="s">
        <v>23</v>
      </c>
      <c r="E16" s="21">
        <v>861694030898116</v>
      </c>
      <c r="F16" s="18" t="s">
        <v>88</v>
      </c>
      <c r="G16" s="18" t="s">
        <v>95</v>
      </c>
      <c r="H16" s="31" t="s">
        <v>204</v>
      </c>
      <c r="I16" s="24" t="s">
        <v>203</v>
      </c>
      <c r="J16" s="22" t="s">
        <v>1001</v>
      </c>
      <c r="K16" s="22" t="s">
        <v>396</v>
      </c>
      <c r="L16" s="22" t="s">
        <v>98</v>
      </c>
      <c r="M16" s="22" t="s">
        <v>1964</v>
      </c>
      <c r="N16" s="28">
        <v>20000</v>
      </c>
      <c r="O16" s="22" t="s">
        <v>80</v>
      </c>
      <c r="P16" s="22" t="s">
        <v>92</v>
      </c>
      <c r="Q16" s="26" t="s">
        <v>37</v>
      </c>
      <c r="R16" s="1" t="s">
        <v>40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5" t="s">
        <v>2112</v>
      </c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67"/>
      <c r="T17" s="274" t="s">
        <v>55</v>
      </c>
      <c r="U17" s="275"/>
      <c r="V17" s="104">
        <f>SUM(V6:V16)</f>
        <v>6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8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70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6</v>
      </c>
      <c r="B19" s="20" t="s">
        <v>2192</v>
      </c>
      <c r="C19" s="20" t="s">
        <v>2209</v>
      </c>
      <c r="D19" s="22" t="s">
        <v>56</v>
      </c>
      <c r="E19" s="21">
        <v>868183034719745</v>
      </c>
      <c r="F19" s="18" t="s">
        <v>262</v>
      </c>
      <c r="G19" s="18" t="s">
        <v>74</v>
      </c>
      <c r="H19" s="22" t="s">
        <v>2221</v>
      </c>
      <c r="I19" s="24" t="s">
        <v>805</v>
      </c>
      <c r="J19" s="22" t="s">
        <v>225</v>
      </c>
      <c r="K19" s="24" t="s">
        <v>333</v>
      </c>
      <c r="L19" s="22" t="s">
        <v>1086</v>
      </c>
      <c r="M19" s="22" t="s">
        <v>2222</v>
      </c>
      <c r="N19" s="28"/>
      <c r="O19" s="22" t="s">
        <v>80</v>
      </c>
      <c r="P19" s="22" t="s">
        <v>100</v>
      </c>
      <c r="Q19" s="31" t="s">
        <v>37</v>
      </c>
      <c r="R19" s="22" t="s">
        <v>59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6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6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1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3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3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6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9">
    <mergeCell ref="Y119:AA119"/>
    <mergeCell ref="A11:R12"/>
    <mergeCell ref="A14:R15"/>
    <mergeCell ref="A17:R18"/>
    <mergeCell ref="Y94:Y104"/>
    <mergeCell ref="Y61:Y71"/>
    <mergeCell ref="Y28:Y38"/>
    <mergeCell ref="T17:U17"/>
    <mergeCell ref="Y17:Y27"/>
    <mergeCell ref="AB94:AB104"/>
    <mergeCell ref="Y105:Y115"/>
    <mergeCell ref="AB105:AB115"/>
    <mergeCell ref="Y116:Y118"/>
    <mergeCell ref="Z116:Z118"/>
    <mergeCell ref="AA116:AA118"/>
    <mergeCell ref="AB116:AB118"/>
    <mergeCell ref="AB61:AB71"/>
    <mergeCell ref="Y72:Y82"/>
    <mergeCell ref="AB72:AB82"/>
    <mergeCell ref="Y83:Y93"/>
    <mergeCell ref="AB83:AB93"/>
    <mergeCell ref="AB28:AB38"/>
    <mergeCell ref="Y39:Y49"/>
    <mergeCell ref="AB39:AB49"/>
    <mergeCell ref="Y50:Y60"/>
    <mergeCell ref="AB50:AB60"/>
    <mergeCell ref="AB17:AB27"/>
    <mergeCell ref="Q4:Q5"/>
    <mergeCell ref="R4:R5"/>
    <mergeCell ref="T4:T5"/>
    <mergeCell ref="U4:U5"/>
    <mergeCell ref="V4:V5"/>
    <mergeCell ref="Y4:AA5"/>
    <mergeCell ref="AB4:AB5"/>
    <mergeCell ref="A6:R7"/>
    <mergeCell ref="T6:T11"/>
    <mergeCell ref="Y6:Y16"/>
    <mergeCell ref="AB6:AB16"/>
    <mergeCell ref="T12:T16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2459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1375</v>
      </c>
      <c r="C8" s="1" t="s">
        <v>1356</v>
      </c>
      <c r="D8" s="1" t="s">
        <v>18</v>
      </c>
      <c r="E8" s="47">
        <v>13226003596158</v>
      </c>
      <c r="F8" s="1" t="s">
        <v>132</v>
      </c>
      <c r="G8" s="1" t="s">
        <v>95</v>
      </c>
      <c r="H8" s="1">
        <v>8010000030</v>
      </c>
      <c r="I8" s="79">
        <v>125212203114.147</v>
      </c>
      <c r="J8" s="1" t="s">
        <v>1407</v>
      </c>
      <c r="K8" s="1" t="s">
        <v>109</v>
      </c>
      <c r="L8" s="1" t="s">
        <v>110</v>
      </c>
      <c r="M8" s="1" t="s">
        <v>360</v>
      </c>
      <c r="N8" s="33">
        <v>100000</v>
      </c>
      <c r="O8" s="1" t="s">
        <v>1459</v>
      </c>
      <c r="P8" s="1" t="s">
        <v>92</v>
      </c>
      <c r="Q8" s="1" t="s">
        <v>37</v>
      </c>
      <c r="R8" s="1" t="s">
        <v>39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1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39:Y49"/>
    <mergeCell ref="AB39:AB49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2223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2224</v>
      </c>
      <c r="C8" s="20" t="s">
        <v>2224</v>
      </c>
      <c r="D8" s="18" t="s">
        <v>23</v>
      </c>
      <c r="E8" s="21">
        <v>864811037143257</v>
      </c>
      <c r="F8" s="18" t="s">
        <v>88</v>
      </c>
      <c r="G8" s="18" t="s">
        <v>95</v>
      </c>
      <c r="H8" s="77"/>
      <c r="I8" s="24" t="s">
        <v>82</v>
      </c>
      <c r="J8" s="22" t="s">
        <v>779</v>
      </c>
      <c r="K8" s="22" t="s">
        <v>205</v>
      </c>
      <c r="L8" s="22" t="s">
        <v>98</v>
      </c>
      <c r="M8" s="22" t="s">
        <v>778</v>
      </c>
      <c r="N8" s="28"/>
      <c r="O8" s="22" t="s">
        <v>80</v>
      </c>
      <c r="P8" s="22" t="s">
        <v>92</v>
      </c>
      <c r="Q8" s="31" t="s">
        <v>42</v>
      </c>
      <c r="R8" s="22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S500"/>
  <sheetViews>
    <sheetView zoomScale="70" zoomScaleNormal="70" workbookViewId="0">
      <selection activeCell="A41" sqref="A41:R4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443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1</v>
      </c>
      <c r="Y6" s="262" t="s">
        <v>18</v>
      </c>
      <c r="Z6" s="138" t="s">
        <v>38</v>
      </c>
      <c r="AA6" s="138">
        <f>COUNTIFS($D$8:$D$1000,"TG102",$R$8:$R$1000,"MCU")</f>
        <v>1</v>
      </c>
      <c r="AB6" s="256">
        <f>SUM(AA6:AA16)</f>
        <v>21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1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43647</v>
      </c>
      <c r="C8" s="32">
        <v>43678</v>
      </c>
      <c r="D8" s="1" t="s">
        <v>18</v>
      </c>
      <c r="E8" s="47">
        <v>864161020964677</v>
      </c>
      <c r="F8" s="1"/>
      <c r="G8" s="1" t="s">
        <v>95</v>
      </c>
      <c r="H8" s="1"/>
      <c r="I8" s="1" t="s">
        <v>104</v>
      </c>
      <c r="J8" s="1"/>
      <c r="K8" s="1" t="s">
        <v>110</v>
      </c>
      <c r="L8" s="1"/>
      <c r="M8" s="1" t="s">
        <v>106</v>
      </c>
      <c r="N8" s="1"/>
      <c r="O8" s="1" t="s">
        <v>80</v>
      </c>
      <c r="P8" s="1" t="s">
        <v>92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32">
        <v>43647</v>
      </c>
      <c r="C9" s="32">
        <v>43678</v>
      </c>
      <c r="D9" s="1" t="s">
        <v>18</v>
      </c>
      <c r="E9" s="47">
        <v>862118020969785</v>
      </c>
      <c r="F9" s="1" t="s">
        <v>107</v>
      </c>
      <c r="G9" s="1" t="s">
        <v>95</v>
      </c>
      <c r="H9" s="1" t="s">
        <v>2120</v>
      </c>
      <c r="I9" s="1" t="s">
        <v>108</v>
      </c>
      <c r="J9" s="1"/>
      <c r="K9" s="1" t="s">
        <v>109</v>
      </c>
      <c r="L9" s="1" t="s">
        <v>110</v>
      </c>
      <c r="M9" s="1" t="s">
        <v>111</v>
      </c>
      <c r="N9" s="1"/>
      <c r="O9" s="1" t="s">
        <v>80</v>
      </c>
      <c r="P9" s="1" t="s">
        <v>92</v>
      </c>
      <c r="Q9" s="1" t="s">
        <v>42</v>
      </c>
      <c r="R9" s="1" t="s">
        <v>44</v>
      </c>
      <c r="T9" s="261"/>
      <c r="U9" s="1" t="s">
        <v>40</v>
      </c>
      <c r="V9" s="1">
        <f>COUNTIF(R$8:R$1000,"NG")</f>
        <v>3</v>
      </c>
      <c r="Y9" s="259"/>
      <c r="Z9" s="18" t="s">
        <v>40</v>
      </c>
      <c r="AA9" s="18">
        <f>COUNTIFS($D$8:$D$1000,"TG102",$R$8:$R$1000,"NG")</f>
        <v>3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32">
        <v>43647</v>
      </c>
      <c r="C10" s="32">
        <v>43678</v>
      </c>
      <c r="D10" s="1" t="s">
        <v>18</v>
      </c>
      <c r="E10" s="47">
        <v>13227004359521</v>
      </c>
      <c r="F10" s="1" t="s">
        <v>113</v>
      </c>
      <c r="G10" s="1" t="s">
        <v>95</v>
      </c>
      <c r="H10" s="1" t="s">
        <v>2119</v>
      </c>
      <c r="I10" s="1" t="s">
        <v>108</v>
      </c>
      <c r="J10" s="1" t="s">
        <v>114</v>
      </c>
      <c r="K10" s="1" t="s">
        <v>115</v>
      </c>
      <c r="L10" s="1" t="s">
        <v>110</v>
      </c>
      <c r="M10" s="1" t="s">
        <v>116</v>
      </c>
      <c r="N10" s="33">
        <v>140000</v>
      </c>
      <c r="O10" s="1" t="s">
        <v>80</v>
      </c>
      <c r="P10" s="1" t="s">
        <v>92</v>
      </c>
      <c r="Q10" s="1" t="s">
        <v>37</v>
      </c>
      <c r="R10" s="1" t="s">
        <v>40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255</v>
      </c>
      <c r="C11" s="1" t="s">
        <v>255</v>
      </c>
      <c r="D11" s="1" t="s">
        <v>18</v>
      </c>
      <c r="E11" s="47">
        <v>864161026921085</v>
      </c>
      <c r="F11" s="1" t="s">
        <v>434</v>
      </c>
      <c r="G11" s="1" t="s">
        <v>95</v>
      </c>
      <c r="H11" s="1"/>
      <c r="I11" s="1" t="s">
        <v>104</v>
      </c>
      <c r="J11" s="1" t="s">
        <v>242</v>
      </c>
      <c r="K11" s="1" t="s">
        <v>109</v>
      </c>
      <c r="L11" s="1" t="s">
        <v>110</v>
      </c>
      <c r="M11" s="1" t="s">
        <v>435</v>
      </c>
      <c r="N11" s="1"/>
      <c r="O11" s="1" t="s">
        <v>80</v>
      </c>
      <c r="P11" s="1" t="s">
        <v>100</v>
      </c>
      <c r="Q11" s="1" t="s">
        <v>42</v>
      </c>
      <c r="R11" s="1" t="s">
        <v>45</v>
      </c>
      <c r="T11" s="262"/>
      <c r="U11" s="1" t="s">
        <v>41</v>
      </c>
      <c r="V11" s="1">
        <f>COUNTIF(R$8:R$1000,"LK")</f>
        <v>3</v>
      </c>
      <c r="Y11" s="259"/>
      <c r="Z11" s="18" t="s">
        <v>41</v>
      </c>
      <c r="AA11" s="18">
        <f>COUNTIFS($D$8:$D$1000,"TG102",$R$8:$R$1000,"LK")</f>
        <v>3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1" t="s">
        <v>271</v>
      </c>
      <c r="C12" s="1" t="s">
        <v>387</v>
      </c>
      <c r="D12" s="1" t="s">
        <v>18</v>
      </c>
      <c r="E12" s="47">
        <v>862118022974734</v>
      </c>
      <c r="F12" s="1" t="s">
        <v>113</v>
      </c>
      <c r="G12" s="1" t="s">
        <v>95</v>
      </c>
      <c r="H12" s="1"/>
      <c r="I12" s="1" t="s">
        <v>436</v>
      </c>
      <c r="J12" s="1"/>
      <c r="K12" s="1" t="s">
        <v>105</v>
      </c>
      <c r="L12" s="1"/>
      <c r="M12" s="1" t="s">
        <v>106</v>
      </c>
      <c r="N12" s="1"/>
      <c r="O12" s="1" t="s">
        <v>80</v>
      </c>
      <c r="P12" s="1" t="s">
        <v>92</v>
      </c>
      <c r="Q12" s="1" t="s">
        <v>42</v>
      </c>
      <c r="R12" s="1" t="s">
        <v>44</v>
      </c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1" t="s">
        <v>271</v>
      </c>
      <c r="C13" s="1" t="s">
        <v>387</v>
      </c>
      <c r="D13" s="1" t="s">
        <v>18</v>
      </c>
      <c r="E13" s="47">
        <v>862118021524764</v>
      </c>
      <c r="F13" s="1"/>
      <c r="G13" s="1" t="s">
        <v>95</v>
      </c>
      <c r="H13" s="1" t="s">
        <v>2136</v>
      </c>
      <c r="I13" s="1" t="s">
        <v>351</v>
      </c>
      <c r="J13" s="1" t="s">
        <v>437</v>
      </c>
      <c r="K13" s="1" t="s">
        <v>110</v>
      </c>
      <c r="L13" s="1"/>
      <c r="M13" s="1" t="s">
        <v>438</v>
      </c>
      <c r="N13" s="33">
        <v>10000</v>
      </c>
      <c r="O13" s="1" t="s">
        <v>80</v>
      </c>
      <c r="P13" s="1" t="s">
        <v>92</v>
      </c>
      <c r="Q13" s="1" t="s">
        <v>37</v>
      </c>
      <c r="R13" s="1" t="s">
        <v>40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1" t="s">
        <v>271</v>
      </c>
      <c r="C14" s="1" t="s">
        <v>387</v>
      </c>
      <c r="D14" s="1" t="s">
        <v>18</v>
      </c>
      <c r="E14" s="47">
        <v>13227004334532</v>
      </c>
      <c r="F14" s="1" t="s">
        <v>113</v>
      </c>
      <c r="G14" s="1" t="s">
        <v>95</v>
      </c>
      <c r="H14" s="1" t="s">
        <v>2118</v>
      </c>
      <c r="I14" s="1" t="s">
        <v>439</v>
      </c>
      <c r="J14" s="1" t="s">
        <v>137</v>
      </c>
      <c r="K14" s="1" t="s">
        <v>440</v>
      </c>
      <c r="L14" s="1" t="s">
        <v>105</v>
      </c>
      <c r="M14" s="1" t="s">
        <v>441</v>
      </c>
      <c r="N14" s="33">
        <v>30000</v>
      </c>
      <c r="O14" s="1" t="s">
        <v>80</v>
      </c>
      <c r="P14" s="1" t="s">
        <v>92</v>
      </c>
      <c r="Q14" s="1" t="s">
        <v>37</v>
      </c>
      <c r="R14" s="1" t="s">
        <v>41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1" t="s">
        <v>271</v>
      </c>
      <c r="C15" s="1" t="s">
        <v>387</v>
      </c>
      <c r="D15" s="1" t="s">
        <v>30</v>
      </c>
      <c r="E15" s="47">
        <v>866192037820634</v>
      </c>
      <c r="F15" s="1"/>
      <c r="G15" s="1" t="s">
        <v>74</v>
      </c>
      <c r="H15" s="1"/>
      <c r="I15" s="1" t="s">
        <v>395</v>
      </c>
      <c r="J15" s="1"/>
      <c r="K15" s="1" t="s">
        <v>120</v>
      </c>
      <c r="L15" s="1" t="s">
        <v>84</v>
      </c>
      <c r="M15" s="1" t="s">
        <v>58</v>
      </c>
      <c r="N15" s="1" t="s">
        <v>122</v>
      </c>
      <c r="O15" s="1" t="s">
        <v>80</v>
      </c>
      <c r="P15" s="1" t="s">
        <v>92</v>
      </c>
      <c r="Q15" s="1" t="s">
        <v>42</v>
      </c>
      <c r="R15" s="1" t="s">
        <v>44</v>
      </c>
      <c r="T15" s="272"/>
      <c r="U15" s="18" t="s">
        <v>44</v>
      </c>
      <c r="V15" s="1">
        <f>COUNTIF(R$8:R$1000,"NCFW")</f>
        <v>15</v>
      </c>
      <c r="Y15" s="259"/>
      <c r="Z15" s="18" t="s">
        <v>44</v>
      </c>
      <c r="AA15" s="18">
        <f>COUNTIFS($D$8:$D$1000,"TG102",$R$8:$R$1000,"NCFW")</f>
        <v>11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1" t="s">
        <v>271</v>
      </c>
      <c r="C16" s="1" t="s">
        <v>387</v>
      </c>
      <c r="D16" s="1" t="s">
        <v>56</v>
      </c>
      <c r="E16" s="47">
        <v>868183033815601</v>
      </c>
      <c r="F16" s="1"/>
      <c r="G16" s="1" t="s">
        <v>74</v>
      </c>
      <c r="H16" s="1"/>
      <c r="I16" s="1" t="s">
        <v>442</v>
      </c>
      <c r="J16" s="1"/>
      <c r="K16" s="1" t="s">
        <v>206</v>
      </c>
      <c r="L16" s="1" t="s">
        <v>78</v>
      </c>
      <c r="M16" s="1" t="s">
        <v>58</v>
      </c>
      <c r="N16" s="1"/>
      <c r="O16" s="1" t="s">
        <v>80</v>
      </c>
      <c r="P16" s="1" t="s">
        <v>92</v>
      </c>
      <c r="Q16" s="1" t="s">
        <v>42</v>
      </c>
      <c r="R16" s="1" t="s">
        <v>44</v>
      </c>
      <c r="T16" s="273"/>
      <c r="U16" s="18" t="s">
        <v>45</v>
      </c>
      <c r="V16" s="1">
        <f>COUNTIF(R$8:R$1000,"KL")</f>
        <v>3</v>
      </c>
      <c r="Y16" s="259"/>
      <c r="Z16" s="18" t="s">
        <v>45</v>
      </c>
      <c r="AA16" s="18">
        <f>COUNTIFS($D$8:$D$1000,"TG102",$R$8:$R$1000,"KL")</f>
        <v>2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5" t="s">
        <v>727</v>
      </c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67"/>
      <c r="T17" s="274" t="s">
        <v>55</v>
      </c>
      <c r="U17" s="275"/>
      <c r="V17" s="104">
        <f>SUM(V6:V16)</f>
        <v>28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8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70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10</v>
      </c>
      <c r="B19" s="20" t="s">
        <v>869</v>
      </c>
      <c r="C19" s="20" t="s">
        <v>869</v>
      </c>
      <c r="D19" s="18" t="s">
        <v>23</v>
      </c>
      <c r="E19" s="21">
        <v>866104024722475</v>
      </c>
      <c r="F19" s="18"/>
      <c r="G19" s="18" t="s">
        <v>95</v>
      </c>
      <c r="H19" s="31"/>
      <c r="I19" s="22" t="s">
        <v>870</v>
      </c>
      <c r="J19" s="22" t="s">
        <v>52</v>
      </c>
      <c r="K19" s="22" t="s">
        <v>871</v>
      </c>
      <c r="L19" s="8" t="s">
        <v>98</v>
      </c>
      <c r="M19" s="22" t="s">
        <v>58</v>
      </c>
      <c r="N19" s="22"/>
      <c r="O19" s="22" t="s">
        <v>80</v>
      </c>
      <c r="P19" s="22" t="s">
        <v>92</v>
      </c>
      <c r="Q19" s="23" t="s">
        <v>42</v>
      </c>
      <c r="R19" s="1" t="s">
        <v>43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265" t="s">
        <v>1069</v>
      </c>
      <c r="B20" s="266"/>
      <c r="C20" s="266"/>
      <c r="D20" s="266"/>
      <c r="E20" s="266"/>
      <c r="F20" s="266"/>
      <c r="G20" s="266"/>
      <c r="H20" s="266"/>
      <c r="I20" s="266"/>
      <c r="J20" s="266"/>
      <c r="K20" s="266"/>
      <c r="L20" s="266"/>
      <c r="M20" s="266"/>
      <c r="N20" s="266"/>
      <c r="O20" s="266"/>
      <c r="P20" s="266"/>
      <c r="Q20" s="266"/>
      <c r="R20" s="267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268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70"/>
      <c r="T21" s="18" t="s">
        <v>46</v>
      </c>
      <c r="U21" s="18">
        <f>COUNTIF(Q7:Q1000,"PM")</f>
        <v>19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11</v>
      </c>
      <c r="B22" s="20">
        <v>43528</v>
      </c>
      <c r="C22" s="20">
        <v>43589</v>
      </c>
      <c r="D22" s="18" t="s">
        <v>64</v>
      </c>
      <c r="E22" s="21">
        <v>868183033815601</v>
      </c>
      <c r="F22" s="5"/>
      <c r="G22" s="18" t="s">
        <v>74</v>
      </c>
      <c r="H22" s="31"/>
      <c r="I22" s="24" t="s">
        <v>442</v>
      </c>
      <c r="J22" s="22"/>
      <c r="K22" s="22" t="s">
        <v>78</v>
      </c>
      <c r="L22" s="22"/>
      <c r="M22" s="22" t="s">
        <v>106</v>
      </c>
      <c r="N22" s="28"/>
      <c r="O22" s="22" t="s">
        <v>80</v>
      </c>
      <c r="P22" s="22" t="s">
        <v>92</v>
      </c>
      <c r="Q22" s="26" t="s">
        <v>42</v>
      </c>
      <c r="R22" s="1" t="s">
        <v>44</v>
      </c>
      <c r="T22" s="18" t="s">
        <v>47</v>
      </c>
      <c r="U22" s="18">
        <f>COUNTIF(Q7:Q1000,"PC")</f>
        <v>9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12</v>
      </c>
      <c r="B23" s="20" t="s">
        <v>1158</v>
      </c>
      <c r="C23" s="20">
        <v>43589</v>
      </c>
      <c r="D23" s="18" t="s">
        <v>18</v>
      </c>
      <c r="E23" s="21">
        <v>867330028869108</v>
      </c>
      <c r="F23" s="18" t="s">
        <v>113</v>
      </c>
      <c r="G23" s="18" t="s">
        <v>95</v>
      </c>
      <c r="H23" s="18" t="s">
        <v>1159</v>
      </c>
      <c r="I23" s="22" t="s">
        <v>676</v>
      </c>
      <c r="J23" s="22" t="s">
        <v>1160</v>
      </c>
      <c r="K23" s="8" t="s">
        <v>142</v>
      </c>
      <c r="L23" s="22" t="s">
        <v>110</v>
      </c>
      <c r="M23" s="22" t="s">
        <v>332</v>
      </c>
      <c r="N23" s="28">
        <v>360000</v>
      </c>
      <c r="O23" s="22" t="s">
        <v>80</v>
      </c>
      <c r="P23" s="22" t="s">
        <v>92</v>
      </c>
      <c r="Q23" s="23" t="s">
        <v>37</v>
      </c>
      <c r="R23" s="18" t="s">
        <v>59</v>
      </c>
      <c r="T23" s="104" t="s">
        <v>55</v>
      </c>
      <c r="U23" s="5">
        <f>SUM(U21:U22)</f>
        <v>28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13</v>
      </c>
      <c r="B24" s="20" t="s">
        <v>1158</v>
      </c>
      <c r="C24" s="20">
        <v>43589</v>
      </c>
      <c r="D24" s="18" t="s">
        <v>18</v>
      </c>
      <c r="E24" s="21">
        <v>867330026966443</v>
      </c>
      <c r="F24" s="18" t="s">
        <v>113</v>
      </c>
      <c r="G24" s="18" t="s">
        <v>95</v>
      </c>
      <c r="H24" s="31" t="s">
        <v>1161</v>
      </c>
      <c r="I24" s="22" t="s">
        <v>676</v>
      </c>
      <c r="J24" s="22" t="s">
        <v>910</v>
      </c>
      <c r="K24" s="22" t="s">
        <v>142</v>
      </c>
      <c r="L24" s="22" t="s">
        <v>110</v>
      </c>
      <c r="M24" s="22" t="s">
        <v>1162</v>
      </c>
      <c r="N24" s="28">
        <v>430000</v>
      </c>
      <c r="O24" s="22" t="s">
        <v>80</v>
      </c>
      <c r="P24" s="22" t="s">
        <v>92</v>
      </c>
      <c r="Q24" s="23" t="s">
        <v>37</v>
      </c>
      <c r="R24" s="18" t="s">
        <v>40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14</v>
      </c>
      <c r="B25" s="20" t="s">
        <v>1163</v>
      </c>
      <c r="C25" s="20" t="s">
        <v>1164</v>
      </c>
      <c r="D25" s="18" t="s">
        <v>18</v>
      </c>
      <c r="E25" s="21">
        <v>13227001826027</v>
      </c>
      <c r="F25" s="18"/>
      <c r="G25" s="18" t="s">
        <v>95</v>
      </c>
      <c r="H25" s="29"/>
      <c r="I25" s="24" t="s">
        <v>439</v>
      </c>
      <c r="J25" s="22" t="s">
        <v>1165</v>
      </c>
      <c r="K25" s="22" t="s">
        <v>109</v>
      </c>
      <c r="L25" s="22" t="s">
        <v>110</v>
      </c>
      <c r="M25" s="22" t="s">
        <v>1166</v>
      </c>
      <c r="N25" s="22"/>
      <c r="O25" s="22"/>
      <c r="P25" s="22" t="s">
        <v>100</v>
      </c>
      <c r="Q25" s="23" t="s">
        <v>42</v>
      </c>
      <c r="R25" s="18" t="s">
        <v>44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15</v>
      </c>
      <c r="B26" s="20" t="s">
        <v>1163</v>
      </c>
      <c r="C26" s="20" t="s">
        <v>1164</v>
      </c>
      <c r="D26" s="18" t="s">
        <v>18</v>
      </c>
      <c r="E26" s="21">
        <v>864161020964677</v>
      </c>
      <c r="F26" s="18"/>
      <c r="G26" s="18" t="s">
        <v>95</v>
      </c>
      <c r="H26" s="29"/>
      <c r="I26" s="24" t="s">
        <v>104</v>
      </c>
      <c r="J26" s="22" t="s">
        <v>791</v>
      </c>
      <c r="K26" s="22" t="s">
        <v>110</v>
      </c>
      <c r="L26" s="22"/>
      <c r="M26" s="22" t="s">
        <v>106</v>
      </c>
      <c r="N26" s="22"/>
      <c r="O26" s="22"/>
      <c r="P26" s="22" t="s">
        <v>100</v>
      </c>
      <c r="Q26" s="23" t="s">
        <v>42</v>
      </c>
      <c r="R26" s="18" t="s">
        <v>44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16</v>
      </c>
      <c r="B27" s="20" t="s">
        <v>1163</v>
      </c>
      <c r="C27" s="20" t="s">
        <v>1164</v>
      </c>
      <c r="D27" s="18" t="s">
        <v>18</v>
      </c>
      <c r="E27" s="21">
        <v>862118021524704</v>
      </c>
      <c r="F27" s="18"/>
      <c r="G27" s="18" t="s">
        <v>95</v>
      </c>
      <c r="H27" s="29"/>
      <c r="I27" s="29" t="s">
        <v>351</v>
      </c>
      <c r="J27" s="22" t="s">
        <v>1167</v>
      </c>
      <c r="K27" s="22" t="s">
        <v>110</v>
      </c>
      <c r="L27" s="22"/>
      <c r="M27" s="22" t="s">
        <v>1168</v>
      </c>
      <c r="N27" s="28">
        <v>50000</v>
      </c>
      <c r="O27" s="22"/>
      <c r="P27" s="22" t="s">
        <v>100</v>
      </c>
      <c r="Q27" s="26" t="s">
        <v>37</v>
      </c>
      <c r="R27" s="18" t="s">
        <v>41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17</v>
      </c>
      <c r="B28" s="20" t="s">
        <v>1163</v>
      </c>
      <c r="C28" s="20" t="s">
        <v>1164</v>
      </c>
      <c r="D28" s="18" t="s">
        <v>18</v>
      </c>
      <c r="E28" s="21">
        <v>862118021578502</v>
      </c>
      <c r="F28" s="18" t="s">
        <v>627</v>
      </c>
      <c r="G28" s="18" t="s">
        <v>95</v>
      </c>
      <c r="H28" s="22" t="s">
        <v>1169</v>
      </c>
      <c r="I28" s="31" t="s">
        <v>439</v>
      </c>
      <c r="J28" s="22" t="s">
        <v>1170</v>
      </c>
      <c r="K28" s="22" t="s">
        <v>110</v>
      </c>
      <c r="L28" s="22"/>
      <c r="M28" s="22" t="s">
        <v>1171</v>
      </c>
      <c r="N28" s="28">
        <v>190000</v>
      </c>
      <c r="O28" s="22"/>
      <c r="P28" s="22" t="s">
        <v>100</v>
      </c>
      <c r="Q28" s="26" t="s">
        <v>37</v>
      </c>
      <c r="R28" s="18" t="s">
        <v>38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18</v>
      </c>
      <c r="B29" s="20" t="s">
        <v>1163</v>
      </c>
      <c r="C29" s="20" t="s">
        <v>1164</v>
      </c>
      <c r="D29" s="18" t="s">
        <v>18</v>
      </c>
      <c r="E29" s="21">
        <v>13227004340927</v>
      </c>
      <c r="F29" s="18" t="s">
        <v>535</v>
      </c>
      <c r="G29" s="18" t="s">
        <v>95</v>
      </c>
      <c r="H29" s="22"/>
      <c r="I29" s="22" t="s">
        <v>439</v>
      </c>
      <c r="J29" s="22" t="s">
        <v>1172</v>
      </c>
      <c r="K29" s="22" t="s">
        <v>109</v>
      </c>
      <c r="L29" s="22" t="s">
        <v>110</v>
      </c>
      <c r="M29" s="22" t="s">
        <v>1166</v>
      </c>
      <c r="N29" s="22"/>
      <c r="O29" s="22"/>
      <c r="P29" s="22" t="s">
        <v>100</v>
      </c>
      <c r="Q29" s="26" t="s">
        <v>42</v>
      </c>
      <c r="R29" s="18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19</v>
      </c>
      <c r="B30" s="20" t="s">
        <v>1163</v>
      </c>
      <c r="C30" s="20" t="s">
        <v>1164</v>
      </c>
      <c r="D30" s="18" t="s">
        <v>18</v>
      </c>
      <c r="E30" s="21">
        <v>864161025108387</v>
      </c>
      <c r="F30" s="18" t="s">
        <v>535</v>
      </c>
      <c r="G30" s="18" t="s">
        <v>95</v>
      </c>
      <c r="H30" s="34"/>
      <c r="I30" s="34" t="s">
        <v>436</v>
      </c>
      <c r="J30" s="34"/>
      <c r="K30" s="34" t="s">
        <v>110</v>
      </c>
      <c r="L30" s="22"/>
      <c r="M30" s="22"/>
      <c r="N30" s="34"/>
      <c r="O30" s="22"/>
      <c r="P30" s="22" t="s">
        <v>100</v>
      </c>
      <c r="Q30" s="26" t="s">
        <v>42</v>
      </c>
      <c r="R30" s="18" t="s">
        <v>45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20</v>
      </c>
      <c r="B31" s="20" t="s">
        <v>1163</v>
      </c>
      <c r="C31" s="20" t="s">
        <v>1164</v>
      </c>
      <c r="D31" s="18" t="s">
        <v>18</v>
      </c>
      <c r="E31" s="21">
        <v>13227004361774</v>
      </c>
      <c r="F31" s="18" t="s">
        <v>535</v>
      </c>
      <c r="G31" s="18" t="s">
        <v>95</v>
      </c>
      <c r="H31" s="22" t="s">
        <v>1173</v>
      </c>
      <c r="I31" s="22" t="s">
        <v>1174</v>
      </c>
      <c r="J31" s="22" t="s">
        <v>167</v>
      </c>
      <c r="K31" s="22" t="s">
        <v>366</v>
      </c>
      <c r="L31" s="22" t="s">
        <v>110</v>
      </c>
      <c r="M31" s="22" t="s">
        <v>1166</v>
      </c>
      <c r="N31" s="22"/>
      <c r="O31" s="22"/>
      <c r="P31" s="22" t="s">
        <v>100</v>
      </c>
      <c r="Q31" s="26" t="s">
        <v>42</v>
      </c>
      <c r="R31" s="18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21</v>
      </c>
      <c r="B32" s="20" t="s">
        <v>1163</v>
      </c>
      <c r="C32" s="20" t="s">
        <v>1164</v>
      </c>
      <c r="D32" s="18" t="s">
        <v>18</v>
      </c>
      <c r="E32" s="21">
        <v>864161029424624</v>
      </c>
      <c r="F32" s="18" t="s">
        <v>535</v>
      </c>
      <c r="G32" s="18" t="s">
        <v>95</v>
      </c>
      <c r="H32" s="22"/>
      <c r="I32" s="28" t="s">
        <v>1175</v>
      </c>
      <c r="J32" s="22"/>
      <c r="K32" s="22" t="s">
        <v>105</v>
      </c>
      <c r="L32" s="22"/>
      <c r="M32" s="22" t="s">
        <v>58</v>
      </c>
      <c r="N32" s="22"/>
      <c r="O32" s="22"/>
      <c r="P32" s="22" t="s">
        <v>100</v>
      </c>
      <c r="Q32" s="26" t="s">
        <v>42</v>
      </c>
      <c r="R32" s="18" t="s">
        <v>44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22</v>
      </c>
      <c r="B33" s="20">
        <v>43528</v>
      </c>
      <c r="C33" s="20">
        <v>43589</v>
      </c>
      <c r="D33" s="18" t="s">
        <v>23</v>
      </c>
      <c r="E33" s="21">
        <v>866192037789904</v>
      </c>
      <c r="F33" s="18"/>
      <c r="G33" s="18" t="s">
        <v>95</v>
      </c>
      <c r="H33" s="31"/>
      <c r="I33" s="22" t="s">
        <v>203</v>
      </c>
      <c r="J33" s="22"/>
      <c r="K33" s="22" t="s">
        <v>98</v>
      </c>
      <c r="L33" s="8"/>
      <c r="M33" s="22" t="s">
        <v>106</v>
      </c>
      <c r="N33" s="22"/>
      <c r="O33" s="22" t="s">
        <v>80</v>
      </c>
      <c r="P33" s="22" t="s">
        <v>92</v>
      </c>
      <c r="Q33" s="23" t="s">
        <v>42</v>
      </c>
      <c r="R33" s="1" t="s">
        <v>44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23</v>
      </c>
      <c r="B34" s="20" t="s">
        <v>1163</v>
      </c>
      <c r="C34" s="20" t="s">
        <v>1164</v>
      </c>
      <c r="D34" s="18" t="s">
        <v>23</v>
      </c>
      <c r="E34" s="21">
        <v>861694031116328</v>
      </c>
      <c r="F34" s="18"/>
      <c r="G34" s="18" t="s">
        <v>95</v>
      </c>
      <c r="H34" s="22" t="s">
        <v>1176</v>
      </c>
      <c r="I34" s="24" t="s">
        <v>1177</v>
      </c>
      <c r="J34" s="22" t="s">
        <v>225</v>
      </c>
      <c r="K34" s="22" t="s">
        <v>396</v>
      </c>
      <c r="L34" s="22" t="s">
        <v>98</v>
      </c>
      <c r="M34" s="22" t="s">
        <v>546</v>
      </c>
      <c r="N34" s="28">
        <v>220000</v>
      </c>
      <c r="O34" s="22"/>
      <c r="P34" s="22" t="s">
        <v>100</v>
      </c>
      <c r="Q34" s="26" t="s">
        <v>37</v>
      </c>
      <c r="R34" s="1" t="s">
        <v>59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265" t="s">
        <v>1319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7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268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70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24</v>
      </c>
      <c r="B37" s="20">
        <v>43621</v>
      </c>
      <c r="C37" s="20">
        <v>43621</v>
      </c>
      <c r="D37" s="18" t="s">
        <v>23</v>
      </c>
      <c r="E37" s="21">
        <v>861694031116328</v>
      </c>
      <c r="F37" s="18"/>
      <c r="G37" s="18" t="s">
        <v>95</v>
      </c>
      <c r="H37" s="31"/>
      <c r="I37" s="24" t="s">
        <v>1461</v>
      </c>
      <c r="J37" s="22" t="s">
        <v>1462</v>
      </c>
      <c r="K37" s="22" t="s">
        <v>98</v>
      </c>
      <c r="L37" s="22"/>
      <c r="M37" s="22" t="s">
        <v>134</v>
      </c>
      <c r="N37" s="28"/>
      <c r="O37" s="22" t="s">
        <v>80</v>
      </c>
      <c r="P37" s="22" t="s">
        <v>92</v>
      </c>
      <c r="Q37" s="26" t="s">
        <v>42</v>
      </c>
      <c r="R37" s="1" t="s">
        <v>45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265" t="s">
        <v>1887</v>
      </c>
      <c r="B38" s="266"/>
      <c r="C38" s="266"/>
      <c r="D38" s="266"/>
      <c r="E38" s="266"/>
      <c r="F38" s="266"/>
      <c r="G38" s="266"/>
      <c r="H38" s="266"/>
      <c r="I38" s="266"/>
      <c r="J38" s="266"/>
      <c r="K38" s="266"/>
      <c r="L38" s="266"/>
      <c r="M38" s="266"/>
      <c r="N38" s="266"/>
      <c r="O38" s="266"/>
      <c r="P38" s="266"/>
      <c r="Q38" s="266"/>
      <c r="R38" s="267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268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70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4</v>
      </c>
    </row>
    <row r="40" spans="1:28" ht="16.5" customHeight="1" x14ac:dyDescent="0.25">
      <c r="A40" s="1">
        <v>25</v>
      </c>
      <c r="B40" s="20">
        <v>43592</v>
      </c>
      <c r="C40" s="20">
        <v>43684</v>
      </c>
      <c r="D40" s="22" t="s">
        <v>18</v>
      </c>
      <c r="E40" s="77" t="s">
        <v>1965</v>
      </c>
      <c r="F40" s="22" t="s">
        <v>113</v>
      </c>
      <c r="G40" s="22" t="s">
        <v>95</v>
      </c>
      <c r="H40" s="22"/>
      <c r="I40" s="24" t="s">
        <v>442</v>
      </c>
      <c r="J40" s="22" t="s">
        <v>1966</v>
      </c>
      <c r="K40" s="22" t="s">
        <v>110</v>
      </c>
      <c r="L40" s="22"/>
      <c r="M40" s="22" t="s">
        <v>106</v>
      </c>
      <c r="N40" s="28"/>
      <c r="O40" s="22" t="s">
        <v>80</v>
      </c>
      <c r="P40" s="22" t="s">
        <v>92</v>
      </c>
      <c r="Q40" s="31" t="s">
        <v>42</v>
      </c>
      <c r="R40" s="22" t="s">
        <v>44</v>
      </c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265" t="s">
        <v>2112</v>
      </c>
      <c r="B41" s="266"/>
      <c r="C41" s="266"/>
      <c r="D41" s="266"/>
      <c r="E41" s="266"/>
      <c r="F41" s="266"/>
      <c r="G41" s="266"/>
      <c r="H41" s="266"/>
      <c r="I41" s="266"/>
      <c r="J41" s="266"/>
      <c r="K41" s="266"/>
      <c r="L41" s="266"/>
      <c r="M41" s="266"/>
      <c r="N41" s="266"/>
      <c r="O41" s="266"/>
      <c r="P41" s="266"/>
      <c r="Q41" s="266"/>
      <c r="R41" s="267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268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70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>
        <v>26</v>
      </c>
      <c r="B43" s="20" t="s">
        <v>2225</v>
      </c>
      <c r="C43" s="20" t="s">
        <v>2204</v>
      </c>
      <c r="D43" s="18" t="s">
        <v>18</v>
      </c>
      <c r="E43" s="21">
        <v>869988018348678</v>
      </c>
      <c r="F43" s="18" t="s">
        <v>132</v>
      </c>
      <c r="G43" s="18" t="s">
        <v>95</v>
      </c>
      <c r="H43" s="18" t="s">
        <v>1845</v>
      </c>
      <c r="I43" s="24" t="s">
        <v>442</v>
      </c>
      <c r="J43" s="22"/>
      <c r="K43" s="22" t="s">
        <v>105</v>
      </c>
      <c r="L43" s="22" t="s">
        <v>110</v>
      </c>
      <c r="M43" s="22" t="s">
        <v>58</v>
      </c>
      <c r="N43" s="28"/>
      <c r="O43" s="22" t="s">
        <v>80</v>
      </c>
      <c r="P43" s="22" t="s">
        <v>92</v>
      </c>
      <c r="Q43" s="31" t="s">
        <v>42</v>
      </c>
      <c r="R43" s="22" t="s">
        <v>44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27</v>
      </c>
      <c r="B44" s="20" t="s">
        <v>2225</v>
      </c>
      <c r="C44" s="20" t="s">
        <v>2204</v>
      </c>
      <c r="D44" s="18" t="s">
        <v>18</v>
      </c>
      <c r="E44" s="21">
        <v>864161026917927</v>
      </c>
      <c r="F44" s="5"/>
      <c r="G44" s="18" t="s">
        <v>95</v>
      </c>
      <c r="H44" s="18" t="s">
        <v>2226</v>
      </c>
      <c r="I44" s="34" t="s">
        <v>2227</v>
      </c>
      <c r="J44" s="22" t="s">
        <v>2228</v>
      </c>
      <c r="K44" s="22" t="s">
        <v>440</v>
      </c>
      <c r="L44" s="22" t="s">
        <v>110</v>
      </c>
      <c r="M44" s="22" t="s">
        <v>2229</v>
      </c>
      <c r="N44" s="22"/>
      <c r="O44" s="22" t="s">
        <v>80</v>
      </c>
      <c r="P44" s="22" t="s">
        <v>92</v>
      </c>
      <c r="Q44" s="26" t="s">
        <v>37</v>
      </c>
      <c r="R44" s="18" t="s">
        <v>41</v>
      </c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>
        <v>28</v>
      </c>
      <c r="B45" s="20" t="s">
        <v>2225</v>
      </c>
      <c r="C45" s="20" t="s">
        <v>2204</v>
      </c>
      <c r="D45" s="18" t="s">
        <v>18</v>
      </c>
      <c r="E45" s="81" t="s">
        <v>2230</v>
      </c>
      <c r="F45" s="81" t="s">
        <v>132</v>
      </c>
      <c r="G45" s="18" t="s">
        <v>95</v>
      </c>
      <c r="H45" s="21" t="s">
        <v>2231</v>
      </c>
      <c r="I45" s="24" t="s">
        <v>2232</v>
      </c>
      <c r="J45" s="22"/>
      <c r="K45" s="22" t="s">
        <v>440</v>
      </c>
      <c r="L45" s="22" t="s">
        <v>110</v>
      </c>
      <c r="M45" s="22" t="s">
        <v>58</v>
      </c>
      <c r="N45" s="22"/>
      <c r="O45" s="22" t="s">
        <v>80</v>
      </c>
      <c r="P45" s="22" t="s">
        <v>92</v>
      </c>
      <c r="Q45" s="22" t="s">
        <v>42</v>
      </c>
      <c r="R45" s="23" t="s">
        <v>44</v>
      </c>
      <c r="Y45" s="259"/>
      <c r="Z45" s="18" t="s">
        <v>43</v>
      </c>
      <c r="AA45" s="18">
        <f>COUNTIFS($D$8:$D$1000,"TG102SE",$R$8:$R$1000,"MCH")</f>
        <v>1</v>
      </c>
      <c r="AB45" s="257"/>
    </row>
    <row r="46" spans="1:28" ht="16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50"/>
      <c r="I48" s="50"/>
      <c r="J48" s="1"/>
      <c r="K48" s="1"/>
      <c r="L48" s="1"/>
      <c r="M48" s="1"/>
      <c r="N48" s="33"/>
      <c r="O48" s="1"/>
      <c r="P48" s="1"/>
      <c r="Q48" s="26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33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1"/>
      <c r="B50" s="1"/>
      <c r="C50" s="49"/>
      <c r="D50" s="1"/>
      <c r="E50" s="46"/>
      <c r="F50" s="1"/>
      <c r="G50" s="1"/>
      <c r="H50" s="1"/>
      <c r="I50" s="50"/>
      <c r="J50" s="1"/>
      <c r="K50" s="1"/>
      <c r="L50" s="1"/>
      <c r="M50" s="1"/>
      <c r="N50" s="33"/>
      <c r="O50" s="1"/>
      <c r="P50" s="1"/>
      <c r="Q50" s="26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50"/>
      <c r="J52" s="1"/>
      <c r="K52" s="1"/>
      <c r="L52" s="1"/>
      <c r="M52" s="1"/>
      <c r="N52" s="33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6"/>
      <c r="F55" s="1"/>
      <c r="G55" s="1"/>
      <c r="H55" s="1"/>
      <c r="I55" s="50"/>
      <c r="J55" s="1"/>
      <c r="K55" s="1"/>
      <c r="L55" s="1"/>
      <c r="M55" s="1"/>
      <c r="N55" s="33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1"/>
      <c r="J56" s="1"/>
      <c r="K56" s="1"/>
      <c r="L56" s="1"/>
      <c r="M56" s="1"/>
      <c r="N56" s="1"/>
      <c r="O56" s="1"/>
      <c r="P56" s="1"/>
      <c r="Q56" s="23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47"/>
      <c r="I57" s="1"/>
      <c r="J57" s="1"/>
      <c r="K57" s="1"/>
      <c r="L57" s="1"/>
      <c r="M57" s="1"/>
      <c r="N57" s="1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67"/>
      <c r="I58" s="1"/>
      <c r="J58" s="1"/>
      <c r="K58" s="1"/>
      <c r="L58" s="1"/>
      <c r="M58" s="1"/>
      <c r="N58" s="1"/>
      <c r="O58" s="1"/>
      <c r="P58" s="1"/>
      <c r="Q58" s="23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1"/>
      <c r="J59" s="1"/>
      <c r="K59" s="1"/>
      <c r="L59" s="1"/>
      <c r="M59" s="1"/>
      <c r="N59" s="1"/>
      <c r="O59" s="1"/>
      <c r="P59" s="1"/>
      <c r="Q59" s="23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1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23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59"/>
      <c r="I62" s="145"/>
      <c r="J62" s="145"/>
      <c r="K62" s="145"/>
      <c r="L62" s="1"/>
      <c r="M62" s="1"/>
      <c r="N62" s="145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6"/>
      <c r="F63" s="1"/>
      <c r="G63" s="1"/>
      <c r="H63" s="47"/>
      <c r="I63" s="1"/>
      <c r="J63" s="1"/>
      <c r="K63" s="1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50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4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1"/>
      <c r="C70" s="32"/>
      <c r="D70" s="1"/>
      <c r="E70" s="47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"/>
      <c r="B71" s="1"/>
      <c r="C71" s="32"/>
      <c r="D71" s="1"/>
      <c r="E71" s="47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1"/>
      <c r="C72" s="32"/>
      <c r="D72" s="1"/>
      <c r="E72" s="47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32"/>
      <c r="C73" s="32"/>
      <c r="D73" s="1"/>
      <c r="E73" s="47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47"/>
      <c r="F74" s="1"/>
      <c r="G74" s="1"/>
      <c r="H74" s="1"/>
      <c r="I74" s="1"/>
      <c r="J74" s="1"/>
      <c r="K74" s="1"/>
      <c r="L74" s="26"/>
      <c r="M74" s="1"/>
      <c r="N74" s="33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1"/>
      <c r="C75" s="1"/>
      <c r="D75" s="1"/>
      <c r="E75" s="47"/>
      <c r="F75" s="1"/>
      <c r="G75" s="1"/>
      <c r="H75" s="1"/>
      <c r="I75" s="1"/>
      <c r="J75" s="1"/>
      <c r="K75" s="1"/>
      <c r="L75" s="26"/>
      <c r="M75" s="1"/>
      <c r="N75" s="1"/>
      <c r="O75" s="1"/>
      <c r="P75" s="1"/>
      <c r="Q75" s="1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1"/>
      <c r="C76" s="1"/>
      <c r="D76" s="1"/>
      <c r="E76" s="47"/>
      <c r="F76" s="1"/>
      <c r="G76" s="1"/>
      <c r="H76" s="1"/>
      <c r="I76" s="1"/>
      <c r="J76" s="1"/>
      <c r="K76" s="1"/>
      <c r="L76" s="26"/>
      <c r="M76" s="1"/>
      <c r="N76" s="33"/>
      <c r="O76" s="1"/>
      <c r="P76" s="1"/>
      <c r="Q76" s="1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1"/>
      <c r="C77" s="1"/>
      <c r="D77" s="1"/>
      <c r="E77" s="47"/>
      <c r="F77" s="1"/>
      <c r="G77" s="1"/>
      <c r="H77" s="1"/>
      <c r="I77" s="1"/>
      <c r="J77" s="1"/>
      <c r="K77" s="26"/>
      <c r="L77" s="1"/>
      <c r="M77" s="1"/>
      <c r="N77" s="1"/>
      <c r="O77" s="1"/>
      <c r="P77" s="1"/>
      <c r="Q77" s="1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1"/>
      <c r="C78" s="1"/>
      <c r="D78" s="1"/>
      <c r="E78" s="47"/>
      <c r="F78" s="1"/>
      <c r="G78" s="1"/>
      <c r="H78" s="1"/>
      <c r="I78" s="1"/>
      <c r="J78" s="1"/>
      <c r="K78" s="26"/>
      <c r="L78" s="1"/>
      <c r="M78" s="1"/>
      <c r="N78" s="1"/>
      <c r="O78" s="1"/>
      <c r="P78" s="1"/>
      <c r="Q78" s="1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1"/>
      <c r="C79" s="1"/>
      <c r="D79" s="1"/>
      <c r="E79" s="47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1"/>
      <c r="C80" s="1"/>
      <c r="D80" s="1"/>
      <c r="E80" s="47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1"/>
      <c r="C81" s="1"/>
      <c r="D81" s="1"/>
      <c r="E81" s="47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1"/>
      <c r="C82" s="1"/>
      <c r="D82" s="1"/>
      <c r="E82" s="47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1"/>
      <c r="C83" s="1"/>
      <c r="D83" s="1"/>
      <c r="E83" s="47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1"/>
      <c r="C84" s="1"/>
      <c r="D84" s="1"/>
      <c r="E84" s="47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1"/>
      <c r="C85" s="1"/>
      <c r="D85" s="1"/>
      <c r="E85" s="47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1"/>
      <c r="C86" s="1"/>
      <c r="D86" s="1"/>
      <c r="E86" s="47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1"/>
      <c r="C87" s="1"/>
      <c r="D87" s="1"/>
      <c r="E87" s="47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1"/>
      <c r="C88" s="1"/>
      <c r="D88" s="1"/>
      <c r="E88" s="47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47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47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1"/>
      <c r="C91" s="1"/>
      <c r="D91" s="1"/>
      <c r="E91" s="47"/>
      <c r="F91" s="1"/>
      <c r="G91" s="1"/>
      <c r="H91" s="1"/>
      <c r="I91" s="26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47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47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1"/>
      <c r="C95" s="1"/>
      <c r="D95" s="1"/>
      <c r="E95" s="47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1"/>
      <c r="C96" s="1"/>
      <c r="D96" s="1"/>
      <c r="E96" s="47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1"/>
      <c r="C97" s="1"/>
      <c r="D97" s="1"/>
      <c r="E97" s="47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1"/>
      <c r="C98" s="1"/>
      <c r="D98" s="1"/>
      <c r="E98" s="47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1"/>
      <c r="C99" s="1"/>
      <c r="D99" s="1"/>
      <c r="E99" s="47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26"/>
      <c r="I102" s="50"/>
      <c r="J102" s="1"/>
      <c r="K102" s="1"/>
      <c r="L102" s="1"/>
      <c r="M102" s="1"/>
      <c r="N102" s="33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26"/>
      <c r="I103" s="50"/>
      <c r="J103" s="1"/>
      <c r="K103" s="50"/>
      <c r="L103" s="50"/>
      <c r="M103" s="1"/>
      <c r="N103" s="33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7"/>
      <c r="I104" s="50"/>
      <c r="J104" s="1"/>
      <c r="K104" s="1"/>
      <c r="L104" s="1"/>
      <c r="M104" s="1"/>
      <c r="N104" s="33"/>
      <c r="O104" s="1"/>
      <c r="P104" s="1"/>
      <c r="Q104" s="23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1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1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20"/>
      <c r="C107" s="20"/>
      <c r="D107" s="18"/>
      <c r="E107" s="21"/>
      <c r="F107" s="18"/>
      <c r="G107" s="18"/>
      <c r="H107" s="21"/>
      <c r="I107" s="24"/>
      <c r="J107" s="22"/>
      <c r="K107" s="22"/>
      <c r="L107" s="22"/>
      <c r="M107" s="22"/>
      <c r="N107" s="22"/>
      <c r="O107" s="22"/>
      <c r="P107" s="22"/>
      <c r="Q107" s="23"/>
      <c r="R107" s="18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20"/>
      <c r="C108" s="20"/>
      <c r="D108" s="18"/>
      <c r="E108" s="21"/>
      <c r="F108" s="18"/>
      <c r="G108" s="18"/>
      <c r="H108" s="21"/>
      <c r="I108" s="29"/>
      <c r="J108" s="22"/>
      <c r="K108" s="22"/>
      <c r="L108" s="22"/>
      <c r="M108" s="22"/>
      <c r="N108" s="22"/>
      <c r="O108" s="22"/>
      <c r="P108" s="22"/>
      <c r="Q108" s="23"/>
      <c r="R108" s="18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20"/>
      <c r="C109" s="20"/>
      <c r="D109" s="18"/>
      <c r="E109" s="21"/>
      <c r="F109" s="18"/>
      <c r="G109" s="18"/>
      <c r="H109" s="29"/>
      <c r="I109" s="24"/>
      <c r="J109" s="22"/>
      <c r="K109" s="22"/>
      <c r="L109" s="22"/>
      <c r="M109" s="22"/>
      <c r="N109" s="22"/>
      <c r="O109" s="22"/>
      <c r="P109" s="22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20"/>
      <c r="C110" s="20"/>
      <c r="D110" s="18"/>
      <c r="E110" s="30"/>
      <c r="F110" s="18"/>
      <c r="G110" s="18"/>
      <c r="H110" s="29"/>
      <c r="I110" s="29"/>
      <c r="J110" s="22"/>
      <c r="K110" s="22"/>
      <c r="L110" s="22"/>
      <c r="M110" s="22"/>
      <c r="N110" s="22"/>
      <c r="O110" s="22"/>
      <c r="P110" s="22"/>
      <c r="Q110" s="26"/>
      <c r="R110" s="18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20"/>
      <c r="C111" s="20"/>
      <c r="D111" s="18"/>
      <c r="E111" s="30"/>
      <c r="F111" s="18"/>
      <c r="G111" s="18"/>
      <c r="H111" s="22"/>
      <c r="I111" s="22"/>
      <c r="J111" s="22"/>
      <c r="K111" s="22"/>
      <c r="L111" s="22"/>
      <c r="M111" s="22"/>
      <c r="N111" s="22"/>
      <c r="O111" s="22"/>
      <c r="P111" s="22"/>
      <c r="Q111" s="26"/>
      <c r="R111" s="18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20"/>
      <c r="C112" s="20"/>
      <c r="D112" s="18"/>
      <c r="E112" s="21"/>
      <c r="F112" s="18"/>
      <c r="G112" s="18"/>
      <c r="H112" s="18"/>
      <c r="I112" s="22"/>
      <c r="J112" s="22"/>
      <c r="K112" s="1"/>
      <c r="L112" s="22"/>
      <c r="M112" s="22"/>
      <c r="N112" s="22"/>
      <c r="O112" s="22"/>
      <c r="P112" s="22"/>
      <c r="Q112" s="23"/>
      <c r="R112" s="18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20"/>
      <c r="C113" s="20"/>
      <c r="D113" s="18"/>
      <c r="E113" s="21"/>
      <c r="F113" s="18"/>
      <c r="G113" s="18"/>
      <c r="H113" s="31"/>
      <c r="I113" s="22"/>
      <c r="J113" s="22"/>
      <c r="K113" s="22"/>
      <c r="L113" s="22"/>
      <c r="M113" s="22"/>
      <c r="N113" s="22"/>
      <c r="O113" s="22"/>
      <c r="P113" s="22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20"/>
      <c r="C114" s="20"/>
      <c r="D114" s="18"/>
      <c r="E114" s="21"/>
      <c r="F114" s="18"/>
      <c r="G114" s="18"/>
      <c r="H114" s="31"/>
      <c r="I114" s="22"/>
      <c r="J114" s="22"/>
      <c r="K114" s="22"/>
      <c r="L114" s="1"/>
      <c r="M114" s="22"/>
      <c r="N114" s="28"/>
      <c r="O114" s="22"/>
      <c r="P114" s="22"/>
      <c r="Q114" s="23"/>
      <c r="R114" s="1"/>
      <c r="Y114" s="259"/>
      <c r="Z114" s="18" t="s">
        <v>44</v>
      </c>
      <c r="AA114" s="18">
        <f>COUNTIFS($D$8:$D$1000,"TG007X",$R$8:$R$1000,"NCFW")</f>
        <v>1</v>
      </c>
      <c r="AB114" s="257"/>
    </row>
    <row r="115" spans="1:28" ht="16.5" customHeight="1" x14ac:dyDescent="0.25">
      <c r="A115" s="1"/>
      <c r="B115" s="20"/>
      <c r="C115" s="20"/>
      <c r="D115" s="18"/>
      <c r="E115" s="21"/>
      <c r="F115" s="18"/>
      <c r="G115" s="18"/>
      <c r="H115" s="22"/>
      <c r="I115" s="24"/>
      <c r="J115" s="22"/>
      <c r="K115" s="22"/>
      <c r="L115" s="22"/>
      <c r="M115" s="22"/>
      <c r="N115" s="28"/>
      <c r="O115" s="22"/>
      <c r="P115" s="22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20"/>
      <c r="C116" s="20"/>
      <c r="D116" s="18"/>
      <c r="E116" s="21"/>
      <c r="F116" s="18"/>
      <c r="G116" s="18"/>
      <c r="H116" s="31"/>
      <c r="I116" s="24"/>
      <c r="J116" s="22"/>
      <c r="K116" s="22"/>
      <c r="L116" s="22"/>
      <c r="M116" s="22"/>
      <c r="N116" s="28"/>
      <c r="O116" s="22"/>
      <c r="P116" s="22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20"/>
      <c r="C117" s="20"/>
      <c r="D117" s="18"/>
      <c r="E117" s="21"/>
      <c r="F117" s="18"/>
      <c r="G117" s="18"/>
      <c r="H117" s="22"/>
      <c r="I117" s="24"/>
      <c r="J117" s="22"/>
      <c r="K117" s="24"/>
      <c r="L117" s="22"/>
      <c r="M117" s="22"/>
      <c r="N117" s="22"/>
      <c r="O117" s="22"/>
      <c r="P117" s="22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20"/>
      <c r="C118" s="20"/>
      <c r="D118" s="18"/>
      <c r="E118" s="21"/>
      <c r="F118" s="51"/>
      <c r="G118" s="18"/>
      <c r="H118" s="51"/>
      <c r="I118" s="24"/>
      <c r="J118" s="1"/>
      <c r="K118" s="1"/>
      <c r="L118" s="22"/>
      <c r="M118" s="22"/>
      <c r="N118" s="33"/>
      <c r="O118" s="22"/>
      <c r="P118" s="1"/>
      <c r="Q118" s="1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20"/>
      <c r="C119" s="20"/>
      <c r="D119" s="18"/>
      <c r="E119" s="21"/>
      <c r="F119" s="18"/>
      <c r="G119" s="18"/>
      <c r="H119" s="31"/>
      <c r="I119" s="24"/>
      <c r="J119" s="22"/>
      <c r="K119" s="22"/>
      <c r="L119" s="22"/>
      <c r="M119" s="22"/>
      <c r="N119" s="22"/>
      <c r="O119" s="22"/>
      <c r="P119" s="22"/>
      <c r="Q119" s="26"/>
      <c r="R119" s="1"/>
      <c r="Y119" s="254" t="s">
        <v>55</v>
      </c>
      <c r="Z119" s="255"/>
      <c r="AA119" s="255"/>
      <c r="AB119" s="5">
        <f>SUM(AB6:AB118)</f>
        <v>28</v>
      </c>
    </row>
    <row r="120" spans="1:28" ht="16.5" customHeight="1" x14ac:dyDescent="0.25">
      <c r="A120" s="1"/>
      <c r="B120" s="20"/>
      <c r="C120" s="20"/>
      <c r="D120" s="18"/>
      <c r="E120" s="21"/>
      <c r="F120" s="18"/>
      <c r="G120" s="18"/>
      <c r="H120" s="29"/>
      <c r="I120" s="24"/>
      <c r="J120" s="22"/>
      <c r="K120" s="22"/>
      <c r="L120" s="22"/>
      <c r="M120" s="22"/>
      <c r="N120" s="28"/>
      <c r="O120" s="22"/>
      <c r="P120" s="22"/>
      <c r="Q120" s="26"/>
      <c r="R120" s="1"/>
    </row>
    <row r="121" spans="1:28" ht="16.5" customHeight="1" x14ac:dyDescent="0.25">
      <c r="A121" s="1"/>
      <c r="B121" s="20"/>
      <c r="C121" s="20"/>
      <c r="D121" s="18"/>
      <c r="E121" s="21"/>
      <c r="F121" s="22"/>
      <c r="G121" s="18"/>
      <c r="H121" s="34"/>
      <c r="I121" s="34"/>
      <c r="J121" s="34"/>
      <c r="K121" s="34"/>
      <c r="L121" s="22"/>
      <c r="M121" s="22"/>
      <c r="N121" s="34"/>
      <c r="O121" s="22"/>
      <c r="P121" s="22"/>
      <c r="Q121" s="26"/>
      <c r="R121" s="18"/>
    </row>
    <row r="122" spans="1:28" ht="16.5" customHeight="1" x14ac:dyDescent="0.25">
      <c r="A122" s="1"/>
      <c r="B122" s="20"/>
      <c r="C122" s="20"/>
      <c r="D122" s="18"/>
      <c r="E122" s="21"/>
      <c r="F122" s="22"/>
      <c r="G122" s="18"/>
      <c r="H122" s="22"/>
      <c r="I122" s="22"/>
      <c r="J122" s="22"/>
      <c r="K122" s="22"/>
      <c r="L122" s="22"/>
      <c r="M122" s="22"/>
      <c r="N122" s="22"/>
      <c r="O122" s="22"/>
      <c r="P122" s="22"/>
      <c r="Q122" s="26"/>
      <c r="R122" s="18"/>
    </row>
    <row r="123" spans="1:28" ht="16.5" customHeight="1" x14ac:dyDescent="0.25">
      <c r="A123" s="1"/>
      <c r="B123" s="20"/>
      <c r="C123" s="20"/>
      <c r="D123" s="18"/>
      <c r="E123" s="21"/>
      <c r="F123" s="18"/>
      <c r="G123" s="18"/>
      <c r="H123" s="22"/>
      <c r="I123" s="28"/>
      <c r="J123" s="22"/>
      <c r="K123" s="22"/>
      <c r="L123" s="22"/>
      <c r="M123" s="22"/>
      <c r="N123" s="28"/>
      <c r="O123" s="22"/>
      <c r="P123" s="22"/>
      <c r="Q123" s="26"/>
      <c r="R123" s="18"/>
    </row>
    <row r="124" spans="1:28" ht="16.5" customHeight="1" x14ac:dyDescent="0.25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</row>
    <row r="125" spans="1:28" ht="16.5" customHeight="1" x14ac:dyDescent="0.25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</row>
    <row r="126" spans="1:28" ht="16.5" customHeight="1" x14ac:dyDescent="0.25">
      <c r="A126" s="1"/>
      <c r="B126" s="20"/>
      <c r="C126" s="20"/>
      <c r="D126" s="18"/>
      <c r="E126" s="21"/>
      <c r="F126" s="18"/>
      <c r="G126" s="18"/>
      <c r="H126" s="22"/>
      <c r="I126" s="24"/>
      <c r="J126" s="22"/>
      <c r="K126" s="22"/>
      <c r="L126" s="22"/>
      <c r="M126" s="22"/>
      <c r="N126" s="33"/>
      <c r="O126" s="22"/>
      <c r="P126" s="22"/>
      <c r="Q126" s="26"/>
      <c r="R126" s="1"/>
    </row>
    <row r="127" spans="1:28" ht="16.5" customHeight="1" x14ac:dyDescent="0.25">
      <c r="A127" s="1"/>
      <c r="B127" s="20"/>
      <c r="C127" s="20"/>
      <c r="D127" s="18"/>
      <c r="E127" s="21"/>
      <c r="F127" s="18"/>
      <c r="G127" s="18"/>
      <c r="H127" s="31"/>
      <c r="I127" s="24"/>
      <c r="J127" s="22"/>
      <c r="K127" s="22"/>
      <c r="L127" s="22"/>
      <c r="M127" s="22"/>
      <c r="N127" s="1"/>
      <c r="O127" s="22"/>
      <c r="P127" s="22"/>
      <c r="Q127" s="26"/>
      <c r="R127" s="1"/>
    </row>
    <row r="128" spans="1:28" ht="16.5" customHeight="1" x14ac:dyDescent="0.25">
      <c r="A128" s="1"/>
      <c r="B128" s="20"/>
      <c r="C128" s="20"/>
      <c r="D128" s="18"/>
      <c r="E128" s="21"/>
      <c r="F128" s="51"/>
      <c r="G128" s="18"/>
      <c r="H128" s="29"/>
      <c r="I128" s="24"/>
      <c r="J128" s="22"/>
      <c r="K128" s="22"/>
      <c r="L128" s="22"/>
      <c r="M128" s="22"/>
      <c r="N128" s="22"/>
      <c r="O128" s="22"/>
      <c r="P128" s="22"/>
      <c r="Q128" s="23"/>
      <c r="R128" s="18"/>
    </row>
    <row r="129" spans="1:18" ht="16.5" customHeight="1" x14ac:dyDescent="0.25">
      <c r="A129" s="1"/>
      <c r="B129" s="20"/>
      <c r="C129" s="20"/>
      <c r="D129" s="18"/>
      <c r="E129" s="21"/>
      <c r="F129" s="18"/>
      <c r="G129" s="18"/>
      <c r="H129" s="22"/>
      <c r="I129" s="24"/>
      <c r="J129" s="22"/>
      <c r="K129" s="22"/>
      <c r="L129" s="22"/>
      <c r="M129" s="22"/>
      <c r="N129" s="35"/>
      <c r="O129" s="22"/>
      <c r="P129" s="22"/>
      <c r="Q129" s="26"/>
      <c r="R129" s="1"/>
    </row>
    <row r="130" spans="1:18" ht="16.5" customHeight="1" x14ac:dyDescent="0.25">
      <c r="A130" s="1"/>
      <c r="B130" s="20"/>
      <c r="C130" s="20"/>
      <c r="D130" s="18"/>
      <c r="E130" s="21"/>
      <c r="F130" s="18"/>
      <c r="G130" s="18"/>
      <c r="H130" s="31"/>
      <c r="I130" s="24"/>
      <c r="J130" s="22"/>
      <c r="K130" s="22"/>
      <c r="L130" s="22"/>
      <c r="M130" s="22"/>
      <c r="N130" s="1"/>
      <c r="O130" s="22"/>
      <c r="P130" s="22"/>
      <c r="Q130" s="26"/>
      <c r="R130" s="1"/>
    </row>
    <row r="131" spans="1:18" ht="16.5" customHeight="1" x14ac:dyDescent="0.25">
      <c r="A131" s="1"/>
      <c r="B131" s="20"/>
      <c r="C131" s="20"/>
      <c r="D131" s="18"/>
      <c r="E131" s="21"/>
      <c r="F131" s="18"/>
      <c r="G131" s="18"/>
      <c r="H131" s="22"/>
      <c r="I131" s="24"/>
      <c r="J131" s="22"/>
      <c r="K131" s="22"/>
      <c r="L131" s="22"/>
      <c r="M131" s="22"/>
      <c r="N131" s="33"/>
      <c r="O131" s="22"/>
      <c r="P131" s="22"/>
      <c r="Q131" s="26"/>
      <c r="R131" s="1"/>
    </row>
    <row r="132" spans="1:18" ht="16.5" customHeight="1" x14ac:dyDescent="0.25">
      <c r="A132" s="1"/>
      <c r="B132" s="20"/>
      <c r="C132" s="20"/>
      <c r="D132" s="18"/>
      <c r="E132" s="21"/>
      <c r="F132" s="18"/>
      <c r="G132" s="18"/>
      <c r="H132" s="80"/>
      <c r="I132" s="24"/>
      <c r="J132" s="31"/>
      <c r="K132" s="22"/>
      <c r="L132" s="22"/>
      <c r="M132" s="22"/>
      <c r="N132" s="33"/>
      <c r="O132" s="22"/>
      <c r="P132" s="22"/>
      <c r="Q132" s="26"/>
      <c r="R132" s="1"/>
    </row>
    <row r="133" spans="1:18" ht="16.5" customHeight="1" x14ac:dyDescent="0.25">
      <c r="A133" s="1"/>
      <c r="B133" s="20"/>
      <c r="C133" s="20"/>
      <c r="D133" s="18"/>
      <c r="E133" s="21"/>
      <c r="F133" s="18"/>
      <c r="G133" s="18"/>
      <c r="H133" s="22"/>
      <c r="I133" s="24"/>
      <c r="J133" s="22"/>
      <c r="K133" s="22"/>
      <c r="L133" s="22"/>
      <c r="M133" s="22"/>
      <c r="N133" s="33"/>
      <c r="O133" s="22"/>
      <c r="P133" s="22"/>
      <c r="Q133" s="26"/>
      <c r="R133" s="1"/>
    </row>
    <row r="134" spans="1:18" ht="16.5" customHeight="1" x14ac:dyDescent="0.25">
      <c r="A134" s="1"/>
      <c r="B134" s="20"/>
      <c r="C134" s="20"/>
      <c r="D134" s="18"/>
      <c r="E134" s="21"/>
      <c r="F134" s="18"/>
      <c r="G134" s="18"/>
      <c r="H134" s="31"/>
      <c r="I134" s="24"/>
      <c r="J134" s="22"/>
      <c r="K134" s="22"/>
      <c r="L134" s="22"/>
      <c r="M134" s="22"/>
      <c r="N134" s="1"/>
      <c r="O134" s="22"/>
      <c r="P134" s="22"/>
      <c r="Q134" s="26"/>
      <c r="R134" s="1"/>
    </row>
    <row r="135" spans="1:18" ht="16.5" customHeight="1" x14ac:dyDescent="0.25">
      <c r="A135" s="1"/>
      <c r="B135" s="20"/>
      <c r="C135" s="20"/>
      <c r="D135" s="18"/>
      <c r="E135" s="21"/>
      <c r="F135" s="51"/>
      <c r="G135" s="18"/>
      <c r="H135" s="29"/>
      <c r="I135" s="24"/>
      <c r="J135" s="22"/>
      <c r="K135" s="22"/>
      <c r="L135" s="22"/>
      <c r="M135" s="22"/>
      <c r="N135" s="22"/>
      <c r="O135" s="22"/>
      <c r="P135" s="22"/>
      <c r="Q135" s="23"/>
      <c r="R135" s="18"/>
    </row>
    <row r="136" spans="1:18" ht="16.5" customHeight="1" x14ac:dyDescent="0.25">
      <c r="A136" s="1"/>
      <c r="B136" s="20"/>
      <c r="C136" s="20"/>
      <c r="D136" s="18"/>
      <c r="E136" s="21"/>
      <c r="F136" s="18"/>
      <c r="G136" s="18"/>
      <c r="H136" s="29"/>
      <c r="I136" s="24"/>
      <c r="J136" s="22"/>
      <c r="K136" s="22"/>
      <c r="L136" s="22"/>
      <c r="M136" s="22"/>
      <c r="N136" s="22"/>
      <c r="O136" s="22"/>
      <c r="P136" s="22"/>
      <c r="Q136" s="26"/>
      <c r="R136" s="1"/>
    </row>
    <row r="137" spans="1:18" ht="16.5" customHeight="1" x14ac:dyDescent="0.25">
      <c r="A137" s="1"/>
      <c r="B137" s="20"/>
      <c r="C137" s="20"/>
      <c r="D137" s="18"/>
      <c r="E137" s="21"/>
      <c r="F137" s="18"/>
      <c r="G137" s="18"/>
      <c r="H137" s="29"/>
      <c r="I137" s="29"/>
      <c r="J137" s="22"/>
      <c r="K137" s="22"/>
      <c r="L137" s="22"/>
      <c r="M137" s="22"/>
      <c r="N137" s="22"/>
      <c r="O137" s="22"/>
      <c r="P137" s="22"/>
      <c r="Q137" s="26"/>
      <c r="R137" s="18"/>
    </row>
    <row r="138" spans="1:18" ht="16.5" customHeight="1" x14ac:dyDescent="0.25">
      <c r="A138" s="1"/>
      <c r="B138" s="20"/>
      <c r="C138" s="20"/>
      <c r="D138" s="18"/>
      <c r="E138" s="21"/>
      <c r="F138" s="18"/>
      <c r="G138" s="18"/>
      <c r="H138" s="22"/>
      <c r="I138" s="31"/>
      <c r="J138" s="22"/>
      <c r="K138" s="34"/>
      <c r="L138" s="22"/>
      <c r="M138" s="22"/>
      <c r="N138" s="22"/>
      <c r="O138" s="22"/>
      <c r="P138" s="22"/>
      <c r="Q138" s="26"/>
      <c r="R138" s="18"/>
    </row>
    <row r="139" spans="1:18" ht="16.5" customHeight="1" x14ac:dyDescent="0.25">
      <c r="A139" s="1"/>
      <c r="B139" s="20"/>
      <c r="C139" s="20"/>
      <c r="D139" s="18"/>
      <c r="E139" s="21"/>
      <c r="F139" s="22"/>
      <c r="G139" s="18"/>
      <c r="H139" s="22"/>
      <c r="I139" s="22"/>
      <c r="J139" s="22"/>
      <c r="K139" s="22"/>
      <c r="L139" s="22"/>
      <c r="M139" s="22"/>
      <c r="N139" s="22"/>
      <c r="O139" s="22"/>
      <c r="P139" s="22"/>
      <c r="Q139" s="26"/>
      <c r="R139" s="18"/>
    </row>
    <row r="140" spans="1:18" ht="16.5" customHeight="1" x14ac:dyDescent="0.25">
      <c r="A140" s="1"/>
      <c r="B140" s="20"/>
      <c r="C140" s="20"/>
      <c r="D140" s="18"/>
      <c r="E140" s="21"/>
      <c r="F140" s="22"/>
      <c r="G140" s="18"/>
      <c r="H140" s="34"/>
      <c r="I140" s="34"/>
      <c r="J140" s="34"/>
      <c r="K140" s="34"/>
      <c r="L140" s="22"/>
      <c r="M140" s="22"/>
      <c r="N140" s="34"/>
      <c r="O140" s="22"/>
      <c r="P140" s="22"/>
      <c r="Q140" s="26"/>
      <c r="R140" s="18"/>
    </row>
    <row r="141" spans="1:18" ht="16.5" customHeight="1" x14ac:dyDescent="0.25">
      <c r="A141" s="1"/>
      <c r="B141" s="20"/>
      <c r="C141" s="20"/>
      <c r="D141" s="18"/>
      <c r="E141" s="21"/>
      <c r="F141" s="22"/>
      <c r="G141" s="18"/>
      <c r="H141" s="22"/>
      <c r="I141" s="22"/>
      <c r="J141" s="22"/>
      <c r="K141" s="22"/>
      <c r="L141" s="22"/>
      <c r="M141" s="22"/>
      <c r="N141" s="22"/>
      <c r="O141" s="22"/>
      <c r="P141" s="22"/>
      <c r="Q141" s="26"/>
      <c r="R141" s="53"/>
    </row>
    <row r="142" spans="1:18" ht="16.5" customHeight="1" x14ac:dyDescent="0.25">
      <c r="A142" s="1"/>
      <c r="B142" s="20"/>
      <c r="C142" s="20"/>
      <c r="D142" s="18"/>
      <c r="E142" s="21"/>
      <c r="F142" s="18"/>
      <c r="G142" s="18"/>
      <c r="H142" s="31"/>
      <c r="I142" s="24"/>
      <c r="J142" s="22"/>
      <c r="K142" s="22"/>
      <c r="L142" s="22"/>
      <c r="M142" s="22"/>
      <c r="N142" s="28"/>
      <c r="O142" s="22"/>
      <c r="P142" s="22"/>
      <c r="Q142" s="26"/>
      <c r="R142" s="1"/>
    </row>
    <row r="143" spans="1:18" ht="16.5" customHeight="1" x14ac:dyDescent="0.25">
      <c r="A143" s="1"/>
      <c r="B143" s="20"/>
      <c r="C143" s="20"/>
      <c r="D143" s="18"/>
      <c r="E143" s="21"/>
      <c r="F143" s="18"/>
      <c r="G143" s="18"/>
      <c r="H143" s="21"/>
      <c r="I143" s="24"/>
      <c r="J143" s="22"/>
      <c r="K143" s="22"/>
      <c r="L143" s="22"/>
      <c r="M143" s="22"/>
      <c r="N143" s="28"/>
      <c r="O143" s="22"/>
      <c r="P143" s="22"/>
      <c r="Q143" s="23"/>
      <c r="R143" s="18"/>
    </row>
    <row r="144" spans="1:18" ht="16.5" customHeight="1" x14ac:dyDescent="0.25">
      <c r="A144" s="1"/>
      <c r="B144" s="20"/>
      <c r="C144" s="20"/>
      <c r="D144" s="18"/>
      <c r="E144" s="21"/>
      <c r="F144" s="18"/>
      <c r="G144" s="18"/>
      <c r="H144" s="22"/>
      <c r="I144" s="24"/>
      <c r="J144" s="22"/>
      <c r="K144" s="22"/>
      <c r="L144" s="22"/>
      <c r="M144" s="22"/>
      <c r="N144" s="33"/>
      <c r="O144" s="22"/>
      <c r="P144" s="22"/>
      <c r="Q144" s="26"/>
      <c r="R144" s="1"/>
    </row>
    <row r="145" spans="1:18" ht="16.5" customHeight="1" x14ac:dyDescent="0.25">
      <c r="A145" s="1"/>
      <c r="B145" s="20"/>
      <c r="C145" s="20"/>
      <c r="D145" s="18"/>
      <c r="E145" s="21"/>
      <c r="F145" s="18"/>
      <c r="G145" s="18"/>
      <c r="H145" s="31"/>
      <c r="I145" s="24"/>
      <c r="J145" s="22"/>
      <c r="K145" s="22"/>
      <c r="L145" s="22"/>
      <c r="M145" s="22"/>
      <c r="N145" s="33"/>
      <c r="O145" s="22"/>
      <c r="P145" s="22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51"/>
      <c r="G146" s="1"/>
      <c r="H146" s="67"/>
      <c r="I146" s="50"/>
      <c r="J146" s="1"/>
      <c r="K146" s="1"/>
      <c r="L146" s="1"/>
      <c r="M146" s="1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67"/>
      <c r="I147" s="50"/>
      <c r="J147" s="1"/>
      <c r="K147" s="50"/>
      <c r="L147" s="1"/>
      <c r="M147" s="1"/>
      <c r="N147" s="33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67"/>
      <c r="I148" s="67"/>
      <c r="J148" s="1"/>
      <c r="K148" s="1"/>
      <c r="L148" s="1"/>
      <c r="M148" s="1"/>
      <c r="N148" s="33"/>
      <c r="O148" s="1"/>
      <c r="P148" s="1"/>
      <c r="Q148" s="26"/>
      <c r="R148" s="1"/>
    </row>
    <row r="149" spans="1:18" ht="16.5" customHeight="1" x14ac:dyDescent="0.25">
      <c r="A149" s="1"/>
      <c r="B149" s="20"/>
      <c r="C149" s="20"/>
      <c r="D149" s="18"/>
      <c r="E149" s="21"/>
      <c r="F149" s="18"/>
      <c r="G149" s="18"/>
      <c r="H149" s="22"/>
      <c r="I149" s="31"/>
      <c r="J149" s="22"/>
      <c r="K149" s="22"/>
      <c r="L149" s="22"/>
      <c r="M149" s="22"/>
      <c r="N149" s="28"/>
      <c r="O149" s="22"/>
      <c r="P149" s="22"/>
      <c r="Q149" s="26"/>
      <c r="R149" s="18"/>
    </row>
    <row r="150" spans="1:18" ht="16.5" customHeight="1" x14ac:dyDescent="0.25">
      <c r="A150" s="1"/>
      <c r="B150" s="20"/>
      <c r="C150" s="20"/>
      <c r="D150" s="18"/>
      <c r="E150" s="21"/>
      <c r="F150" s="18"/>
      <c r="G150" s="18"/>
      <c r="H150" s="18"/>
      <c r="I150" s="22"/>
      <c r="J150" s="22"/>
      <c r="K150" s="1"/>
      <c r="L150" s="22"/>
      <c r="M150" s="22"/>
      <c r="N150" s="28"/>
      <c r="O150" s="22"/>
      <c r="P150" s="22"/>
      <c r="Q150" s="23"/>
      <c r="R150" s="18"/>
    </row>
    <row r="151" spans="1:18" ht="16.5" customHeight="1" x14ac:dyDescent="0.25">
      <c r="A151" s="1"/>
      <c r="B151" s="20"/>
      <c r="C151" s="20"/>
      <c r="D151" s="18"/>
      <c r="E151" s="21"/>
      <c r="F151" s="18"/>
      <c r="G151" s="18"/>
      <c r="H151" s="18"/>
      <c r="I151" s="22"/>
      <c r="J151" s="22"/>
      <c r="K151" s="22"/>
      <c r="L151" s="22"/>
      <c r="M151" s="22"/>
      <c r="N151" s="28"/>
      <c r="O151" s="22"/>
      <c r="P151" s="22"/>
      <c r="Q151" s="23"/>
      <c r="R151" s="18"/>
    </row>
    <row r="152" spans="1:18" ht="16.5" customHeight="1" x14ac:dyDescent="0.25">
      <c r="A152" s="1"/>
      <c r="B152" s="20"/>
      <c r="C152" s="20"/>
      <c r="D152" s="18"/>
      <c r="E152" s="21"/>
      <c r="F152" s="18"/>
      <c r="G152" s="18"/>
      <c r="H152" s="29"/>
      <c r="I152" s="24"/>
      <c r="J152" s="22"/>
      <c r="K152" s="22"/>
      <c r="L152" s="22"/>
      <c r="M152" s="22"/>
      <c r="N152" s="28"/>
      <c r="O152" s="22"/>
      <c r="P152" s="22"/>
      <c r="Q152" s="23"/>
      <c r="R152" s="18"/>
    </row>
    <row r="153" spans="1:18" ht="16.5" customHeight="1" x14ac:dyDescent="0.25">
      <c r="A153" s="1"/>
      <c r="B153" s="20"/>
      <c r="C153" s="20"/>
      <c r="D153" s="18"/>
      <c r="E153" s="21"/>
      <c r="F153" s="18"/>
      <c r="G153" s="18"/>
      <c r="H153" s="77"/>
      <c r="I153" s="24"/>
      <c r="J153" s="24"/>
      <c r="K153" s="24"/>
      <c r="L153" s="22"/>
      <c r="M153" s="22"/>
      <c r="N153" s="28"/>
      <c r="O153" s="22"/>
      <c r="P153" s="22"/>
      <c r="Q153" s="23"/>
      <c r="R153" s="18"/>
    </row>
    <row r="154" spans="1:18" ht="16.5" customHeight="1" x14ac:dyDescent="0.25">
      <c r="A154" s="1"/>
      <c r="B154" s="20"/>
      <c r="C154" s="20"/>
      <c r="D154" s="18"/>
      <c r="E154" s="21"/>
      <c r="F154" s="18"/>
      <c r="G154" s="18"/>
      <c r="H154" s="29"/>
      <c r="I154" s="29"/>
      <c r="J154" s="29"/>
      <c r="K154" s="22"/>
      <c r="L154" s="22"/>
      <c r="M154" s="22"/>
      <c r="N154" s="28"/>
      <c r="O154" s="22"/>
      <c r="P154" s="22"/>
      <c r="Q154" s="26"/>
      <c r="R154" s="18"/>
    </row>
    <row r="155" spans="1:18" ht="16.5" customHeight="1" x14ac:dyDescent="0.25">
      <c r="A155" s="1"/>
      <c r="B155" s="20"/>
      <c r="C155" s="20"/>
      <c r="D155" s="18"/>
      <c r="E155" s="21"/>
      <c r="F155" s="18"/>
      <c r="G155" s="18"/>
      <c r="H155" s="38"/>
      <c r="I155" s="31"/>
      <c r="J155" s="22"/>
      <c r="K155" s="22"/>
      <c r="L155" s="22"/>
      <c r="M155" s="22"/>
      <c r="N155" s="28"/>
      <c r="O155" s="22"/>
      <c r="P155" s="22"/>
      <c r="Q155" s="26"/>
      <c r="R155" s="18"/>
    </row>
    <row r="156" spans="1:18" ht="16.5" customHeight="1" x14ac:dyDescent="0.25">
      <c r="A156" s="1"/>
      <c r="B156" s="20"/>
      <c r="C156" s="20"/>
      <c r="D156" s="18"/>
      <c r="E156" s="21"/>
      <c r="F156" s="18"/>
      <c r="G156" s="81"/>
      <c r="H156" s="31"/>
      <c r="I156" s="22"/>
      <c r="J156" s="22"/>
      <c r="K156" s="22"/>
      <c r="L156" s="1"/>
      <c r="M156" s="22"/>
      <c r="N156" s="28"/>
      <c r="O156" s="22"/>
      <c r="P156" s="22"/>
      <c r="Q156" s="23"/>
      <c r="R156" s="1"/>
    </row>
    <row r="157" spans="1:18" ht="16.5" customHeight="1" x14ac:dyDescent="0.25">
      <c r="A157" s="1"/>
      <c r="B157" s="20"/>
      <c r="C157" s="20"/>
      <c r="D157" s="18"/>
      <c r="E157" s="21"/>
      <c r="F157" s="18"/>
      <c r="G157" s="18"/>
      <c r="H157" s="38"/>
      <c r="I157" s="24"/>
      <c r="J157" s="22"/>
      <c r="K157" s="22"/>
      <c r="L157" s="22"/>
      <c r="M157" s="22"/>
      <c r="N157" s="28"/>
      <c r="O157" s="22"/>
      <c r="P157" s="22"/>
      <c r="Q157" s="26"/>
      <c r="R157" s="1"/>
    </row>
    <row r="158" spans="1:18" ht="16.5" customHeight="1" x14ac:dyDescent="0.25">
      <c r="A158" s="1"/>
      <c r="B158" s="20"/>
      <c r="C158" s="20"/>
      <c r="D158" s="18"/>
      <c r="E158" s="21"/>
      <c r="F158" s="18"/>
      <c r="G158" s="18"/>
      <c r="H158" s="31"/>
      <c r="I158" s="24"/>
      <c r="J158" s="22"/>
      <c r="K158" s="22"/>
      <c r="L158" s="22"/>
      <c r="M158" s="22"/>
      <c r="N158" s="28"/>
      <c r="O158" s="22"/>
      <c r="P158" s="22"/>
      <c r="Q158" s="26"/>
      <c r="R158" s="1"/>
    </row>
    <row r="159" spans="1:18" ht="16.5" customHeight="1" x14ac:dyDescent="0.25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</row>
    <row r="160" spans="1:18" ht="16.5" customHeight="1" x14ac:dyDescent="0.25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</row>
    <row r="161" spans="1:18" ht="16.5" customHeight="1" x14ac:dyDescent="0.25">
      <c r="A161" s="1"/>
      <c r="B161" s="94"/>
      <c r="C161" s="94"/>
      <c r="D161" s="65"/>
      <c r="E161" s="95"/>
      <c r="F161" s="65"/>
      <c r="G161" s="65"/>
      <c r="H161" s="65"/>
      <c r="I161" s="31"/>
      <c r="J161" s="96"/>
      <c r="K161" s="31"/>
      <c r="L161" s="31"/>
      <c r="M161" s="31"/>
      <c r="N161" s="72"/>
      <c r="O161" s="31"/>
      <c r="P161" s="31"/>
      <c r="Q161" s="23"/>
      <c r="R161" s="65"/>
    </row>
    <row r="162" spans="1:18" ht="16.5" customHeight="1" x14ac:dyDescent="0.25">
      <c r="A162" s="1"/>
      <c r="B162" s="94"/>
      <c r="C162" s="94"/>
      <c r="D162" s="65"/>
      <c r="E162" s="95"/>
      <c r="F162" s="65"/>
      <c r="G162" s="65"/>
      <c r="H162" s="65"/>
      <c r="I162" s="31"/>
      <c r="J162" s="31"/>
      <c r="K162" s="57"/>
      <c r="L162" s="31"/>
      <c r="M162" s="31"/>
      <c r="N162" s="72"/>
      <c r="O162" s="31"/>
      <c r="P162" s="31"/>
      <c r="Q162" s="23"/>
      <c r="R162" s="65"/>
    </row>
    <row r="163" spans="1:18" ht="16.5" customHeight="1" x14ac:dyDescent="0.25">
      <c r="A163" s="1"/>
      <c r="B163" s="94"/>
      <c r="C163" s="94"/>
      <c r="D163" s="65"/>
      <c r="E163" s="95"/>
      <c r="F163" s="65"/>
      <c r="G163" s="65"/>
      <c r="H163" s="65"/>
      <c r="I163" s="24"/>
      <c r="J163" s="31"/>
      <c r="K163" s="31"/>
      <c r="L163" s="31"/>
      <c r="M163" s="31"/>
      <c r="N163" s="72"/>
      <c r="O163" s="31"/>
      <c r="P163" s="31"/>
      <c r="Q163" s="23"/>
      <c r="R163" s="65"/>
    </row>
    <row r="164" spans="1:18" ht="16.5" customHeight="1" x14ac:dyDescent="0.25">
      <c r="A164" s="1"/>
      <c r="B164" s="94"/>
      <c r="C164" s="94"/>
      <c r="D164" s="65"/>
      <c r="E164" s="95"/>
      <c r="F164" s="65"/>
      <c r="G164" s="65"/>
      <c r="H164" s="65"/>
      <c r="I164" s="24"/>
      <c r="J164" s="31"/>
      <c r="K164" s="24"/>
      <c r="L164" s="31"/>
      <c r="M164" s="31"/>
      <c r="N164" s="72"/>
      <c r="O164" s="31"/>
      <c r="P164" s="31"/>
      <c r="Q164" s="23"/>
      <c r="R164" s="65"/>
    </row>
    <row r="165" spans="1:18" ht="16.5" customHeight="1" x14ac:dyDescent="0.25">
      <c r="A165" s="1"/>
      <c r="B165" s="94"/>
      <c r="C165" s="94"/>
      <c r="D165" s="65"/>
      <c r="E165" s="75"/>
      <c r="F165" s="65"/>
      <c r="G165" s="65"/>
      <c r="H165" s="65"/>
      <c r="I165" s="24"/>
      <c r="J165" s="31"/>
      <c r="K165" s="31"/>
      <c r="L165" s="31"/>
      <c r="M165" s="31"/>
      <c r="N165" s="31"/>
      <c r="O165" s="31"/>
      <c r="P165" s="31"/>
      <c r="Q165" s="26"/>
      <c r="R165" s="65"/>
    </row>
    <row r="166" spans="1:18" ht="16.5" customHeight="1" x14ac:dyDescent="0.25">
      <c r="A166" s="1"/>
      <c r="B166" s="94"/>
      <c r="C166" s="94"/>
      <c r="D166" s="65"/>
      <c r="E166" s="95"/>
      <c r="F166" s="65"/>
      <c r="G166" s="65"/>
      <c r="H166" s="65"/>
      <c r="I166" s="31"/>
      <c r="J166" s="96"/>
      <c r="K166" s="31"/>
      <c r="L166" s="31"/>
      <c r="M166" s="31"/>
      <c r="N166" s="72"/>
      <c r="O166" s="31"/>
      <c r="P166" s="31"/>
      <c r="Q166" s="26"/>
      <c r="R166" s="65"/>
    </row>
    <row r="167" spans="1:18" ht="16.5" customHeight="1" x14ac:dyDescent="0.25">
      <c r="A167" s="1"/>
      <c r="B167" s="94"/>
      <c r="C167" s="94"/>
      <c r="D167" s="65"/>
      <c r="E167" s="95"/>
      <c r="F167" s="31"/>
      <c r="G167" s="65"/>
      <c r="H167" s="75"/>
      <c r="I167" s="31"/>
      <c r="J167" s="31"/>
      <c r="K167" s="31"/>
      <c r="L167" s="31"/>
      <c r="M167" s="31"/>
      <c r="N167" s="72"/>
      <c r="O167" s="31"/>
      <c r="P167" s="31"/>
      <c r="Q167" s="26"/>
      <c r="R167" s="65"/>
    </row>
    <row r="168" spans="1:18" ht="16.5" customHeight="1" x14ac:dyDescent="0.25">
      <c r="A168" s="1"/>
      <c r="B168" s="94"/>
      <c r="C168" s="94"/>
      <c r="D168" s="65"/>
      <c r="E168" s="95"/>
      <c r="F168" s="31"/>
      <c r="G168" s="65"/>
      <c r="H168" s="65"/>
      <c r="I168" s="96"/>
      <c r="J168" s="96"/>
      <c r="K168" s="96"/>
      <c r="L168" s="31"/>
      <c r="M168" s="31"/>
      <c r="N168" s="98"/>
      <c r="O168" s="31"/>
      <c r="P168" s="31"/>
      <c r="Q168" s="26"/>
      <c r="R168" s="65"/>
    </row>
    <row r="169" spans="1:18" ht="16.5" customHeight="1" x14ac:dyDescent="0.25">
      <c r="A169" s="1"/>
      <c r="B169" s="94"/>
      <c r="C169" s="94"/>
      <c r="D169" s="65"/>
      <c r="E169" s="95"/>
      <c r="F169" s="31"/>
      <c r="G169" s="65"/>
      <c r="H169" s="65"/>
      <c r="I169" s="31"/>
      <c r="J169" s="31"/>
      <c r="K169" s="31"/>
      <c r="L169" s="31"/>
      <c r="M169" s="31"/>
      <c r="N169" s="72"/>
      <c r="O169" s="31"/>
      <c r="P169" s="31"/>
      <c r="Q169" s="26"/>
      <c r="R169" s="65"/>
    </row>
    <row r="170" spans="1:18" ht="16.5" customHeight="1" x14ac:dyDescent="0.25">
      <c r="A170" s="1"/>
      <c r="B170" s="94"/>
      <c r="C170" s="94"/>
      <c r="D170" s="65"/>
      <c r="E170" s="95"/>
      <c r="F170" s="65"/>
      <c r="G170" s="65"/>
      <c r="H170" s="65"/>
      <c r="I170" s="72"/>
      <c r="J170" s="31"/>
      <c r="K170" s="31"/>
      <c r="L170" s="31"/>
      <c r="M170" s="31"/>
      <c r="N170" s="72"/>
      <c r="O170" s="31"/>
      <c r="P170" s="31"/>
      <c r="Q170" s="26"/>
      <c r="R170" s="65"/>
    </row>
    <row r="171" spans="1:18" ht="16.5" customHeight="1" x14ac:dyDescent="0.25">
      <c r="A171" s="1"/>
      <c r="B171" s="94"/>
      <c r="C171" s="94"/>
      <c r="D171" s="65"/>
      <c r="E171" s="95"/>
      <c r="F171" s="65"/>
      <c r="G171" s="65"/>
      <c r="H171" s="31"/>
      <c r="I171" s="31"/>
      <c r="J171" s="31"/>
      <c r="K171" s="31"/>
      <c r="L171" s="31"/>
      <c r="M171" s="99"/>
      <c r="N171" s="72"/>
      <c r="O171" s="31"/>
      <c r="P171" s="31"/>
      <c r="Q171" s="26"/>
      <c r="R171" s="65"/>
    </row>
    <row r="172" spans="1:18" ht="16.5" customHeight="1" x14ac:dyDescent="0.25">
      <c r="A172" s="1"/>
      <c r="B172" s="94"/>
      <c r="C172" s="94"/>
      <c r="D172" s="65"/>
      <c r="E172" s="75"/>
      <c r="F172" s="65"/>
      <c r="G172" s="65"/>
      <c r="H172" s="31"/>
      <c r="I172" s="72"/>
      <c r="J172" s="31"/>
      <c r="K172" s="31"/>
      <c r="L172" s="31"/>
      <c r="M172" s="31"/>
      <c r="N172" s="31"/>
      <c r="O172" s="31"/>
      <c r="P172" s="31"/>
      <c r="Q172" s="26"/>
      <c r="R172" s="65"/>
    </row>
    <row r="173" spans="1:18" ht="16.5" customHeight="1" x14ac:dyDescent="0.25">
      <c r="A173" s="1"/>
      <c r="B173" s="94"/>
      <c r="C173" s="94"/>
      <c r="D173" s="65"/>
      <c r="E173" s="95"/>
      <c r="F173" s="65"/>
      <c r="G173" s="65"/>
      <c r="H173" s="75"/>
      <c r="I173" s="65"/>
      <c r="J173" s="31"/>
      <c r="K173" s="65"/>
      <c r="L173" s="31"/>
      <c r="M173" s="31"/>
      <c r="N173" s="72"/>
      <c r="O173" s="31"/>
      <c r="P173" s="31"/>
      <c r="Q173" s="26"/>
      <c r="R173" s="65"/>
    </row>
    <row r="174" spans="1:18" ht="16.5" customHeight="1" x14ac:dyDescent="0.25">
      <c r="A174" s="1"/>
      <c r="B174" s="20"/>
      <c r="C174" s="20"/>
      <c r="D174" s="18"/>
      <c r="E174" s="30"/>
      <c r="F174" s="18"/>
      <c r="G174" s="18"/>
      <c r="H174" s="21"/>
      <c r="I174" s="22"/>
      <c r="J174" s="22"/>
      <c r="K174" s="22"/>
      <c r="L174" s="22"/>
      <c r="M174" s="22"/>
      <c r="N174" s="28"/>
      <c r="O174" s="22"/>
      <c r="P174" s="22"/>
      <c r="Q174" s="23"/>
      <c r="R174" s="18"/>
    </row>
    <row r="175" spans="1:18" ht="16.5" customHeight="1" x14ac:dyDescent="0.25">
      <c r="A175" s="1"/>
      <c r="B175" s="20"/>
      <c r="C175" s="20"/>
      <c r="D175" s="18"/>
      <c r="E175" s="30"/>
      <c r="F175" s="18"/>
      <c r="G175" s="18"/>
      <c r="H175" s="31"/>
      <c r="I175" s="22"/>
      <c r="J175" s="22"/>
      <c r="K175" s="22"/>
      <c r="L175" s="22"/>
      <c r="M175" s="22"/>
      <c r="N175" s="28"/>
      <c r="O175" s="22"/>
      <c r="P175" s="22"/>
      <c r="Q175" s="23"/>
      <c r="R175" s="18"/>
    </row>
    <row r="176" spans="1:18" ht="16.5" customHeight="1" x14ac:dyDescent="0.25">
      <c r="A176" s="1"/>
      <c r="B176" s="20"/>
      <c r="C176" s="20"/>
      <c r="D176" s="18"/>
      <c r="E176" s="30"/>
      <c r="F176" s="18"/>
      <c r="G176" s="18"/>
      <c r="H176" s="29"/>
      <c r="I176" s="24"/>
      <c r="J176" s="22"/>
      <c r="K176" s="22"/>
      <c r="L176" s="22"/>
      <c r="M176" s="22"/>
      <c r="N176" s="28"/>
      <c r="O176" s="22"/>
      <c r="P176" s="22"/>
      <c r="Q176" s="23"/>
      <c r="R176" s="18"/>
    </row>
    <row r="177" spans="1:18" ht="16.5" customHeight="1" x14ac:dyDescent="0.25">
      <c r="A177" s="1"/>
      <c r="B177" s="20"/>
      <c r="C177" s="20"/>
      <c r="D177" s="18"/>
      <c r="E177" s="30"/>
      <c r="F177" s="18"/>
      <c r="G177" s="18"/>
      <c r="H177" s="29"/>
      <c r="I177" s="24"/>
      <c r="J177" s="22"/>
      <c r="K177" s="24"/>
      <c r="L177" s="22"/>
      <c r="M177" s="22"/>
      <c r="N177" s="22"/>
      <c r="O177" s="22"/>
      <c r="P177" s="22"/>
      <c r="Q177" s="23"/>
      <c r="R177" s="18"/>
    </row>
    <row r="178" spans="1:18" ht="16.5" customHeight="1" x14ac:dyDescent="0.25">
      <c r="A178" s="1"/>
      <c r="B178" s="20"/>
      <c r="C178" s="20"/>
      <c r="D178" s="18"/>
      <c r="E178" s="30"/>
      <c r="F178" s="18"/>
      <c r="G178" s="18"/>
      <c r="H178" s="24"/>
      <c r="I178" s="29"/>
      <c r="J178" s="22"/>
      <c r="K178" s="22"/>
      <c r="L178" s="22"/>
      <c r="M178" s="22"/>
      <c r="N178" s="28"/>
      <c r="O178" s="22"/>
      <c r="P178" s="22"/>
      <c r="Q178" s="26"/>
      <c r="R178" s="18"/>
    </row>
    <row r="179" spans="1:18" ht="16.5" customHeight="1" x14ac:dyDescent="0.25">
      <c r="A179" s="1"/>
      <c r="B179" s="20"/>
      <c r="C179" s="20"/>
      <c r="D179" s="18"/>
      <c r="E179" s="30"/>
      <c r="F179" s="18"/>
      <c r="G179" s="18"/>
      <c r="H179" s="22"/>
      <c r="I179" s="31"/>
      <c r="J179" s="22"/>
      <c r="K179" s="22"/>
      <c r="L179" s="22"/>
      <c r="M179" s="22"/>
      <c r="N179" s="28"/>
      <c r="O179" s="22"/>
      <c r="P179" s="22"/>
      <c r="Q179" s="26"/>
      <c r="R179" s="18"/>
    </row>
    <row r="180" spans="1:18" ht="16.5" customHeight="1" x14ac:dyDescent="0.25">
      <c r="A180" s="1"/>
      <c r="B180" s="20"/>
      <c r="C180" s="20"/>
      <c r="D180" s="18"/>
      <c r="E180" s="30"/>
      <c r="F180" s="22"/>
      <c r="G180" s="18"/>
      <c r="H180" s="22"/>
      <c r="I180" s="22"/>
      <c r="J180" s="22"/>
      <c r="K180" s="22"/>
      <c r="L180" s="22"/>
      <c r="M180" s="22"/>
      <c r="N180" s="28"/>
      <c r="O180" s="22"/>
      <c r="P180" s="22"/>
      <c r="Q180" s="26"/>
      <c r="R180" s="18"/>
    </row>
    <row r="181" spans="1:18" ht="16.5" customHeight="1" x14ac:dyDescent="0.25">
      <c r="A181" s="1"/>
      <c r="B181" s="20"/>
      <c r="C181" s="20"/>
      <c r="D181" s="18"/>
      <c r="E181" s="21"/>
      <c r="F181" s="18"/>
      <c r="G181" s="18"/>
      <c r="H181" s="21"/>
      <c r="I181" s="22"/>
      <c r="J181" s="22"/>
      <c r="K181" s="22"/>
      <c r="L181" s="22"/>
      <c r="M181" s="22"/>
      <c r="N181" s="22"/>
      <c r="O181" s="22"/>
      <c r="P181" s="22"/>
      <c r="Q181" s="23"/>
      <c r="R181" s="18"/>
    </row>
    <row r="182" spans="1:18" ht="16.5" customHeight="1" x14ac:dyDescent="0.25">
      <c r="A182" s="1"/>
      <c r="B182" s="20"/>
      <c r="C182" s="20"/>
      <c r="D182" s="18"/>
      <c r="E182" s="21"/>
      <c r="F182" s="18"/>
      <c r="G182" s="18"/>
      <c r="H182" s="21"/>
      <c r="I182" s="22"/>
      <c r="J182" s="22"/>
      <c r="K182" s="22"/>
      <c r="L182" s="22"/>
      <c r="M182" s="22"/>
      <c r="N182" s="28"/>
      <c r="O182" s="22"/>
      <c r="P182" s="22"/>
      <c r="Q182" s="23"/>
      <c r="R182" s="18"/>
    </row>
    <row r="183" spans="1:18" ht="16.5" customHeight="1" x14ac:dyDescent="0.25">
      <c r="A183" s="1"/>
      <c r="B183" s="20"/>
      <c r="C183" s="20"/>
      <c r="D183" s="18"/>
      <c r="E183" s="21"/>
      <c r="F183" s="18"/>
      <c r="G183" s="18"/>
      <c r="H183" s="31"/>
      <c r="I183" s="22"/>
      <c r="J183" s="22"/>
      <c r="K183" s="22"/>
      <c r="L183" s="22"/>
      <c r="M183" s="31"/>
      <c r="N183" s="22"/>
      <c r="O183" s="22"/>
      <c r="P183" s="22"/>
      <c r="Q183" s="23"/>
      <c r="R183" s="18"/>
    </row>
    <row r="184" spans="1:18" ht="16.5" customHeight="1" x14ac:dyDescent="0.25">
      <c r="A184" s="1"/>
      <c r="B184" s="20"/>
      <c r="C184" s="20"/>
      <c r="D184" s="18"/>
      <c r="E184" s="21"/>
      <c r="F184" s="18"/>
      <c r="G184" s="18"/>
      <c r="H184" s="29"/>
      <c r="I184" s="24"/>
      <c r="J184" s="22"/>
      <c r="K184" s="22"/>
      <c r="L184" s="22"/>
      <c r="M184" s="22"/>
      <c r="N184" s="25"/>
      <c r="O184" s="22"/>
      <c r="P184" s="22"/>
      <c r="Q184" s="23"/>
      <c r="R184" s="18"/>
    </row>
    <row r="185" spans="1:18" ht="16.5" customHeight="1" x14ac:dyDescent="0.25">
      <c r="A185" s="1"/>
      <c r="B185" s="20"/>
      <c r="C185" s="20"/>
      <c r="D185" s="18"/>
      <c r="E185" s="21"/>
      <c r="F185" s="18"/>
      <c r="G185" s="18"/>
      <c r="H185" s="21"/>
      <c r="I185" s="22"/>
      <c r="J185" s="22"/>
      <c r="K185" s="22"/>
      <c r="L185" s="22"/>
      <c r="M185" s="22"/>
      <c r="N185" s="22"/>
      <c r="O185" s="22"/>
      <c r="P185" s="22"/>
      <c r="Q185" s="23"/>
      <c r="R185" s="18"/>
    </row>
    <row r="186" spans="1:18" ht="16.5" customHeight="1" x14ac:dyDescent="0.25">
      <c r="A186" s="1"/>
      <c r="B186" s="20"/>
      <c r="C186" s="20"/>
      <c r="D186" s="18"/>
      <c r="E186" s="21"/>
      <c r="F186" s="18"/>
      <c r="G186" s="18"/>
      <c r="H186" s="31"/>
      <c r="I186" s="22"/>
      <c r="J186" s="22"/>
      <c r="K186" s="22"/>
      <c r="L186" s="22"/>
      <c r="M186" s="22"/>
      <c r="N186" s="22"/>
      <c r="O186" s="22"/>
      <c r="P186" s="22"/>
      <c r="Q186" s="23"/>
      <c r="R186" s="18"/>
    </row>
    <row r="187" spans="1:18" ht="16.5" customHeight="1" x14ac:dyDescent="0.25">
      <c r="A187" s="1"/>
      <c r="B187" s="20"/>
      <c r="C187" s="20"/>
      <c r="D187" s="18"/>
      <c r="E187" s="30"/>
      <c r="F187" s="18"/>
      <c r="G187" s="18"/>
      <c r="H187" s="21"/>
      <c r="I187" s="22"/>
      <c r="J187" s="22"/>
      <c r="K187" s="22"/>
      <c r="L187" s="22"/>
      <c r="M187" s="22"/>
      <c r="N187" s="28"/>
      <c r="O187" s="22"/>
      <c r="P187" s="22"/>
      <c r="Q187" s="23"/>
      <c r="R187" s="18"/>
    </row>
    <row r="188" spans="1:18" ht="16.5" customHeight="1" x14ac:dyDescent="0.25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</row>
    <row r="189" spans="1:18" ht="16.5" customHeight="1" x14ac:dyDescent="0.25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</row>
    <row r="190" spans="1:18" ht="16.5" customHeight="1" x14ac:dyDescent="0.25">
      <c r="A190" s="1"/>
      <c r="B190" s="20"/>
      <c r="C190" s="20"/>
      <c r="D190" s="18"/>
      <c r="E190" s="21"/>
      <c r="F190" s="18"/>
      <c r="G190" s="18"/>
      <c r="H190" s="22"/>
      <c r="I190" s="24"/>
      <c r="J190" s="22"/>
      <c r="K190" s="22"/>
      <c r="L190" s="22"/>
      <c r="M190" s="22"/>
      <c r="N190" s="28"/>
      <c r="O190" s="22"/>
      <c r="P190" s="22"/>
      <c r="Q190" s="31"/>
      <c r="R190" s="22"/>
    </row>
    <row r="191" spans="1:18" ht="16.5" customHeight="1" x14ac:dyDescent="0.25">
      <c r="A191" s="1"/>
      <c r="B191" s="20"/>
      <c r="C191" s="20"/>
      <c r="D191" s="18"/>
      <c r="E191" s="21"/>
      <c r="F191" s="18"/>
      <c r="G191" s="18"/>
      <c r="H191" s="18"/>
      <c r="I191" s="24"/>
      <c r="J191" s="22"/>
      <c r="K191" s="22"/>
      <c r="L191" s="22"/>
      <c r="M191" s="22"/>
      <c r="N191" s="28"/>
      <c r="O191" s="22"/>
      <c r="P191" s="22"/>
      <c r="Q191" s="31"/>
      <c r="R191" s="22"/>
    </row>
    <row r="192" spans="1:18" ht="16.5" customHeight="1" x14ac:dyDescent="0.25">
      <c r="A192" s="1"/>
      <c r="B192" s="20"/>
      <c r="C192" s="20"/>
      <c r="D192" s="18"/>
      <c r="E192" s="21"/>
      <c r="F192" s="18"/>
      <c r="G192" s="18"/>
      <c r="H192" s="18"/>
      <c r="I192" s="24"/>
      <c r="J192" s="22"/>
      <c r="K192" s="22"/>
      <c r="L192" s="22"/>
      <c r="M192" s="22"/>
      <c r="N192" s="22"/>
      <c r="O192" s="22"/>
      <c r="P192" s="22"/>
      <c r="Q192" s="23"/>
      <c r="R192" s="18"/>
    </row>
    <row r="193" spans="1:18" ht="16.5" customHeight="1" x14ac:dyDescent="0.25">
      <c r="A193" s="1"/>
      <c r="B193" s="20"/>
      <c r="C193" s="20"/>
      <c r="D193" s="18"/>
      <c r="E193" s="21"/>
      <c r="F193" s="18"/>
      <c r="G193" s="18"/>
      <c r="H193" s="22"/>
      <c r="I193" s="24"/>
      <c r="J193" s="22"/>
      <c r="K193" s="24"/>
      <c r="L193" s="22"/>
      <c r="M193" s="22"/>
      <c r="N193" s="35"/>
      <c r="O193" s="22"/>
      <c r="P193" s="22"/>
      <c r="Q193" s="31"/>
      <c r="R193" s="22"/>
    </row>
    <row r="194" spans="1:18" ht="16.5" customHeight="1" x14ac:dyDescent="0.25">
      <c r="A194" s="1"/>
      <c r="B194" s="20"/>
      <c r="C194" s="20"/>
      <c r="D194" s="18"/>
      <c r="E194" s="21"/>
      <c r="F194" s="18"/>
      <c r="G194" s="18"/>
      <c r="H194" s="21"/>
      <c r="I194" s="24"/>
      <c r="J194" s="22"/>
      <c r="K194" s="22"/>
      <c r="L194" s="22"/>
      <c r="M194" s="22"/>
      <c r="N194" s="28"/>
      <c r="O194" s="22"/>
      <c r="P194" s="22"/>
      <c r="Q194" s="23"/>
      <c r="R194" s="18"/>
    </row>
    <row r="195" spans="1:18" ht="16.5" customHeight="1" x14ac:dyDescent="0.25">
      <c r="A195" s="1"/>
      <c r="B195" s="20"/>
      <c r="C195" s="20"/>
      <c r="D195" s="18"/>
      <c r="E195" s="21"/>
      <c r="F195" s="18"/>
      <c r="G195" s="18"/>
      <c r="H195" s="21"/>
      <c r="I195" s="24"/>
      <c r="J195" s="22"/>
      <c r="K195" s="22"/>
      <c r="L195" s="22"/>
      <c r="M195" s="22"/>
      <c r="N195" s="28"/>
      <c r="O195" s="22"/>
      <c r="P195" s="22"/>
      <c r="Q195" s="23"/>
      <c r="R195" s="18"/>
    </row>
    <row r="196" spans="1:18" ht="16.5" customHeight="1" x14ac:dyDescent="0.25">
      <c r="A196" s="1"/>
      <c r="B196" s="20"/>
      <c r="C196" s="20"/>
      <c r="D196" s="18"/>
      <c r="E196" s="21"/>
      <c r="F196" s="18"/>
      <c r="G196" s="18"/>
      <c r="H196" s="18"/>
      <c r="I196" s="24"/>
      <c r="J196" s="22"/>
      <c r="K196" s="24"/>
      <c r="L196" s="22"/>
      <c r="M196" s="22"/>
      <c r="N196" s="28"/>
      <c r="O196" s="22"/>
      <c r="P196" s="22"/>
      <c r="Q196" s="31"/>
      <c r="R196" s="22"/>
    </row>
    <row r="197" spans="1:18" ht="16.5" customHeight="1" x14ac:dyDescent="0.25">
      <c r="A197" s="1"/>
      <c r="B197" s="20"/>
      <c r="C197" s="20"/>
      <c r="D197" s="18"/>
      <c r="E197" s="21"/>
      <c r="F197" s="18"/>
      <c r="G197" s="18"/>
      <c r="H197" s="18"/>
      <c r="I197" s="24"/>
      <c r="J197" s="22"/>
      <c r="K197" s="22"/>
      <c r="L197" s="22"/>
      <c r="M197" s="22"/>
      <c r="N197" s="22"/>
      <c r="O197" s="22"/>
      <c r="P197" s="22"/>
      <c r="Q197" s="23"/>
      <c r="R197" s="18"/>
    </row>
    <row r="198" spans="1:18" ht="16.5" customHeight="1" x14ac:dyDescent="0.25">
      <c r="A198" s="1"/>
      <c r="B198" s="20"/>
      <c r="C198" s="20"/>
      <c r="D198" s="18"/>
      <c r="E198" s="21"/>
      <c r="F198" s="18"/>
      <c r="G198" s="18"/>
      <c r="H198" s="18"/>
      <c r="I198" s="24"/>
      <c r="J198" s="22"/>
      <c r="K198" s="24"/>
      <c r="L198" s="22"/>
      <c r="M198" s="22"/>
      <c r="N198" s="22"/>
      <c r="O198" s="22"/>
      <c r="P198" s="22"/>
      <c r="Q198" s="23"/>
      <c r="R198" s="18"/>
    </row>
    <row r="199" spans="1:18" ht="16.5" customHeight="1" x14ac:dyDescent="0.25">
      <c r="A199" s="1"/>
      <c r="B199" s="20"/>
      <c r="C199" s="20"/>
      <c r="D199" s="18"/>
      <c r="E199" s="30"/>
      <c r="F199" s="18"/>
      <c r="G199" s="18"/>
      <c r="H199" s="18"/>
      <c r="I199" s="24"/>
      <c r="J199" s="22"/>
      <c r="K199" s="22"/>
      <c r="L199" s="22"/>
      <c r="M199" s="22"/>
      <c r="N199" s="28"/>
      <c r="O199" s="22"/>
      <c r="P199" s="22"/>
      <c r="Q199" s="31"/>
      <c r="R199" s="22"/>
    </row>
    <row r="200" spans="1:18" ht="16.5" customHeight="1" x14ac:dyDescent="0.25">
      <c r="A200" s="1"/>
      <c r="B200" s="20"/>
      <c r="C200" s="20"/>
      <c r="D200" s="18"/>
      <c r="E200" s="21"/>
      <c r="F200" s="18"/>
      <c r="G200" s="18"/>
      <c r="H200" s="18"/>
      <c r="I200" s="24"/>
      <c r="J200" s="22"/>
      <c r="K200" s="22"/>
      <c r="L200" s="22"/>
      <c r="M200" s="22"/>
      <c r="N200" s="28"/>
      <c r="O200" s="22"/>
      <c r="P200" s="22"/>
      <c r="Q200" s="23"/>
      <c r="R200" s="18"/>
    </row>
    <row r="201" spans="1:18" ht="16.5" customHeight="1" x14ac:dyDescent="0.25">
      <c r="A201" s="1"/>
      <c r="B201" s="20"/>
      <c r="C201" s="20"/>
      <c r="D201" s="18"/>
      <c r="E201" s="21"/>
      <c r="F201" s="18"/>
      <c r="G201" s="18"/>
      <c r="H201" s="18"/>
      <c r="I201" s="24"/>
      <c r="J201" s="22"/>
      <c r="K201" s="22"/>
      <c r="L201" s="22"/>
      <c r="M201" s="22"/>
      <c r="N201" s="28"/>
      <c r="O201" s="22"/>
      <c r="P201" s="22"/>
      <c r="Q201" s="23"/>
      <c r="R201" s="18"/>
    </row>
    <row r="202" spans="1:18" x14ac:dyDescent="0.25">
      <c r="A202" s="1"/>
      <c r="B202" s="20"/>
      <c r="C202" s="20"/>
      <c r="D202" s="18"/>
      <c r="E202" s="30"/>
      <c r="F202" s="18"/>
      <c r="G202" s="18"/>
      <c r="H202" s="18"/>
      <c r="I202" s="24"/>
      <c r="J202" s="22"/>
      <c r="K202" s="22"/>
      <c r="L202" s="22"/>
      <c r="M202" s="22"/>
      <c r="N202" s="28"/>
      <c r="O202" s="22"/>
      <c r="P202" s="22"/>
      <c r="Q202" s="26"/>
      <c r="R202" s="18"/>
    </row>
    <row r="203" spans="1:18" x14ac:dyDescent="0.25">
      <c r="A203" s="1"/>
      <c r="B203" s="20"/>
      <c r="C203" s="20"/>
      <c r="D203" s="18"/>
      <c r="E203" s="30"/>
      <c r="F203" s="18"/>
      <c r="G203" s="18"/>
      <c r="H203" s="18"/>
      <c r="I203" s="29"/>
      <c r="J203" s="22"/>
      <c r="K203" s="22"/>
      <c r="L203" s="22"/>
      <c r="M203" s="22"/>
      <c r="N203" s="28"/>
      <c r="O203" s="22"/>
      <c r="P203" s="22"/>
      <c r="Q203" s="26"/>
      <c r="R203" s="18"/>
    </row>
    <row r="204" spans="1:18" x14ac:dyDescent="0.25">
      <c r="A204" s="1"/>
      <c r="B204" s="20"/>
      <c r="C204" s="20"/>
      <c r="D204" s="18"/>
      <c r="E204" s="21"/>
      <c r="F204" s="18"/>
      <c r="G204" s="18"/>
      <c r="H204" s="18"/>
      <c r="I204" s="31"/>
      <c r="J204" s="22"/>
      <c r="K204" s="22"/>
      <c r="L204" s="22"/>
      <c r="M204" s="22"/>
      <c r="N204" s="28"/>
      <c r="O204" s="22"/>
      <c r="P204" s="22"/>
      <c r="Q204" s="26"/>
      <c r="R204" s="18"/>
    </row>
    <row r="205" spans="1:18" x14ac:dyDescent="0.25">
      <c r="A205" s="1"/>
      <c r="B205" s="20"/>
      <c r="C205" s="20"/>
      <c r="D205" s="18"/>
      <c r="E205" s="30"/>
      <c r="F205" s="18"/>
      <c r="G205" s="18"/>
      <c r="H205" s="18"/>
      <c r="I205" s="22"/>
      <c r="J205" s="22"/>
      <c r="K205" s="22"/>
      <c r="L205" s="22"/>
      <c r="M205" s="22"/>
      <c r="N205" s="28"/>
      <c r="O205" s="22"/>
      <c r="P205" s="22"/>
      <c r="Q205" s="26"/>
      <c r="R205" s="18"/>
    </row>
    <row r="206" spans="1:18" x14ac:dyDescent="0.25">
      <c r="A206" s="1"/>
      <c r="B206" s="20"/>
      <c r="C206" s="20"/>
      <c r="D206" s="18"/>
      <c r="E206" s="21"/>
      <c r="F206" s="18"/>
      <c r="G206" s="18"/>
      <c r="H206" s="18"/>
      <c r="I206" s="22"/>
      <c r="J206" s="34"/>
      <c r="K206" s="34"/>
      <c r="L206" s="22"/>
      <c r="M206" s="22"/>
      <c r="N206" s="34"/>
      <c r="O206" s="22"/>
      <c r="P206" s="22"/>
      <c r="Q206" s="26"/>
      <c r="R206" s="18"/>
    </row>
    <row r="207" spans="1:18" x14ac:dyDescent="0.25">
      <c r="A207" s="1"/>
      <c r="B207" s="20"/>
      <c r="C207" s="20"/>
      <c r="D207" s="18"/>
      <c r="E207" s="30"/>
      <c r="F207" s="18"/>
      <c r="G207" s="18"/>
      <c r="H207" s="18"/>
      <c r="I207" s="22"/>
      <c r="J207" s="22"/>
      <c r="K207" s="22"/>
      <c r="L207" s="22"/>
      <c r="M207" s="22"/>
      <c r="N207" s="28"/>
      <c r="O207" s="22"/>
      <c r="P207" s="22"/>
      <c r="Q207" s="26"/>
      <c r="R207" s="18"/>
    </row>
    <row r="208" spans="1:18" x14ac:dyDescent="0.25">
      <c r="A208" s="1"/>
      <c r="B208" s="20"/>
      <c r="C208" s="20"/>
      <c r="D208" s="18"/>
      <c r="E208" s="30"/>
      <c r="F208" s="18"/>
      <c r="G208" s="18"/>
      <c r="H208" s="18"/>
      <c r="I208" s="28"/>
      <c r="J208" s="22"/>
      <c r="K208" s="22"/>
      <c r="L208" s="22"/>
      <c r="M208" s="22"/>
      <c r="N208" s="28"/>
      <c r="O208" s="22"/>
      <c r="P208" s="22"/>
      <c r="Q208" s="26"/>
      <c r="R208" s="18"/>
    </row>
    <row r="209" spans="1:18" x14ac:dyDescent="0.25">
      <c r="A209" s="1"/>
      <c r="B209" s="20"/>
      <c r="C209" s="20"/>
      <c r="D209" s="18"/>
      <c r="E209" s="30"/>
      <c r="F209" s="18"/>
      <c r="G209" s="18"/>
      <c r="H209" s="18"/>
      <c r="I209" s="22"/>
      <c r="J209" s="22"/>
      <c r="K209" s="22"/>
      <c r="L209" s="22"/>
      <c r="M209" s="22"/>
      <c r="N209" s="28"/>
      <c r="O209" s="22"/>
      <c r="P209" s="22"/>
      <c r="Q209" s="26"/>
      <c r="R209" s="18"/>
    </row>
    <row r="210" spans="1:18" x14ac:dyDescent="0.25">
      <c r="A210" s="1"/>
      <c r="B210" s="20"/>
      <c r="C210" s="20"/>
      <c r="D210" s="18"/>
      <c r="E210" s="21"/>
      <c r="F210" s="18"/>
      <c r="G210" s="18"/>
      <c r="H210" s="18"/>
      <c r="I210" s="22"/>
      <c r="J210" s="22"/>
      <c r="K210" s="22"/>
      <c r="L210" s="22"/>
      <c r="M210" s="22"/>
      <c r="N210" s="28"/>
      <c r="O210" s="22"/>
      <c r="P210" s="22"/>
      <c r="Q210" s="26"/>
      <c r="R210" s="18"/>
    </row>
    <row r="211" spans="1:18" x14ac:dyDescent="0.25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</row>
    <row r="212" spans="1:18" x14ac:dyDescent="0.25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</row>
    <row r="213" spans="1:18" x14ac:dyDescent="0.25">
      <c r="A213" s="18"/>
      <c r="B213" s="20"/>
      <c r="C213" s="20"/>
      <c r="D213" s="18"/>
      <c r="E213" s="21"/>
      <c r="F213" s="18"/>
      <c r="G213" s="18"/>
      <c r="H213" s="31"/>
      <c r="I213" s="24"/>
      <c r="J213" s="22"/>
      <c r="K213" s="22"/>
      <c r="L213" s="22"/>
      <c r="M213" s="22"/>
      <c r="N213" s="85"/>
      <c r="O213" s="22"/>
      <c r="P213" s="22"/>
      <c r="Q213" s="26"/>
      <c r="R213" s="1"/>
    </row>
    <row r="214" spans="1:18" x14ac:dyDescent="0.25">
      <c r="A214" s="18"/>
      <c r="B214" s="20"/>
      <c r="C214" s="20"/>
      <c r="D214" s="18"/>
      <c r="E214" s="21"/>
      <c r="F214" s="18"/>
      <c r="G214" s="18"/>
      <c r="H214" s="31"/>
      <c r="I214" s="24"/>
      <c r="J214" s="22"/>
      <c r="K214" s="22"/>
      <c r="L214" s="22"/>
      <c r="M214" s="22"/>
      <c r="N214" s="28"/>
      <c r="O214" s="22"/>
      <c r="P214" s="22"/>
      <c r="Q214" s="26"/>
      <c r="R214" s="1"/>
    </row>
    <row r="215" spans="1:18" x14ac:dyDescent="0.25">
      <c r="A215" s="18"/>
      <c r="B215" s="20"/>
      <c r="C215" s="20"/>
      <c r="D215" s="18"/>
      <c r="E215" s="21"/>
      <c r="F215" s="18"/>
      <c r="G215" s="18"/>
      <c r="H215" s="21"/>
      <c r="I215" s="24"/>
      <c r="J215" s="22"/>
      <c r="K215" s="24"/>
      <c r="L215" s="22"/>
      <c r="M215" s="22"/>
      <c r="N215" s="22"/>
      <c r="O215" s="22"/>
      <c r="P215" s="22"/>
      <c r="Q215" s="26"/>
      <c r="R215" s="1"/>
    </row>
    <row r="216" spans="1:18" x14ac:dyDescent="0.25">
      <c r="A216" s="18"/>
      <c r="B216" s="20"/>
      <c r="C216" s="20"/>
      <c r="D216" s="18"/>
      <c r="E216" s="21"/>
      <c r="F216" s="18"/>
      <c r="G216" s="18"/>
      <c r="H216" s="22"/>
      <c r="I216" s="24"/>
      <c r="J216" s="22"/>
      <c r="K216" s="22"/>
      <c r="L216" s="22"/>
      <c r="M216" s="31"/>
      <c r="N216" s="28"/>
      <c r="O216" s="22"/>
      <c r="P216" s="22"/>
      <c r="Q216" s="26"/>
      <c r="R216" s="1"/>
    </row>
    <row r="217" spans="1:18" x14ac:dyDescent="0.25">
      <c r="A217" s="18"/>
      <c r="B217" s="20"/>
      <c r="C217" s="20"/>
      <c r="D217" s="18"/>
      <c r="E217" s="21"/>
      <c r="F217" s="18"/>
      <c r="G217" s="18"/>
      <c r="H217" s="31"/>
      <c r="I217" s="24"/>
      <c r="J217" s="22"/>
      <c r="K217" s="22"/>
      <c r="L217" s="22"/>
      <c r="M217" s="22"/>
      <c r="N217" s="28"/>
      <c r="O217" s="22"/>
      <c r="P217" s="22"/>
      <c r="Q217" s="26"/>
      <c r="R217" s="1"/>
    </row>
    <row r="218" spans="1:18" x14ac:dyDescent="0.25">
      <c r="A218" s="18"/>
      <c r="B218" s="20"/>
      <c r="C218" s="20"/>
      <c r="D218" s="18"/>
      <c r="E218" s="21"/>
      <c r="F218" s="18"/>
      <c r="G218" s="18"/>
      <c r="H218" s="21"/>
      <c r="I218" s="24"/>
      <c r="J218" s="22"/>
      <c r="K218" s="22"/>
      <c r="L218" s="22"/>
      <c r="M218" s="22"/>
      <c r="N218" s="22"/>
      <c r="O218" s="22"/>
      <c r="P218" s="22"/>
      <c r="Q218" s="23"/>
      <c r="R218" s="18"/>
    </row>
    <row r="219" spans="1:18" x14ac:dyDescent="0.25">
      <c r="A219" s="18"/>
      <c r="B219" s="20"/>
      <c r="C219" s="20"/>
      <c r="D219" s="18"/>
      <c r="E219" s="21"/>
      <c r="F219" s="18"/>
      <c r="G219" s="18"/>
      <c r="H219" s="22"/>
      <c r="I219" s="24"/>
      <c r="J219" s="22"/>
      <c r="K219" s="22"/>
      <c r="L219" s="22"/>
      <c r="M219" s="22"/>
      <c r="N219" s="28"/>
      <c r="O219" s="22"/>
      <c r="P219" s="22"/>
      <c r="Q219" s="26"/>
      <c r="R219" s="1"/>
    </row>
    <row r="220" spans="1:18" x14ac:dyDescent="0.25">
      <c r="A220" s="18"/>
      <c r="B220" s="20"/>
      <c r="C220" s="20"/>
      <c r="D220" s="18"/>
      <c r="E220" s="21"/>
      <c r="F220" s="18"/>
      <c r="G220" s="18"/>
      <c r="H220" s="31"/>
      <c r="I220" s="24"/>
      <c r="J220" s="22"/>
      <c r="K220" s="22"/>
      <c r="L220" s="22"/>
      <c r="M220" s="22"/>
      <c r="N220" s="22"/>
      <c r="O220" s="22"/>
      <c r="P220" s="22"/>
      <c r="Q220" s="26"/>
      <c r="R220" s="1"/>
    </row>
    <row r="221" spans="1:18" x14ac:dyDescent="0.25">
      <c r="A221" s="18"/>
      <c r="B221" s="20"/>
      <c r="C221" s="20"/>
      <c r="D221" s="22"/>
      <c r="E221" s="38"/>
      <c r="F221" s="22"/>
      <c r="G221" s="22"/>
      <c r="H221" s="22"/>
      <c r="I221" s="24"/>
      <c r="J221" s="22"/>
      <c r="K221" s="22"/>
      <c r="L221" s="22"/>
      <c r="M221" s="22"/>
      <c r="N221" s="28"/>
      <c r="O221" s="22"/>
      <c r="P221" s="22"/>
      <c r="Q221" s="31"/>
      <c r="R221" s="22"/>
    </row>
    <row r="222" spans="1:18" x14ac:dyDescent="0.25">
      <c r="A222" s="18"/>
      <c r="B222" s="20"/>
      <c r="C222" s="20"/>
      <c r="D222" s="18"/>
      <c r="E222" s="21"/>
      <c r="F222" s="18"/>
      <c r="G222" s="18"/>
      <c r="H222" s="21"/>
      <c r="I222" s="24"/>
      <c r="J222" s="22"/>
      <c r="K222" s="22"/>
      <c r="L222" s="22"/>
      <c r="M222" s="22"/>
      <c r="N222" s="22"/>
      <c r="O222" s="22"/>
      <c r="P222" s="22"/>
      <c r="Q222" s="23"/>
      <c r="R222" s="18"/>
    </row>
    <row r="223" spans="1:18" x14ac:dyDescent="0.25">
      <c r="A223" s="18"/>
      <c r="B223" s="20"/>
      <c r="C223" s="20"/>
      <c r="D223" s="18"/>
      <c r="E223" s="21"/>
      <c r="F223" s="18"/>
      <c r="G223" s="18"/>
      <c r="H223" s="21"/>
      <c r="I223" s="24"/>
      <c r="J223" s="22"/>
      <c r="K223" s="22"/>
      <c r="L223" s="22"/>
      <c r="M223" s="22"/>
      <c r="N223" s="22"/>
      <c r="O223" s="22"/>
      <c r="P223" s="22"/>
      <c r="Q223" s="23"/>
      <c r="R223" s="18"/>
    </row>
    <row r="224" spans="1:18" x14ac:dyDescent="0.25">
      <c r="A224" s="18"/>
      <c r="B224" s="20"/>
      <c r="C224" s="20"/>
      <c r="D224" s="18"/>
      <c r="E224" s="21"/>
      <c r="F224" s="18"/>
      <c r="G224" s="18"/>
      <c r="H224" s="29"/>
      <c r="I224" s="24"/>
      <c r="J224" s="22"/>
      <c r="K224" s="22"/>
      <c r="L224" s="22"/>
      <c r="M224" s="22"/>
      <c r="N224" s="22"/>
      <c r="O224" s="22"/>
      <c r="P224" s="22"/>
      <c r="Q224" s="26"/>
      <c r="R224" s="1"/>
    </row>
    <row r="225" spans="1:18" x14ac:dyDescent="0.25">
      <c r="A225" s="18"/>
      <c r="B225" s="20"/>
      <c r="C225" s="20"/>
      <c r="D225" s="18"/>
      <c r="E225" s="21"/>
      <c r="F225" s="18"/>
      <c r="G225" s="18"/>
      <c r="H225" s="22"/>
      <c r="I225" s="24"/>
      <c r="J225" s="22"/>
      <c r="K225" s="22"/>
      <c r="L225" s="22"/>
      <c r="M225" s="22"/>
      <c r="N225" s="22"/>
      <c r="O225" s="22"/>
      <c r="P225" s="22"/>
      <c r="Q225" s="31"/>
      <c r="R225" s="22"/>
    </row>
    <row r="226" spans="1:18" x14ac:dyDescent="0.25">
      <c r="A226" s="18"/>
      <c r="B226" s="20"/>
      <c r="C226" s="20"/>
      <c r="D226" s="18"/>
      <c r="E226" s="21"/>
      <c r="F226" s="18"/>
      <c r="G226" s="18"/>
      <c r="H226" s="18"/>
      <c r="I226" s="34"/>
      <c r="J226" s="22"/>
      <c r="K226" s="34"/>
      <c r="L226" s="22"/>
      <c r="M226" s="22"/>
      <c r="N226" s="22"/>
      <c r="O226" s="22"/>
      <c r="P226" s="22"/>
      <c r="Q226" s="26"/>
      <c r="R226" s="18"/>
    </row>
    <row r="227" spans="1:18" x14ac:dyDescent="0.25">
      <c r="A227" s="18"/>
      <c r="B227" s="20"/>
      <c r="C227" s="20"/>
      <c r="D227" s="18"/>
      <c r="E227" s="21"/>
      <c r="F227" s="18"/>
      <c r="G227" s="18"/>
      <c r="H227" s="18"/>
      <c r="I227" s="24"/>
      <c r="J227" s="22"/>
      <c r="K227" s="22"/>
      <c r="L227" s="22"/>
      <c r="M227" s="22"/>
      <c r="N227" s="22"/>
      <c r="O227" s="22"/>
      <c r="P227" s="22"/>
      <c r="Q227" s="22"/>
      <c r="R227" s="23"/>
    </row>
    <row r="228" spans="1:18" x14ac:dyDescent="0.25">
      <c r="A228" s="18"/>
      <c r="B228" s="20"/>
      <c r="C228" s="20"/>
      <c r="D228" s="18"/>
      <c r="E228" s="21"/>
      <c r="F228" s="18"/>
      <c r="G228" s="18"/>
      <c r="H228" s="18"/>
      <c r="I228" s="24"/>
      <c r="J228" s="22"/>
      <c r="K228" s="22"/>
      <c r="L228" s="22"/>
      <c r="M228" s="22"/>
      <c r="N228" s="28"/>
      <c r="O228" s="22"/>
      <c r="P228" s="22"/>
      <c r="Q228" s="22"/>
      <c r="R228" s="23"/>
    </row>
    <row r="229" spans="1:18" x14ac:dyDescent="0.25">
      <c r="A229" s="18"/>
      <c r="B229" s="20"/>
      <c r="C229" s="20"/>
      <c r="D229" s="18"/>
      <c r="E229" s="21"/>
      <c r="F229" s="18"/>
      <c r="G229" s="18"/>
      <c r="H229" s="18"/>
      <c r="I229" s="29"/>
      <c r="J229" s="22"/>
      <c r="K229" s="22"/>
      <c r="L229" s="22"/>
      <c r="M229" s="22"/>
      <c r="N229" s="28"/>
      <c r="O229" s="22"/>
      <c r="P229" s="22"/>
      <c r="Q229" s="26"/>
      <c r="R229" s="18"/>
    </row>
    <row r="230" spans="1:18" x14ac:dyDescent="0.25">
      <c r="A230" s="18"/>
      <c r="B230" s="20"/>
      <c r="C230" s="20"/>
      <c r="D230" s="18"/>
      <c r="E230" s="21"/>
      <c r="F230" s="18"/>
      <c r="G230" s="18"/>
      <c r="H230" s="18"/>
      <c r="I230" s="34"/>
      <c r="J230" s="22"/>
      <c r="K230" s="22"/>
      <c r="L230" s="22"/>
      <c r="M230" s="22"/>
      <c r="N230" s="28"/>
      <c r="O230" s="22"/>
      <c r="P230" s="22"/>
      <c r="Q230" s="26"/>
      <c r="R230" s="18"/>
    </row>
    <row r="231" spans="1:18" x14ac:dyDescent="0.25">
      <c r="A231" s="18"/>
      <c r="B231" s="20"/>
      <c r="C231" s="20"/>
      <c r="D231" s="18"/>
      <c r="E231" s="30"/>
      <c r="F231" s="18"/>
      <c r="G231" s="18"/>
      <c r="H231" s="22"/>
      <c r="I231" s="22"/>
      <c r="J231" s="22"/>
      <c r="K231" s="34"/>
      <c r="L231" s="22"/>
      <c r="M231" s="22"/>
      <c r="N231" s="28"/>
      <c r="O231" s="22"/>
      <c r="P231" s="22"/>
      <c r="Q231" s="31"/>
      <c r="R231" s="22"/>
    </row>
    <row r="232" spans="1:18" x14ac:dyDescent="0.25">
      <c r="A232" s="18"/>
      <c r="B232" s="20"/>
      <c r="C232" s="20"/>
      <c r="D232" s="18"/>
      <c r="E232" s="21"/>
      <c r="F232" s="18"/>
      <c r="G232" s="18"/>
      <c r="H232" s="30"/>
      <c r="I232" s="24"/>
      <c r="J232" s="22"/>
      <c r="K232" s="34"/>
      <c r="L232" s="34"/>
      <c r="M232" s="22"/>
      <c r="N232" s="22"/>
      <c r="O232" s="22"/>
      <c r="P232" s="22"/>
      <c r="Q232" s="31"/>
      <c r="R232" s="22"/>
    </row>
    <row r="233" spans="1:18" x14ac:dyDescent="0.25">
      <c r="A233" s="18"/>
      <c r="B233" s="20"/>
      <c r="C233" s="20"/>
      <c r="D233" s="18"/>
      <c r="E233" s="30"/>
      <c r="F233" s="18"/>
      <c r="G233" s="18"/>
      <c r="H233" s="21"/>
      <c r="I233" s="24"/>
      <c r="J233" s="22"/>
      <c r="K233" s="22"/>
      <c r="L233" s="34"/>
      <c r="M233" s="22"/>
      <c r="N233" s="22"/>
      <c r="O233" s="22"/>
      <c r="P233" s="22"/>
      <c r="Q233" s="31"/>
      <c r="R233" s="22"/>
    </row>
    <row r="234" spans="1:18" x14ac:dyDescent="0.25">
      <c r="A234" s="18"/>
      <c r="B234" s="20"/>
      <c r="C234" s="20"/>
      <c r="D234" s="18"/>
      <c r="E234" s="30"/>
      <c r="F234" s="18"/>
      <c r="G234" s="18"/>
      <c r="H234" s="29"/>
      <c r="I234" s="24"/>
      <c r="J234" s="22"/>
      <c r="K234" s="22"/>
      <c r="L234" s="34"/>
      <c r="M234" s="22"/>
      <c r="N234" s="22"/>
      <c r="O234" s="22"/>
      <c r="P234" s="22"/>
      <c r="Q234" s="31"/>
      <c r="R234" s="22"/>
    </row>
    <row r="235" spans="1:18" x14ac:dyDescent="0.25">
      <c r="A235" s="18"/>
      <c r="B235" s="20"/>
      <c r="C235" s="20"/>
      <c r="D235" s="18"/>
      <c r="E235" s="30"/>
      <c r="F235" s="18"/>
      <c r="G235" s="18"/>
      <c r="H235" s="29"/>
      <c r="I235" s="22"/>
      <c r="J235" s="22"/>
      <c r="K235" s="34"/>
      <c r="L235" s="34"/>
      <c r="M235" s="22"/>
      <c r="N235" s="22"/>
      <c r="O235" s="22"/>
      <c r="P235" s="22"/>
      <c r="Q235" s="31"/>
      <c r="R235" s="22"/>
    </row>
    <row r="236" spans="1:18" x14ac:dyDescent="0.25">
      <c r="A236" s="18"/>
      <c r="B236" s="20"/>
      <c r="C236" s="20"/>
      <c r="D236" s="18"/>
      <c r="E236" s="21"/>
      <c r="F236" s="18"/>
      <c r="G236" s="18"/>
      <c r="H236" s="22"/>
      <c r="I236" s="22"/>
      <c r="J236" s="22"/>
      <c r="K236" s="34"/>
      <c r="L236" s="34"/>
      <c r="M236" s="22"/>
      <c r="N236" s="22"/>
      <c r="O236" s="22"/>
      <c r="P236" s="22"/>
      <c r="Q236" s="26"/>
      <c r="R236" s="18"/>
    </row>
    <row r="237" spans="1:18" x14ac:dyDescent="0.25">
      <c r="A237" s="18"/>
      <c r="B237" s="20"/>
      <c r="C237" s="20"/>
      <c r="D237" s="18"/>
      <c r="E237" s="30"/>
      <c r="F237" s="18"/>
      <c r="G237" s="18"/>
      <c r="H237" s="22"/>
      <c r="I237" s="22"/>
      <c r="J237" s="22"/>
      <c r="K237" s="22"/>
      <c r="L237" s="34"/>
      <c r="M237" s="22"/>
      <c r="N237" s="22"/>
      <c r="O237" s="22"/>
      <c r="P237" s="22"/>
      <c r="Q237" s="31"/>
      <c r="R237" s="22"/>
    </row>
    <row r="238" spans="1:18" x14ac:dyDescent="0.25">
      <c r="A238" s="18"/>
      <c r="B238" s="20"/>
      <c r="C238" s="20"/>
      <c r="D238" s="18"/>
      <c r="E238" s="30"/>
      <c r="F238" s="18"/>
      <c r="G238" s="18"/>
      <c r="H238" s="34"/>
      <c r="I238" s="22"/>
      <c r="J238" s="22"/>
      <c r="K238" s="22"/>
      <c r="L238" s="34"/>
      <c r="M238" s="22"/>
      <c r="N238" s="34"/>
      <c r="O238" s="22"/>
      <c r="P238" s="22"/>
      <c r="Q238" s="31"/>
      <c r="R238" s="22"/>
    </row>
    <row r="239" spans="1:18" x14ac:dyDescent="0.25">
      <c r="A239" s="18"/>
      <c r="B239" s="20"/>
      <c r="C239" s="20"/>
      <c r="D239" s="18"/>
      <c r="E239" s="21"/>
      <c r="F239" s="18"/>
      <c r="G239" s="18"/>
      <c r="H239" s="18"/>
      <c r="I239" s="22"/>
      <c r="J239" s="22"/>
      <c r="K239" s="22"/>
      <c r="L239" s="34"/>
      <c r="M239" s="22"/>
      <c r="N239" s="22"/>
      <c r="O239" s="22"/>
      <c r="P239" s="22"/>
      <c r="Q239" s="26"/>
      <c r="R239" s="18"/>
    </row>
    <row r="240" spans="1:18" x14ac:dyDescent="0.25">
      <c r="A240" s="18"/>
      <c r="B240" s="20"/>
      <c r="C240" s="20"/>
      <c r="D240" s="18"/>
      <c r="E240" s="21"/>
      <c r="F240" s="18"/>
      <c r="G240" s="18"/>
      <c r="H240" s="18"/>
      <c r="I240" s="22"/>
      <c r="J240" s="22"/>
      <c r="K240" s="34"/>
      <c r="L240" s="34"/>
      <c r="M240" s="22"/>
      <c r="N240" s="28"/>
      <c r="O240" s="22"/>
      <c r="P240" s="22"/>
      <c r="Q240" s="26"/>
      <c r="R240" s="18"/>
    </row>
    <row r="241" spans="1:18" x14ac:dyDescent="0.25">
      <c r="A241" s="18"/>
      <c r="B241" s="20"/>
      <c r="C241" s="20"/>
      <c r="D241" s="18"/>
      <c r="E241" s="21"/>
      <c r="F241" s="18"/>
      <c r="G241" s="18"/>
      <c r="H241" s="65"/>
      <c r="I241" s="22"/>
      <c r="J241" s="31"/>
      <c r="K241" s="22"/>
      <c r="L241" s="22"/>
      <c r="M241" s="22"/>
      <c r="N241" s="28"/>
      <c r="O241" s="22"/>
      <c r="P241" s="22"/>
      <c r="Q241" s="26"/>
      <c r="R241" s="18"/>
    </row>
    <row r="242" spans="1:18" x14ac:dyDescent="0.25">
      <c r="A242" s="18"/>
      <c r="B242" s="20"/>
      <c r="C242" s="20"/>
      <c r="D242" s="18"/>
      <c r="E242" s="30"/>
      <c r="F242" s="22"/>
      <c r="G242" s="18"/>
      <c r="H242" s="18"/>
      <c r="I242" s="22"/>
      <c r="J242" s="22"/>
      <c r="K242" s="22"/>
      <c r="L242" s="22"/>
      <c r="M242" s="22"/>
      <c r="N242" s="28"/>
      <c r="O242" s="22"/>
      <c r="P242" s="22"/>
      <c r="Q242" s="26"/>
      <c r="R242" s="18"/>
    </row>
    <row r="243" spans="1:18" x14ac:dyDescent="0.25">
      <c r="A243" s="18"/>
      <c r="B243" s="20"/>
      <c r="C243" s="20"/>
      <c r="D243" s="18"/>
      <c r="E243" s="21"/>
      <c r="F243" s="22"/>
      <c r="G243" s="18"/>
      <c r="H243" s="18"/>
      <c r="I243" s="22"/>
      <c r="J243" s="22"/>
      <c r="K243" s="22"/>
      <c r="L243" s="22"/>
      <c r="M243" s="22"/>
      <c r="N243" s="28"/>
      <c r="O243" s="22"/>
      <c r="P243" s="22"/>
      <c r="Q243" s="26"/>
      <c r="R243" s="18"/>
    </row>
    <row r="244" spans="1:18" x14ac:dyDescent="0.25">
      <c r="A244" s="18"/>
      <c r="B244" s="20"/>
      <c r="C244" s="20"/>
      <c r="D244" s="18"/>
      <c r="E244" s="30"/>
      <c r="F244" s="18"/>
      <c r="G244" s="18"/>
      <c r="H244" s="18"/>
      <c r="I244" s="22"/>
      <c r="J244" s="22"/>
      <c r="K244" s="22"/>
      <c r="L244" s="22"/>
      <c r="M244" s="22"/>
      <c r="N244" s="28"/>
      <c r="O244" s="22"/>
      <c r="P244" s="22"/>
      <c r="Q244" s="26"/>
      <c r="R244" s="18"/>
    </row>
    <row r="245" spans="1:18" x14ac:dyDescent="0.25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</row>
    <row r="246" spans="1:18" x14ac:dyDescent="0.25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</row>
    <row r="247" spans="1:18" x14ac:dyDescent="0.25">
      <c r="A247" s="18"/>
      <c r="B247" s="20"/>
      <c r="C247" s="20"/>
      <c r="D247" s="18"/>
      <c r="E247" s="21"/>
      <c r="F247" s="18"/>
      <c r="G247" s="18"/>
      <c r="H247" s="31"/>
      <c r="I247" s="24"/>
      <c r="J247" s="22"/>
      <c r="K247" s="22"/>
      <c r="L247" s="22"/>
      <c r="M247" s="22"/>
      <c r="N247" s="28"/>
      <c r="O247" s="22"/>
      <c r="P247" s="22"/>
      <c r="Q247" s="26"/>
      <c r="R247" s="1"/>
    </row>
    <row r="248" spans="1:18" x14ac:dyDescent="0.25">
      <c r="A248" s="18"/>
      <c r="B248" s="20"/>
      <c r="C248" s="20"/>
      <c r="D248" s="18"/>
      <c r="E248" s="21"/>
      <c r="F248" s="18"/>
      <c r="G248" s="18"/>
      <c r="H248" s="21"/>
      <c r="I248" s="24"/>
      <c r="J248" s="22"/>
      <c r="K248" s="22"/>
      <c r="L248" s="22"/>
      <c r="M248" s="22"/>
      <c r="N248" s="28"/>
      <c r="O248" s="22"/>
      <c r="P248" s="22"/>
      <c r="Q248" s="23"/>
      <c r="R248" s="18"/>
    </row>
    <row r="249" spans="1:18" x14ac:dyDescent="0.25">
      <c r="A249" s="18"/>
      <c r="B249" s="20"/>
      <c r="C249" s="20"/>
      <c r="D249" s="18"/>
      <c r="E249" s="30"/>
      <c r="F249" s="18"/>
      <c r="G249" s="18"/>
      <c r="H249" s="18"/>
      <c r="I249" s="24"/>
      <c r="J249" s="22"/>
      <c r="K249" s="22"/>
      <c r="L249" s="22"/>
      <c r="M249" s="22"/>
      <c r="N249" s="28"/>
      <c r="O249" s="22"/>
      <c r="P249" s="22"/>
      <c r="Q249" s="26"/>
      <c r="R249" s="1"/>
    </row>
    <row r="250" spans="1:18" x14ac:dyDescent="0.25">
      <c r="A250" s="18"/>
      <c r="B250" s="20"/>
      <c r="C250" s="20"/>
      <c r="D250" s="18"/>
      <c r="E250" s="30"/>
      <c r="F250" s="18"/>
      <c r="G250" s="18"/>
      <c r="H250" s="18"/>
      <c r="I250" s="24"/>
      <c r="J250" s="22"/>
      <c r="K250" s="22"/>
      <c r="L250" s="22"/>
      <c r="M250" s="22"/>
      <c r="N250" s="28"/>
      <c r="O250" s="22"/>
      <c r="P250" s="22"/>
      <c r="Q250" s="26"/>
      <c r="R250" s="1"/>
    </row>
    <row r="251" spans="1:18" x14ac:dyDescent="0.25">
      <c r="A251" s="18"/>
      <c r="B251" s="20"/>
      <c r="C251" s="20"/>
      <c r="D251" s="18"/>
      <c r="E251" s="21"/>
      <c r="F251" s="18"/>
      <c r="G251" s="18"/>
      <c r="H251" s="18"/>
      <c r="I251" s="22"/>
      <c r="J251" s="22"/>
      <c r="K251" s="1"/>
      <c r="L251" s="22"/>
      <c r="M251" s="22"/>
      <c r="N251" s="22"/>
      <c r="O251" s="22"/>
      <c r="P251" s="22"/>
      <c r="Q251" s="26"/>
      <c r="R251" s="1"/>
    </row>
    <row r="252" spans="1:18" x14ac:dyDescent="0.25">
      <c r="A252" s="18"/>
      <c r="B252" s="20"/>
      <c r="C252" s="20"/>
      <c r="D252" s="18"/>
      <c r="E252" s="30"/>
      <c r="F252" s="18"/>
      <c r="G252" s="18"/>
      <c r="H252" s="18"/>
      <c r="I252" s="24"/>
      <c r="J252" s="22"/>
      <c r="K252" s="22"/>
      <c r="L252" s="1"/>
      <c r="M252" s="22"/>
      <c r="N252" s="28"/>
      <c r="O252" s="22"/>
      <c r="P252" s="22"/>
      <c r="Q252" s="26"/>
      <c r="R252" s="1"/>
    </row>
    <row r="253" spans="1:18" x14ac:dyDescent="0.25">
      <c r="A253" s="18"/>
      <c r="B253" s="20"/>
      <c r="C253" s="20"/>
      <c r="D253" s="18"/>
      <c r="E253" s="21"/>
      <c r="F253" s="18"/>
      <c r="G253" s="18"/>
      <c r="H253" s="18"/>
      <c r="I253" s="24"/>
      <c r="J253" s="22"/>
      <c r="K253" s="22"/>
      <c r="L253" s="22"/>
      <c r="M253" s="22"/>
      <c r="N253" s="28"/>
      <c r="O253" s="22"/>
      <c r="P253" s="22"/>
      <c r="Q253" s="26"/>
      <c r="R253" s="1"/>
    </row>
    <row r="254" spans="1:18" x14ac:dyDescent="0.25">
      <c r="A254" s="18"/>
      <c r="B254" s="20"/>
      <c r="C254" s="20"/>
      <c r="D254" s="18"/>
      <c r="E254" s="30"/>
      <c r="F254" s="18"/>
      <c r="G254" s="18"/>
      <c r="H254" s="18"/>
      <c r="I254" s="24"/>
      <c r="J254" s="22"/>
      <c r="K254" s="22"/>
      <c r="L254" s="22"/>
      <c r="M254" s="22"/>
      <c r="N254" s="28"/>
      <c r="O254" s="22"/>
      <c r="P254" s="22"/>
      <c r="Q254" s="26"/>
      <c r="R254" s="1"/>
    </row>
    <row r="255" spans="1:18" x14ac:dyDescent="0.25">
      <c r="A255" s="18"/>
      <c r="B255" s="20"/>
      <c r="C255" s="20"/>
      <c r="D255" s="18"/>
      <c r="E255" s="21"/>
      <c r="F255" s="18"/>
      <c r="G255" s="18"/>
      <c r="H255" s="18"/>
      <c r="I255" s="24"/>
      <c r="J255" s="22"/>
      <c r="K255" s="22"/>
      <c r="L255" s="22"/>
      <c r="M255" s="22"/>
      <c r="N255" s="28"/>
      <c r="O255" s="22"/>
      <c r="P255" s="22"/>
      <c r="Q255" s="31"/>
      <c r="R255" s="22"/>
    </row>
    <row r="256" spans="1:18" x14ac:dyDescent="0.25">
      <c r="A256" s="18"/>
      <c r="B256" s="20"/>
      <c r="C256" s="20"/>
      <c r="D256" s="18"/>
      <c r="E256" s="21"/>
      <c r="F256" s="18"/>
      <c r="G256" s="18"/>
      <c r="H256" s="18"/>
      <c r="I256" s="34"/>
      <c r="J256" s="22"/>
      <c r="K256" s="34"/>
      <c r="L256" s="22"/>
      <c r="M256" s="22"/>
      <c r="N256" s="22"/>
      <c r="O256" s="22"/>
      <c r="P256" s="22"/>
      <c r="Q256" s="26"/>
      <c r="R256" s="18"/>
    </row>
    <row r="257" spans="1:18" x14ac:dyDescent="0.25">
      <c r="A257" s="18"/>
      <c r="B257" s="20"/>
      <c r="C257" s="20"/>
      <c r="D257" s="18"/>
      <c r="E257" s="21"/>
      <c r="F257" s="18"/>
      <c r="G257" s="18"/>
      <c r="H257" s="21"/>
      <c r="I257" s="24"/>
      <c r="J257" s="22"/>
      <c r="K257" s="22"/>
      <c r="L257" s="22"/>
      <c r="M257" s="22"/>
      <c r="N257" s="28"/>
      <c r="O257" s="22"/>
      <c r="P257" s="22"/>
      <c r="Q257" s="22"/>
      <c r="R257" s="23"/>
    </row>
    <row r="258" spans="1:18" x14ac:dyDescent="0.25">
      <c r="A258" s="18"/>
      <c r="B258" s="20"/>
      <c r="C258" s="20"/>
      <c r="D258" s="18"/>
      <c r="E258" s="21"/>
      <c r="F258" s="18"/>
      <c r="G258" s="18"/>
      <c r="H258" s="18"/>
      <c r="I258" s="24"/>
      <c r="J258" s="22"/>
      <c r="K258" s="22"/>
      <c r="L258" s="22"/>
      <c r="M258" s="22"/>
      <c r="N258" s="28"/>
      <c r="O258" s="22"/>
      <c r="P258" s="22"/>
      <c r="Q258" s="22"/>
      <c r="R258" s="23"/>
    </row>
    <row r="259" spans="1:18" x14ac:dyDescent="0.25">
      <c r="A259" s="18"/>
      <c r="B259" s="20"/>
      <c r="C259" s="20"/>
      <c r="D259" s="18"/>
      <c r="E259" s="21"/>
      <c r="F259" s="18"/>
      <c r="G259" s="18"/>
      <c r="H259" s="18"/>
      <c r="I259" s="29"/>
      <c r="J259" s="22"/>
      <c r="K259" s="22"/>
      <c r="L259" s="22"/>
      <c r="M259" s="22"/>
      <c r="N259" s="28"/>
      <c r="O259" s="22"/>
      <c r="P259" s="22"/>
      <c r="Q259" s="22"/>
      <c r="R259" s="23"/>
    </row>
    <row r="260" spans="1:18" x14ac:dyDescent="0.25">
      <c r="A260" s="18"/>
      <c r="B260" s="20"/>
      <c r="C260" s="20"/>
      <c r="D260" s="18"/>
      <c r="E260" s="21"/>
      <c r="F260" s="18"/>
      <c r="G260" s="18"/>
      <c r="H260" s="18"/>
      <c r="I260" s="34"/>
      <c r="J260" s="22"/>
      <c r="K260" s="22"/>
      <c r="L260" s="22"/>
      <c r="M260" s="22"/>
      <c r="N260" s="28"/>
      <c r="O260" s="22"/>
      <c r="P260" s="22"/>
      <c r="Q260" s="26"/>
      <c r="R260" s="18"/>
    </row>
    <row r="261" spans="1:18" x14ac:dyDescent="0.25">
      <c r="A261" s="18"/>
      <c r="B261" s="20"/>
      <c r="C261" s="20"/>
      <c r="D261" s="18"/>
      <c r="E261" s="21"/>
      <c r="F261" s="18"/>
      <c r="G261" s="18"/>
      <c r="H261" s="18"/>
      <c r="I261" s="34"/>
      <c r="J261" s="22"/>
      <c r="K261" s="22"/>
      <c r="L261" s="22"/>
      <c r="M261" s="22"/>
      <c r="N261" s="28"/>
      <c r="O261" s="22"/>
      <c r="P261" s="22"/>
      <c r="Q261" s="26"/>
      <c r="R261" s="23"/>
    </row>
    <row r="262" spans="1:18" x14ac:dyDescent="0.25">
      <c r="A262" s="18"/>
      <c r="B262" s="20"/>
      <c r="C262" s="20"/>
      <c r="D262" s="18"/>
      <c r="E262" s="21"/>
      <c r="F262" s="18"/>
      <c r="G262" s="18"/>
      <c r="H262" s="18"/>
      <c r="I262" s="34"/>
      <c r="J262" s="34"/>
      <c r="K262" s="22"/>
      <c r="L262" s="22"/>
      <c r="M262" s="22"/>
      <c r="N262" s="34"/>
      <c r="O262" s="22"/>
      <c r="P262" s="22"/>
      <c r="Q262" s="26"/>
      <c r="R262" s="18"/>
    </row>
    <row r="263" spans="1:18" x14ac:dyDescent="0.25">
      <c r="A263" s="18"/>
      <c r="B263" s="20"/>
      <c r="C263" s="20"/>
      <c r="D263" s="18"/>
      <c r="E263" s="21"/>
      <c r="F263" s="18"/>
      <c r="G263" s="18"/>
      <c r="H263" s="18"/>
      <c r="I263" s="22"/>
      <c r="J263" s="22"/>
      <c r="K263" s="22"/>
      <c r="L263" s="22"/>
      <c r="M263" s="22"/>
      <c r="N263" s="28"/>
      <c r="O263" s="22"/>
      <c r="P263" s="22"/>
      <c r="Q263" s="26"/>
      <c r="R263" s="18"/>
    </row>
    <row r="264" spans="1:18" x14ac:dyDescent="0.25">
      <c r="A264" s="18"/>
      <c r="B264" s="20"/>
      <c r="C264" s="20"/>
      <c r="D264" s="18"/>
      <c r="E264" s="21"/>
      <c r="F264" s="18"/>
      <c r="G264" s="18"/>
      <c r="H264" s="18"/>
      <c r="I264" s="28"/>
      <c r="J264" s="22"/>
      <c r="K264" s="22"/>
      <c r="L264" s="22"/>
      <c r="M264" s="22"/>
      <c r="N264" s="28"/>
      <c r="O264" s="22"/>
      <c r="P264" s="22"/>
      <c r="Q264" s="26"/>
      <c r="R264" s="18"/>
    </row>
    <row r="265" spans="1:18" x14ac:dyDescent="0.25">
      <c r="A265" s="18"/>
      <c r="B265" s="20"/>
      <c r="C265" s="20"/>
      <c r="D265" s="18"/>
      <c r="E265" s="21"/>
      <c r="F265" s="18"/>
      <c r="G265" s="18"/>
      <c r="H265" s="18"/>
      <c r="I265" s="24"/>
      <c r="J265" s="22"/>
      <c r="K265" s="22"/>
      <c r="L265" s="22"/>
      <c r="M265" s="22"/>
      <c r="N265" s="28"/>
      <c r="O265" s="22"/>
      <c r="P265" s="22"/>
      <c r="Q265" s="31"/>
      <c r="R265" s="22"/>
    </row>
    <row r="266" spans="1:18" x14ac:dyDescent="0.25">
      <c r="A266" s="18"/>
      <c r="B266" s="20"/>
      <c r="C266" s="20"/>
      <c r="D266" s="18"/>
      <c r="E266" s="81"/>
      <c r="F266" s="18"/>
      <c r="G266" s="18"/>
      <c r="H266" s="21"/>
      <c r="I266" s="24"/>
      <c r="J266" s="22"/>
      <c r="K266" s="22"/>
      <c r="L266" s="22"/>
      <c r="M266" s="22"/>
      <c r="N266" s="28"/>
      <c r="O266" s="22"/>
      <c r="P266" s="22"/>
      <c r="Q266" s="23"/>
      <c r="R266" s="18"/>
    </row>
    <row r="267" spans="1:18" x14ac:dyDescent="0.25">
      <c r="A267" s="18"/>
      <c r="B267" s="20"/>
      <c r="C267" s="20"/>
      <c r="D267" s="18"/>
      <c r="E267" s="21"/>
      <c r="F267" s="18"/>
      <c r="G267" s="18"/>
      <c r="H267" s="21"/>
      <c r="I267" s="24"/>
      <c r="J267" s="22"/>
      <c r="K267" s="22"/>
      <c r="L267" s="22"/>
      <c r="M267" s="22"/>
      <c r="N267" s="22"/>
      <c r="O267" s="22"/>
      <c r="P267" s="22"/>
      <c r="Q267" s="23"/>
      <c r="R267" s="18"/>
    </row>
    <row r="268" spans="1:18" x14ac:dyDescent="0.25">
      <c r="A268" s="18"/>
      <c r="B268" s="20"/>
      <c r="C268" s="20"/>
      <c r="D268" s="18"/>
      <c r="E268" s="21"/>
      <c r="F268" s="18"/>
      <c r="G268" s="18"/>
      <c r="H268" s="29"/>
      <c r="I268" s="24"/>
      <c r="J268" s="22"/>
      <c r="K268" s="22"/>
      <c r="L268" s="22"/>
      <c r="M268" s="22"/>
      <c r="N268" s="28"/>
      <c r="O268" s="22"/>
      <c r="P268" s="22"/>
      <c r="Q268" s="26"/>
      <c r="R268" s="1"/>
    </row>
    <row r="269" spans="1:18" x14ac:dyDescent="0.25">
      <c r="A269" s="18"/>
      <c r="B269" s="20"/>
      <c r="C269" s="20"/>
      <c r="D269" s="18"/>
      <c r="E269" s="21"/>
      <c r="F269" s="18"/>
      <c r="G269" s="18"/>
      <c r="H269" s="29"/>
      <c r="I269" s="29"/>
      <c r="J269" s="22"/>
      <c r="K269" s="22"/>
      <c r="L269" s="22"/>
      <c r="M269" s="22"/>
      <c r="N269" s="28"/>
      <c r="O269" s="22"/>
      <c r="P269" s="22"/>
      <c r="Q269" s="26"/>
      <c r="R269" s="18"/>
    </row>
    <row r="270" spans="1:18" x14ac:dyDescent="0.25">
      <c r="A270" s="18"/>
      <c r="B270" s="20"/>
      <c r="C270" s="20"/>
      <c r="D270" s="18"/>
      <c r="E270" s="21"/>
      <c r="F270" s="18"/>
      <c r="G270" s="18"/>
      <c r="H270" s="18"/>
      <c r="I270" s="24"/>
      <c r="J270" s="22"/>
      <c r="K270" s="22"/>
      <c r="L270" s="22"/>
      <c r="M270" s="22"/>
      <c r="N270" s="28"/>
      <c r="O270" s="22"/>
      <c r="P270" s="22"/>
      <c r="Q270" s="26"/>
      <c r="R270" s="1"/>
    </row>
    <row r="271" spans="1:18" x14ac:dyDescent="0.25">
      <c r="A271" s="18"/>
      <c r="B271" s="20"/>
      <c r="C271" s="20"/>
      <c r="D271" s="18"/>
      <c r="E271" s="21"/>
      <c r="F271" s="18"/>
      <c r="G271" s="18"/>
      <c r="H271" s="21"/>
      <c r="I271" s="24"/>
      <c r="J271" s="22"/>
      <c r="K271" s="22"/>
      <c r="L271" s="22"/>
      <c r="M271" s="22"/>
      <c r="N271" s="22"/>
      <c r="O271" s="22"/>
      <c r="P271" s="22"/>
      <c r="Q271" s="23"/>
      <c r="R271" s="18"/>
    </row>
    <row r="272" spans="1:18" x14ac:dyDescent="0.25">
      <c r="A272" s="18"/>
      <c r="B272" s="20"/>
      <c r="C272" s="20"/>
      <c r="D272" s="18"/>
      <c r="E272" s="21"/>
      <c r="F272" s="18"/>
      <c r="G272" s="18"/>
      <c r="H272" s="31"/>
      <c r="I272" s="24"/>
      <c r="J272" s="22"/>
      <c r="K272" s="22"/>
      <c r="L272" s="22"/>
      <c r="M272" s="22"/>
      <c r="N272" s="22"/>
      <c r="O272" s="22"/>
      <c r="P272" s="22"/>
      <c r="Q272" s="23"/>
      <c r="R272" s="18"/>
    </row>
    <row r="273" spans="1:18" x14ac:dyDescent="0.25">
      <c r="A273" s="18"/>
      <c r="B273" s="20"/>
      <c r="C273" s="20"/>
      <c r="D273" s="18"/>
      <c r="E273" s="21"/>
      <c r="F273" s="18"/>
      <c r="G273" s="18"/>
      <c r="H273" s="21"/>
      <c r="I273" s="24"/>
      <c r="J273" s="22"/>
      <c r="K273" s="22"/>
      <c r="L273" s="22"/>
      <c r="M273" s="22"/>
      <c r="N273" s="22"/>
      <c r="O273" s="22"/>
      <c r="P273" s="22"/>
      <c r="Q273" s="23"/>
      <c r="R273" s="18"/>
    </row>
    <row r="274" spans="1:18" x14ac:dyDescent="0.25">
      <c r="A274" s="18"/>
      <c r="B274" s="20"/>
      <c r="C274" s="20"/>
      <c r="D274" s="18"/>
      <c r="E274" s="21"/>
      <c r="F274" s="18"/>
      <c r="G274" s="18"/>
      <c r="H274" s="31"/>
      <c r="I274" s="24"/>
      <c r="J274" s="22"/>
      <c r="K274" s="22"/>
      <c r="L274" s="22"/>
      <c r="M274" s="22"/>
      <c r="N274" s="28"/>
      <c r="O274" s="22"/>
      <c r="P274" s="22"/>
      <c r="Q274" s="26"/>
      <c r="R274" s="1"/>
    </row>
    <row r="275" spans="1:18" x14ac:dyDescent="0.25">
      <c r="A275" s="18"/>
      <c r="B275" s="20"/>
      <c r="C275" s="20"/>
      <c r="D275" s="18"/>
      <c r="E275" s="21"/>
      <c r="F275" s="18"/>
      <c r="G275" s="18"/>
      <c r="H275" s="21"/>
      <c r="I275" s="24"/>
      <c r="J275" s="22"/>
      <c r="K275" s="22"/>
      <c r="L275" s="22"/>
      <c r="M275" s="22"/>
      <c r="N275" s="22"/>
      <c r="O275" s="22"/>
      <c r="P275" s="22"/>
      <c r="Q275" s="23"/>
      <c r="R275" s="18"/>
    </row>
    <row r="276" spans="1:18" x14ac:dyDescent="0.25">
      <c r="A276" s="18"/>
      <c r="B276" s="20"/>
      <c r="C276" s="20"/>
      <c r="D276" s="18"/>
      <c r="E276" s="21"/>
      <c r="F276" s="18"/>
      <c r="G276" s="18"/>
      <c r="H276" s="22"/>
      <c r="I276" s="24"/>
      <c r="J276" s="22"/>
      <c r="K276" s="22"/>
      <c r="L276" s="22"/>
      <c r="M276" s="22"/>
      <c r="N276" s="28"/>
      <c r="O276" s="22"/>
      <c r="P276" s="22"/>
      <c r="Q276" s="26"/>
      <c r="R276" s="1"/>
    </row>
    <row r="277" spans="1:18" x14ac:dyDescent="0.25">
      <c r="A277" s="18"/>
      <c r="B277" s="20"/>
      <c r="C277" s="20"/>
      <c r="D277" s="18"/>
      <c r="E277" s="21"/>
      <c r="F277" s="18"/>
      <c r="G277" s="18"/>
      <c r="H277" s="18"/>
      <c r="I277" s="24"/>
      <c r="J277" s="22"/>
      <c r="K277" s="22"/>
      <c r="L277" s="22"/>
      <c r="M277" s="22"/>
      <c r="N277" s="28"/>
      <c r="O277" s="22"/>
      <c r="P277" s="22"/>
      <c r="Q277" s="23"/>
      <c r="R277" s="18"/>
    </row>
    <row r="278" spans="1:18" x14ac:dyDescent="0.25">
      <c r="A278" s="18"/>
      <c r="B278" s="20"/>
      <c r="C278" s="20"/>
      <c r="D278" s="18"/>
      <c r="E278" s="21"/>
      <c r="F278" s="18"/>
      <c r="G278" s="18"/>
      <c r="H278" s="21"/>
      <c r="I278" s="24"/>
      <c r="J278" s="22"/>
      <c r="K278" s="22"/>
      <c r="L278" s="22"/>
      <c r="M278" s="22"/>
      <c r="N278" s="22"/>
      <c r="O278" s="22"/>
      <c r="P278" s="22"/>
      <c r="Q278" s="23"/>
      <c r="R278" s="18"/>
    </row>
    <row r="279" spans="1:18" x14ac:dyDescent="0.25">
      <c r="A279" s="18"/>
      <c r="B279" s="20"/>
      <c r="C279" s="20"/>
      <c r="D279" s="18"/>
      <c r="E279" s="21"/>
      <c r="F279" s="18"/>
      <c r="G279" s="18"/>
      <c r="H279" s="31"/>
      <c r="I279" s="24"/>
      <c r="J279" s="22"/>
      <c r="K279" s="22"/>
      <c r="L279" s="22"/>
      <c r="M279" s="22"/>
      <c r="N279" s="28"/>
      <c r="O279" s="22"/>
      <c r="P279" s="22"/>
      <c r="Q279" s="26"/>
      <c r="R279" s="1"/>
    </row>
    <row r="280" spans="1:18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</row>
    <row r="281" spans="1:18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</row>
    <row r="282" spans="1:18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</row>
    <row r="283" spans="1:18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</row>
    <row r="284" spans="1:18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</row>
    <row r="285" spans="1:18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</row>
    <row r="286" spans="1:18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</row>
    <row r="287" spans="1:18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</row>
    <row r="288" spans="1:18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</row>
    <row r="289" spans="1:18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</row>
    <row r="290" spans="1:18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</row>
    <row r="291" spans="1:18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</row>
    <row r="292" spans="1:18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</row>
    <row r="293" spans="1:18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</row>
    <row r="294" spans="1:18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</row>
    <row r="295" spans="1:18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1:18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7" spans="1:18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</row>
    <row r="298" spans="1:18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</row>
    <row r="299" spans="1:18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</row>
    <row r="300" spans="1:18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</row>
    <row r="301" spans="1:18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</row>
    <row r="302" spans="1:18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</row>
    <row r="303" spans="1:18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</row>
    <row r="304" spans="1:18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</row>
    <row r="305" spans="1:18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</row>
    <row r="306" spans="1:18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</row>
    <row r="307" spans="1:18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</row>
    <row r="308" spans="1:18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</row>
    <row r="309" spans="1:18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</row>
    <row r="310" spans="1:18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</row>
    <row r="311" spans="1:18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</row>
    <row r="312" spans="1:18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</row>
    <row r="313" spans="1:18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</row>
    <row r="314" spans="1:18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</row>
    <row r="316" spans="1:18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</row>
    <row r="317" spans="1:18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</row>
    <row r="318" spans="1:18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</row>
    <row r="319" spans="1:18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</row>
    <row r="320" spans="1:18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</row>
    <row r="321" spans="1:18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</row>
    <row r="322" spans="1:18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</row>
    <row r="323" spans="1:18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</row>
    <row r="324" spans="1:18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</row>
    <row r="325" spans="1:18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</row>
    <row r="326" spans="1:18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</row>
    <row r="327" spans="1:18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</row>
    <row r="328" spans="1:18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</row>
    <row r="329" spans="1:18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</row>
    <row r="330" spans="1:18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</row>
    <row r="331" spans="1:18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</row>
    <row r="332" spans="1:18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</row>
    <row r="333" spans="1:18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</row>
    <row r="334" spans="1:18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</row>
    <row r="335" spans="1:18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</row>
    <row r="336" spans="1:18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</row>
    <row r="337" spans="1:18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</row>
    <row r="338" spans="1:18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</row>
    <row r="339" spans="1:18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</row>
    <row r="340" spans="1:18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</row>
    <row r="341" spans="1:18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</row>
    <row r="342" spans="1:18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</row>
    <row r="343" spans="1:18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</row>
    <row r="344" spans="1:18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</row>
    <row r="345" spans="1:18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</row>
    <row r="346" spans="1:18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</row>
    <row r="347" spans="1:18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</row>
    <row r="348" spans="1:18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</row>
    <row r="349" spans="1:18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</row>
    <row r="350" spans="1:18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1">
    <mergeCell ref="Y116:Y118"/>
    <mergeCell ref="Z116:Z118"/>
    <mergeCell ref="AA116:AA118"/>
    <mergeCell ref="AB116:AB118"/>
    <mergeCell ref="Y119:AA119"/>
    <mergeCell ref="A17:R18"/>
    <mergeCell ref="A20:R21"/>
    <mergeCell ref="A35:R36"/>
    <mergeCell ref="A38:R39"/>
    <mergeCell ref="A41:R42"/>
    <mergeCell ref="Y83:Y93"/>
    <mergeCell ref="AB83:AB93"/>
    <mergeCell ref="Y94:Y104"/>
    <mergeCell ref="AB94:AB104"/>
    <mergeCell ref="Y105:Y115"/>
    <mergeCell ref="AB105:AB115"/>
    <mergeCell ref="Y61:Y71"/>
    <mergeCell ref="AB61:AB71"/>
    <mergeCell ref="Y72:Y82"/>
    <mergeCell ref="AB72:AB82"/>
    <mergeCell ref="Y39:Y49"/>
    <mergeCell ref="AB39:AB49"/>
    <mergeCell ref="Y50:Y60"/>
    <mergeCell ref="AB50:AB60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AS500"/>
  <sheetViews>
    <sheetView zoomScale="70" zoomScaleNormal="70" workbookViewId="0">
      <selection activeCell="B37" sqref="B37:R37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556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1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7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5</v>
      </c>
      <c r="Y7" s="259"/>
      <c r="Z7" s="18" t="s">
        <v>59</v>
      </c>
      <c r="AA7" s="18">
        <f>COUNTIFS($D$8:$D$1000,"TG102",$R$8:$R$1000,"GSM")</f>
        <v>1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43647</v>
      </c>
      <c r="C8" s="32">
        <v>43739</v>
      </c>
      <c r="D8" s="1" t="s">
        <v>18</v>
      </c>
      <c r="E8" s="47">
        <v>866762024315374</v>
      </c>
      <c r="F8" s="1"/>
      <c r="G8" s="1" t="s">
        <v>95</v>
      </c>
      <c r="H8" s="1"/>
      <c r="I8" s="1" t="s">
        <v>548</v>
      </c>
      <c r="J8" s="1"/>
      <c r="K8" s="1" t="s">
        <v>105</v>
      </c>
      <c r="L8" s="1" t="s">
        <v>110</v>
      </c>
      <c r="M8" s="1" t="s">
        <v>58</v>
      </c>
      <c r="N8" s="1"/>
      <c r="O8" s="1" t="s">
        <v>80</v>
      </c>
      <c r="P8" s="1" t="s">
        <v>81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2</v>
      </c>
      <c r="Y8" s="259"/>
      <c r="Z8" s="18" t="s">
        <v>39</v>
      </c>
      <c r="AA8" s="18">
        <f>COUNTIFS($D$8:$D$1000,"TG102",$R$8:$R$1000,"GPS")</f>
        <v>2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32">
        <v>43647</v>
      </c>
      <c r="C9" s="32">
        <v>43739</v>
      </c>
      <c r="D9" s="1" t="s">
        <v>22</v>
      </c>
      <c r="E9" s="47">
        <v>12497003159203</v>
      </c>
      <c r="F9" s="1"/>
      <c r="G9" s="1" t="s">
        <v>95</v>
      </c>
      <c r="H9" s="1"/>
      <c r="I9" s="1" t="s">
        <v>549</v>
      </c>
      <c r="J9" s="1" t="s">
        <v>550</v>
      </c>
      <c r="K9" s="1"/>
      <c r="L9" s="1" t="s">
        <v>551</v>
      </c>
      <c r="M9" s="1" t="s">
        <v>552</v>
      </c>
      <c r="N9" s="1"/>
      <c r="O9" s="1" t="s">
        <v>80</v>
      </c>
      <c r="P9" s="1" t="s">
        <v>81</v>
      </c>
      <c r="Q9" s="1" t="s">
        <v>37</v>
      </c>
      <c r="R9" s="1" t="s">
        <v>41</v>
      </c>
      <c r="T9" s="261"/>
      <c r="U9" s="1" t="s">
        <v>40</v>
      </c>
      <c r="V9" s="1">
        <f>COUNTIF(R$8:R$1000,"NG")</f>
        <v>2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387</v>
      </c>
      <c r="C10" s="1" t="s">
        <v>506</v>
      </c>
      <c r="D10" s="1" t="s">
        <v>57</v>
      </c>
      <c r="E10" s="47">
        <v>861359036873402</v>
      </c>
      <c r="F10" s="1"/>
      <c r="G10" s="1" t="s">
        <v>74</v>
      </c>
      <c r="H10" s="1"/>
      <c r="I10" s="1" t="s">
        <v>553</v>
      </c>
      <c r="J10" s="1" t="s">
        <v>134</v>
      </c>
      <c r="K10" s="1" t="s">
        <v>554</v>
      </c>
      <c r="L10" s="1" t="s">
        <v>555</v>
      </c>
      <c r="M10" s="1" t="s">
        <v>58</v>
      </c>
      <c r="N10" s="1"/>
      <c r="O10" s="1" t="s">
        <v>80</v>
      </c>
      <c r="P10" s="1" t="s">
        <v>81</v>
      </c>
      <c r="Q10" s="1" t="s">
        <v>42</v>
      </c>
      <c r="R10" s="1" t="s">
        <v>44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387</v>
      </c>
      <c r="C11" s="1" t="s">
        <v>506</v>
      </c>
      <c r="D11" s="1" t="s">
        <v>57</v>
      </c>
      <c r="E11" s="47">
        <v>861359036827879</v>
      </c>
      <c r="F11" s="1"/>
      <c r="G11" s="1" t="s">
        <v>74</v>
      </c>
      <c r="H11" s="1"/>
      <c r="I11" s="1" t="s">
        <v>553</v>
      </c>
      <c r="J11" s="1" t="s">
        <v>134</v>
      </c>
      <c r="K11" s="1" t="s">
        <v>554</v>
      </c>
      <c r="L11" s="1" t="s">
        <v>555</v>
      </c>
      <c r="M11" s="1" t="s">
        <v>58</v>
      </c>
      <c r="N11" s="1"/>
      <c r="O11" s="1" t="s">
        <v>80</v>
      </c>
      <c r="P11" s="1" t="s">
        <v>81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6</v>
      </c>
      <c r="Y11" s="259"/>
      <c r="Z11" s="18" t="s">
        <v>41</v>
      </c>
      <c r="AA11" s="18">
        <f>COUNTIFS($D$8:$D$1000,"TG102",$R$8:$R$1000,"LK")</f>
        <v>1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5" t="s">
        <v>557</v>
      </c>
      <c r="B12" s="266"/>
      <c r="C12" s="266"/>
      <c r="D12" s="266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266"/>
      <c r="P12" s="266"/>
      <c r="Q12" s="266"/>
      <c r="R12" s="267"/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1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8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70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20" t="s">
        <v>613</v>
      </c>
      <c r="C14" s="20" t="s">
        <v>613</v>
      </c>
      <c r="D14" s="20" t="s">
        <v>57</v>
      </c>
      <c r="E14" s="21">
        <v>861359036858866</v>
      </c>
      <c r="F14" s="18"/>
      <c r="G14" s="18" t="s">
        <v>74</v>
      </c>
      <c r="H14" s="31" t="s">
        <v>614</v>
      </c>
      <c r="I14" s="24" t="s">
        <v>615</v>
      </c>
      <c r="J14" s="22" t="s">
        <v>616</v>
      </c>
      <c r="K14" s="22" t="s">
        <v>555</v>
      </c>
      <c r="L14" s="22"/>
      <c r="M14" s="22" t="s">
        <v>617</v>
      </c>
      <c r="N14" s="22"/>
      <c r="O14" s="22" t="s">
        <v>80</v>
      </c>
      <c r="P14" s="22" t="s">
        <v>100</v>
      </c>
      <c r="Q14" s="26" t="s">
        <v>37</v>
      </c>
      <c r="R14" s="1" t="s">
        <v>59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20" t="s">
        <v>613</v>
      </c>
      <c r="C15" s="20" t="s">
        <v>613</v>
      </c>
      <c r="D15" s="20" t="s">
        <v>57</v>
      </c>
      <c r="E15" s="21">
        <v>861359036827309</v>
      </c>
      <c r="F15" s="18"/>
      <c r="G15" s="18" t="s">
        <v>74</v>
      </c>
      <c r="H15" s="31" t="s">
        <v>614</v>
      </c>
      <c r="I15" s="24" t="s">
        <v>615</v>
      </c>
      <c r="J15" s="22" t="s">
        <v>616</v>
      </c>
      <c r="K15" s="22" t="s">
        <v>555</v>
      </c>
      <c r="L15" s="22"/>
      <c r="M15" s="22" t="s">
        <v>617</v>
      </c>
      <c r="N15" s="22"/>
      <c r="O15" s="22" t="s">
        <v>80</v>
      </c>
      <c r="P15" s="22" t="s">
        <v>100</v>
      </c>
      <c r="Q15" s="26" t="s">
        <v>37</v>
      </c>
      <c r="R15" s="1" t="s">
        <v>59</v>
      </c>
      <c r="T15" s="272"/>
      <c r="U15" s="18" t="s">
        <v>44</v>
      </c>
      <c r="V15" s="1">
        <f>COUNTIF(R$8:R$1000,"NCFW")</f>
        <v>9</v>
      </c>
      <c r="Y15" s="259"/>
      <c r="Z15" s="18" t="s">
        <v>44</v>
      </c>
      <c r="AA15" s="18">
        <f>COUNTIFS($D$8:$D$1000,"TG102",$R$8:$R$1000,"NCFW")</f>
        <v>2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613</v>
      </c>
      <c r="C16" s="20" t="s">
        <v>613</v>
      </c>
      <c r="D16" s="20" t="s">
        <v>618</v>
      </c>
      <c r="E16" s="21" t="s">
        <v>619</v>
      </c>
      <c r="F16" s="18"/>
      <c r="G16" s="18"/>
      <c r="H16" s="22"/>
      <c r="I16" s="24"/>
      <c r="J16" s="22" t="s">
        <v>852</v>
      </c>
      <c r="K16" s="22"/>
      <c r="L16" s="22"/>
      <c r="M16" s="22" t="s">
        <v>2117</v>
      </c>
      <c r="N16" s="22"/>
      <c r="O16" s="22" t="s">
        <v>80</v>
      </c>
      <c r="P16" s="22" t="s">
        <v>100</v>
      </c>
      <c r="Q16" s="26" t="s">
        <v>37</v>
      </c>
      <c r="R16" s="1" t="s">
        <v>41</v>
      </c>
      <c r="T16" s="273"/>
      <c r="U16" s="18" t="s">
        <v>45</v>
      </c>
      <c r="V16" s="1">
        <f>COUNTIF(R$8:R$1000,"KL")</f>
        <v>1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5" t="s">
        <v>727</v>
      </c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67"/>
      <c r="T17" s="274" t="s">
        <v>55</v>
      </c>
      <c r="U17" s="275"/>
      <c r="V17" s="104">
        <f>SUM(V6:V16)</f>
        <v>27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1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8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70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8</v>
      </c>
      <c r="B19" s="20" t="s">
        <v>878</v>
      </c>
      <c r="C19" s="20" t="s">
        <v>878</v>
      </c>
      <c r="D19" s="18" t="s">
        <v>57</v>
      </c>
      <c r="E19" s="21">
        <v>861359036877890</v>
      </c>
      <c r="F19" s="18"/>
      <c r="G19" s="18" t="s">
        <v>74</v>
      </c>
      <c r="H19" s="31"/>
      <c r="I19" s="24" t="s">
        <v>553</v>
      </c>
      <c r="J19" s="22" t="s">
        <v>879</v>
      </c>
      <c r="K19" s="22" t="s">
        <v>555</v>
      </c>
      <c r="L19" s="22" t="s">
        <v>621</v>
      </c>
      <c r="M19" s="22" t="s">
        <v>586</v>
      </c>
      <c r="N19" s="28"/>
      <c r="O19" s="22" t="s">
        <v>80</v>
      </c>
      <c r="P19" s="22" t="s">
        <v>92</v>
      </c>
      <c r="Q19" s="26" t="s">
        <v>37</v>
      </c>
      <c r="R19" s="1" t="s">
        <v>41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9</v>
      </c>
      <c r="B20" s="20" t="s">
        <v>797</v>
      </c>
      <c r="C20" s="20" t="s">
        <v>797</v>
      </c>
      <c r="D20" s="18" t="s">
        <v>57</v>
      </c>
      <c r="E20" s="21">
        <v>861359036783114</v>
      </c>
      <c r="F20" s="18"/>
      <c r="G20" s="18" t="s">
        <v>74</v>
      </c>
      <c r="H20" s="21"/>
      <c r="I20" s="24" t="s">
        <v>880</v>
      </c>
      <c r="J20" s="22" t="s">
        <v>881</v>
      </c>
      <c r="K20" s="22" t="s">
        <v>555</v>
      </c>
      <c r="L20" s="22" t="s">
        <v>729</v>
      </c>
      <c r="M20" s="22" t="s">
        <v>882</v>
      </c>
      <c r="N20" s="22"/>
      <c r="O20" s="22" t="s">
        <v>80</v>
      </c>
      <c r="P20" s="22" t="s">
        <v>100</v>
      </c>
      <c r="Q20" s="23" t="s">
        <v>37</v>
      </c>
      <c r="R20" s="18" t="s">
        <v>40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10</v>
      </c>
      <c r="B21" s="20" t="s">
        <v>849</v>
      </c>
      <c r="C21" s="20" t="s">
        <v>883</v>
      </c>
      <c r="D21" s="18" t="s">
        <v>30</v>
      </c>
      <c r="E21" s="21">
        <v>868926033915080</v>
      </c>
      <c r="F21" s="18"/>
      <c r="G21" s="18" t="s">
        <v>74</v>
      </c>
      <c r="H21" s="22"/>
      <c r="I21" s="24" t="s">
        <v>884</v>
      </c>
      <c r="J21" s="22" t="s">
        <v>225</v>
      </c>
      <c r="K21" s="22" t="s">
        <v>155</v>
      </c>
      <c r="L21" s="22"/>
      <c r="M21" s="22" t="s">
        <v>496</v>
      </c>
      <c r="N21" s="35" t="s">
        <v>885</v>
      </c>
      <c r="O21" s="22" t="s">
        <v>80</v>
      </c>
      <c r="P21" s="22" t="s">
        <v>100</v>
      </c>
      <c r="Q21" s="26" t="s">
        <v>37</v>
      </c>
      <c r="R21" s="1" t="s">
        <v>59</v>
      </c>
      <c r="T21" s="18" t="s">
        <v>46</v>
      </c>
      <c r="U21" s="18">
        <f>COUNTIF(Q7:Q1000,"PM")</f>
        <v>11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265" t="s">
        <v>1069</v>
      </c>
      <c r="B22" s="266"/>
      <c r="C22" s="266"/>
      <c r="D22" s="266"/>
      <c r="E22" s="266"/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T22" s="18" t="s">
        <v>47</v>
      </c>
      <c r="U22" s="18">
        <f>COUNTIF(Q7:Q1000,"PC")</f>
        <v>16</v>
      </c>
      <c r="V22" s="124"/>
      <c r="Y22" s="259"/>
      <c r="Z22" s="18" t="s">
        <v>41</v>
      </c>
      <c r="AA22" s="18">
        <f>COUNTIFS($D$8:$D$1000,"TG102A",$R$8:$R$1000,"LK")</f>
        <v>1</v>
      </c>
      <c r="AB22" s="257"/>
    </row>
    <row r="23" spans="1:44" ht="16.5" customHeight="1" x14ac:dyDescent="0.25">
      <c r="A23" s="268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70"/>
      <c r="T23" s="104" t="s">
        <v>55</v>
      </c>
      <c r="U23" s="5">
        <f>SUM(U21:U22)</f>
        <v>27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11</v>
      </c>
      <c r="B24" s="20">
        <v>43500</v>
      </c>
      <c r="C24" s="20">
        <v>43528</v>
      </c>
      <c r="D24" s="18" t="s">
        <v>57</v>
      </c>
      <c r="E24" s="30">
        <v>861359036808119</v>
      </c>
      <c r="F24" s="18"/>
      <c r="G24" s="18" t="s">
        <v>74</v>
      </c>
      <c r="H24" s="31" t="s">
        <v>614</v>
      </c>
      <c r="I24" s="24" t="s">
        <v>876</v>
      </c>
      <c r="J24" s="22" t="s">
        <v>427</v>
      </c>
      <c r="K24" s="22" t="s">
        <v>554</v>
      </c>
      <c r="L24" s="22" t="s">
        <v>729</v>
      </c>
      <c r="M24" s="22" t="s">
        <v>496</v>
      </c>
      <c r="N24" s="28"/>
      <c r="O24" s="22" t="s">
        <v>80</v>
      </c>
      <c r="P24" s="22" t="s">
        <v>100</v>
      </c>
      <c r="Q24" s="26" t="s">
        <v>37</v>
      </c>
      <c r="R24" s="1" t="s">
        <v>59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12</v>
      </c>
      <c r="B25" s="20">
        <v>43469</v>
      </c>
      <c r="C25" s="20">
        <v>43469</v>
      </c>
      <c r="D25" s="18" t="s">
        <v>18</v>
      </c>
      <c r="E25" s="21">
        <v>867330028898503</v>
      </c>
      <c r="F25" s="18" t="s">
        <v>1189</v>
      </c>
      <c r="G25" s="18" t="s">
        <v>95</v>
      </c>
      <c r="H25" s="31" t="s">
        <v>401</v>
      </c>
      <c r="I25" s="24"/>
      <c r="J25" s="22" t="s">
        <v>1190</v>
      </c>
      <c r="K25" s="22"/>
      <c r="L25" s="22" t="s">
        <v>110</v>
      </c>
      <c r="M25" s="22" t="s">
        <v>106</v>
      </c>
      <c r="N25" s="28"/>
      <c r="O25" s="22" t="s">
        <v>80</v>
      </c>
      <c r="P25" s="22" t="s">
        <v>100</v>
      </c>
      <c r="Q25" s="26" t="s">
        <v>42</v>
      </c>
      <c r="R25" s="1" t="s">
        <v>43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13</v>
      </c>
      <c r="B26" s="20">
        <v>43681</v>
      </c>
      <c r="C26" s="20">
        <v>43681</v>
      </c>
      <c r="D26" s="18" t="s">
        <v>18</v>
      </c>
      <c r="E26" s="38">
        <v>865904020084775</v>
      </c>
      <c r="F26" s="18" t="s">
        <v>113</v>
      </c>
      <c r="G26" s="18" t="s">
        <v>95</v>
      </c>
      <c r="H26" s="21"/>
      <c r="I26" s="24" t="s">
        <v>1191</v>
      </c>
      <c r="J26" s="22"/>
      <c r="K26" s="22" t="s">
        <v>105</v>
      </c>
      <c r="L26" s="22" t="s">
        <v>110</v>
      </c>
      <c r="M26" s="22" t="s">
        <v>947</v>
      </c>
      <c r="N26" s="22"/>
      <c r="O26" s="22" t="s">
        <v>80</v>
      </c>
      <c r="P26" s="22" t="s">
        <v>92</v>
      </c>
      <c r="Q26" s="23" t="s">
        <v>37</v>
      </c>
      <c r="R26" s="18" t="s">
        <v>39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265" t="s">
        <v>1319</v>
      </c>
      <c r="B27" s="266"/>
      <c r="C27" s="266"/>
      <c r="D27" s="266"/>
      <c r="E27" s="266"/>
      <c r="F27" s="266"/>
      <c r="G27" s="266"/>
      <c r="H27" s="266"/>
      <c r="I27" s="266"/>
      <c r="J27" s="266"/>
      <c r="K27" s="266"/>
      <c r="L27" s="266"/>
      <c r="M27" s="266"/>
      <c r="N27" s="266"/>
      <c r="O27" s="266"/>
      <c r="P27" s="266"/>
      <c r="Q27" s="266"/>
      <c r="R27" s="267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268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70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14</v>
      </c>
      <c r="B29" s="20" t="s">
        <v>1376</v>
      </c>
      <c r="C29" s="20" t="s">
        <v>1450</v>
      </c>
      <c r="D29" s="18" t="s">
        <v>56</v>
      </c>
      <c r="E29" s="21">
        <v>868183033844999</v>
      </c>
      <c r="F29" s="18"/>
      <c r="G29" s="18" t="s">
        <v>74</v>
      </c>
      <c r="H29" s="18"/>
      <c r="I29" s="24" t="s">
        <v>251</v>
      </c>
      <c r="J29" s="22" t="s">
        <v>134</v>
      </c>
      <c r="K29" s="22" t="s">
        <v>78</v>
      </c>
      <c r="L29" s="22"/>
      <c r="M29" s="22" t="s">
        <v>1472</v>
      </c>
      <c r="N29" s="28"/>
      <c r="O29" s="22" t="s">
        <v>80</v>
      </c>
      <c r="P29" s="22" t="s">
        <v>100</v>
      </c>
      <c r="Q29" s="26" t="s">
        <v>42</v>
      </c>
      <c r="R29" s="1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15</v>
      </c>
      <c r="B30" s="20" t="s">
        <v>1414</v>
      </c>
      <c r="C30" s="20" t="s">
        <v>1414</v>
      </c>
      <c r="D30" s="18" t="s">
        <v>56</v>
      </c>
      <c r="E30" s="30">
        <v>868183034568068</v>
      </c>
      <c r="F30" s="18"/>
      <c r="G30" s="18" t="s">
        <v>74</v>
      </c>
      <c r="H30" s="21" t="s">
        <v>1473</v>
      </c>
      <c r="I30" s="24"/>
      <c r="J30" s="22" t="s">
        <v>1474</v>
      </c>
      <c r="K30" s="22"/>
      <c r="L30" s="22" t="s">
        <v>1086</v>
      </c>
      <c r="M30" s="22" t="s">
        <v>614</v>
      </c>
      <c r="N30" s="22"/>
      <c r="O30" s="22" t="s">
        <v>80</v>
      </c>
      <c r="P30" s="22" t="s">
        <v>92</v>
      </c>
      <c r="Q30" s="23" t="s">
        <v>37</v>
      </c>
      <c r="R30" s="18" t="s">
        <v>41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16</v>
      </c>
      <c r="B31" s="20" t="s">
        <v>1327</v>
      </c>
      <c r="C31" s="20"/>
      <c r="D31" s="22" t="s">
        <v>23</v>
      </c>
      <c r="E31" s="38">
        <v>861694031132291</v>
      </c>
      <c r="F31" s="22" t="s">
        <v>262</v>
      </c>
      <c r="G31" s="22" t="s">
        <v>95</v>
      </c>
      <c r="H31" s="22" t="s">
        <v>1475</v>
      </c>
      <c r="I31" s="24"/>
      <c r="J31" s="22" t="s">
        <v>1476</v>
      </c>
      <c r="K31" s="22"/>
      <c r="L31" s="22"/>
      <c r="M31" s="22" t="s">
        <v>1477</v>
      </c>
      <c r="N31" s="28"/>
      <c r="O31" s="22"/>
      <c r="P31" s="22" t="s">
        <v>100</v>
      </c>
      <c r="Q31" s="31" t="s">
        <v>37</v>
      </c>
      <c r="R31" s="22" t="s">
        <v>40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17</v>
      </c>
      <c r="B32" s="20" t="s">
        <v>1327</v>
      </c>
      <c r="C32" s="20" t="s">
        <v>1327</v>
      </c>
      <c r="D32" s="18" t="s">
        <v>26</v>
      </c>
      <c r="E32" s="30" t="s">
        <v>619</v>
      </c>
      <c r="F32" s="18"/>
      <c r="G32" s="18" t="s">
        <v>95</v>
      </c>
      <c r="H32" s="18" t="s">
        <v>1478</v>
      </c>
      <c r="I32" s="24"/>
      <c r="J32" s="22" t="s">
        <v>134</v>
      </c>
      <c r="K32" s="22"/>
      <c r="L32" s="22"/>
      <c r="M32" s="22" t="s">
        <v>614</v>
      </c>
      <c r="N32" s="28"/>
      <c r="O32" s="22" t="s">
        <v>80</v>
      </c>
      <c r="P32" s="22" t="s">
        <v>100</v>
      </c>
      <c r="Q32" s="26" t="s">
        <v>42</v>
      </c>
      <c r="R32" s="1" t="s">
        <v>45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18</v>
      </c>
      <c r="B33" s="20">
        <v>43651</v>
      </c>
      <c r="C33" s="20">
        <v>43682</v>
      </c>
      <c r="D33" s="18" t="s">
        <v>30</v>
      </c>
      <c r="E33" s="30">
        <v>868926033911113</v>
      </c>
      <c r="F33" s="18"/>
      <c r="G33" s="18" t="s">
        <v>74</v>
      </c>
      <c r="H33" s="18"/>
      <c r="I33" s="24" t="s">
        <v>1479</v>
      </c>
      <c r="J33" s="22" t="s">
        <v>1480</v>
      </c>
      <c r="K33" s="22"/>
      <c r="L33" s="22" t="s">
        <v>155</v>
      </c>
      <c r="M33" s="22" t="s">
        <v>1044</v>
      </c>
      <c r="N33" s="28"/>
      <c r="O33" s="22" t="s">
        <v>80</v>
      </c>
      <c r="P33" s="22" t="s">
        <v>100</v>
      </c>
      <c r="Q33" s="26" t="s">
        <v>37</v>
      </c>
      <c r="R33" s="1" t="s">
        <v>38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19</v>
      </c>
      <c r="B34" s="20">
        <v>43682</v>
      </c>
      <c r="C34" s="20">
        <v>43713</v>
      </c>
      <c r="D34" s="18" t="s">
        <v>30</v>
      </c>
      <c r="E34" s="30">
        <v>864811037242497</v>
      </c>
      <c r="F34" s="18"/>
      <c r="G34" s="18" t="s">
        <v>74</v>
      </c>
      <c r="H34" s="21" t="s">
        <v>1481</v>
      </c>
      <c r="I34" s="24" t="s">
        <v>203</v>
      </c>
      <c r="J34" s="22"/>
      <c r="K34" s="22" t="s">
        <v>84</v>
      </c>
      <c r="L34" s="22"/>
      <c r="M34" s="22" t="s">
        <v>1482</v>
      </c>
      <c r="N34" s="22"/>
      <c r="O34" s="22" t="s">
        <v>80</v>
      </c>
      <c r="P34" s="22" t="s">
        <v>92</v>
      </c>
      <c r="Q34" s="23" t="s">
        <v>42</v>
      </c>
      <c r="R34" s="18" t="s">
        <v>44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265" t="s">
        <v>1627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7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268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70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20</v>
      </c>
      <c r="B37" s="1" t="s">
        <v>1727</v>
      </c>
      <c r="C37" s="1" t="s">
        <v>1628</v>
      </c>
      <c r="D37" s="1" t="s">
        <v>57</v>
      </c>
      <c r="E37" s="47">
        <v>861359036825279</v>
      </c>
      <c r="F37" s="1"/>
      <c r="G37" s="1" t="s">
        <v>74</v>
      </c>
      <c r="H37" s="1"/>
      <c r="I37" s="1"/>
      <c r="J37" s="1" t="s">
        <v>581</v>
      </c>
      <c r="K37" s="1"/>
      <c r="L37" s="1"/>
      <c r="M37" s="1" t="s">
        <v>213</v>
      </c>
      <c r="N37" s="1"/>
      <c r="O37" s="1" t="s">
        <v>80</v>
      </c>
      <c r="P37" s="1" t="s">
        <v>92</v>
      </c>
      <c r="Q37" s="1" t="s">
        <v>37</v>
      </c>
      <c r="R37" s="1" t="s">
        <v>41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265" t="s">
        <v>2112</v>
      </c>
      <c r="B38" s="266"/>
      <c r="C38" s="266"/>
      <c r="D38" s="266"/>
      <c r="E38" s="266"/>
      <c r="F38" s="266"/>
      <c r="G38" s="266"/>
      <c r="H38" s="266"/>
      <c r="I38" s="266"/>
      <c r="J38" s="266"/>
      <c r="K38" s="266"/>
      <c r="L38" s="266"/>
      <c r="M38" s="266"/>
      <c r="N38" s="266"/>
      <c r="O38" s="266"/>
      <c r="P38" s="266"/>
      <c r="Q38" s="266"/>
      <c r="R38" s="267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268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70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</v>
      </c>
    </row>
    <row r="40" spans="1:28" ht="16.5" customHeight="1" x14ac:dyDescent="0.25">
      <c r="A40" s="1">
        <v>21</v>
      </c>
      <c r="B40" s="20" t="s">
        <v>2149</v>
      </c>
      <c r="C40" s="20" t="s">
        <v>2200</v>
      </c>
      <c r="D40" s="18" t="s">
        <v>56</v>
      </c>
      <c r="E40" s="21">
        <v>868183033833174</v>
      </c>
      <c r="F40" s="18"/>
      <c r="G40" s="18" t="s">
        <v>74</v>
      </c>
      <c r="H40" s="31"/>
      <c r="I40" s="24" t="s">
        <v>1085</v>
      </c>
      <c r="J40" s="22"/>
      <c r="K40" s="22" t="s">
        <v>78</v>
      </c>
      <c r="L40" s="22" t="s">
        <v>2158</v>
      </c>
      <c r="M40" s="22" t="s">
        <v>614</v>
      </c>
      <c r="N40" s="28"/>
      <c r="O40" s="22" t="s">
        <v>80</v>
      </c>
      <c r="P40" s="22" t="s">
        <v>92</v>
      </c>
      <c r="Q40" s="23" t="s">
        <v>42</v>
      </c>
      <c r="R40" s="18" t="s">
        <v>44</v>
      </c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>
        <v>22</v>
      </c>
      <c r="B41" s="20" t="s">
        <v>2149</v>
      </c>
      <c r="C41" s="20" t="s">
        <v>2200</v>
      </c>
      <c r="D41" s="18" t="s">
        <v>56</v>
      </c>
      <c r="E41" s="21">
        <v>868183034536636</v>
      </c>
      <c r="F41" s="18"/>
      <c r="G41" s="18" t="s">
        <v>74</v>
      </c>
      <c r="H41" s="21"/>
      <c r="I41" s="24" t="s">
        <v>1085</v>
      </c>
      <c r="J41" s="22"/>
      <c r="K41" s="22" t="s">
        <v>78</v>
      </c>
      <c r="L41" s="22" t="s">
        <v>2158</v>
      </c>
      <c r="M41" s="22" t="s">
        <v>614</v>
      </c>
      <c r="N41" s="22"/>
      <c r="O41" s="22" t="s">
        <v>80</v>
      </c>
      <c r="P41" s="22" t="s">
        <v>92</v>
      </c>
      <c r="Q41" s="23" t="s">
        <v>42</v>
      </c>
      <c r="R41" s="18" t="s">
        <v>44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23</v>
      </c>
      <c r="B42" s="20" t="s">
        <v>2148</v>
      </c>
      <c r="C42" s="20" t="s">
        <v>2233</v>
      </c>
      <c r="D42" s="18" t="s">
        <v>18</v>
      </c>
      <c r="E42" s="30">
        <v>867330029942920</v>
      </c>
      <c r="F42" s="18" t="s">
        <v>113</v>
      </c>
      <c r="G42" s="18" t="s">
        <v>95</v>
      </c>
      <c r="H42" s="31"/>
      <c r="I42" s="24" t="s">
        <v>1085</v>
      </c>
      <c r="J42" s="22" t="s">
        <v>242</v>
      </c>
      <c r="K42" s="22" t="s">
        <v>110</v>
      </c>
      <c r="L42" s="22"/>
      <c r="M42" s="22" t="s">
        <v>2234</v>
      </c>
      <c r="N42" s="28"/>
      <c r="O42" s="22" t="s">
        <v>144</v>
      </c>
      <c r="P42" s="22" t="s">
        <v>92</v>
      </c>
      <c r="Q42" s="26" t="s">
        <v>37</v>
      </c>
      <c r="R42" s="1" t="s">
        <v>39</v>
      </c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">
        <v>24</v>
      </c>
      <c r="B43" s="20" t="s">
        <v>2148</v>
      </c>
      <c r="C43" s="20" t="s">
        <v>2233</v>
      </c>
      <c r="D43" s="18" t="s">
        <v>18</v>
      </c>
      <c r="E43" s="30">
        <v>864161029419830</v>
      </c>
      <c r="F43" s="18" t="s">
        <v>107</v>
      </c>
      <c r="G43" s="18" t="s">
        <v>95</v>
      </c>
      <c r="H43" s="21"/>
      <c r="I43" s="24"/>
      <c r="J43" s="22" t="s">
        <v>2235</v>
      </c>
      <c r="K43" s="22"/>
      <c r="L43" s="22"/>
      <c r="M43" s="22" t="s">
        <v>270</v>
      </c>
      <c r="N43" s="22"/>
      <c r="O43" s="22" t="s">
        <v>144</v>
      </c>
      <c r="P43" s="22" t="s">
        <v>92</v>
      </c>
      <c r="Q43" s="23" t="s">
        <v>37</v>
      </c>
      <c r="R43" s="18" t="s">
        <v>41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25</v>
      </c>
      <c r="B44" s="20" t="s">
        <v>2148</v>
      </c>
      <c r="C44" s="20" t="s">
        <v>2233</v>
      </c>
      <c r="D44" s="18" t="s">
        <v>18</v>
      </c>
      <c r="E44" s="21">
        <v>865904020119951</v>
      </c>
      <c r="F44" s="18" t="s">
        <v>107</v>
      </c>
      <c r="G44" s="18" t="s">
        <v>95</v>
      </c>
      <c r="H44" s="22">
        <v>1205061618</v>
      </c>
      <c r="I44" s="24" t="s">
        <v>2236</v>
      </c>
      <c r="J44" s="22"/>
      <c r="K44" s="22" t="s">
        <v>700</v>
      </c>
      <c r="L44" s="22" t="s">
        <v>110</v>
      </c>
      <c r="M44" s="22" t="s">
        <v>58</v>
      </c>
      <c r="N44" s="28"/>
      <c r="O44" s="22" t="s">
        <v>80</v>
      </c>
      <c r="P44" s="22" t="s">
        <v>92</v>
      </c>
      <c r="Q44" s="26" t="s">
        <v>42</v>
      </c>
      <c r="R44" s="1" t="s">
        <v>44</v>
      </c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>
        <v>26</v>
      </c>
      <c r="B45" s="20" t="s">
        <v>2148</v>
      </c>
      <c r="C45" s="20" t="s">
        <v>2233</v>
      </c>
      <c r="D45" s="18" t="s">
        <v>18</v>
      </c>
      <c r="E45" s="21">
        <v>867330024307079</v>
      </c>
      <c r="F45" s="18" t="s">
        <v>107</v>
      </c>
      <c r="G45" s="18" t="s">
        <v>95</v>
      </c>
      <c r="H45" s="31"/>
      <c r="I45" s="24"/>
      <c r="J45" s="22" t="s">
        <v>633</v>
      </c>
      <c r="K45" s="22"/>
      <c r="L45" s="22"/>
      <c r="M45" s="22" t="s">
        <v>2234</v>
      </c>
      <c r="N45" s="22"/>
      <c r="O45" s="22" t="s">
        <v>2237</v>
      </c>
      <c r="P45" s="22" t="s">
        <v>92</v>
      </c>
      <c r="Q45" s="26" t="s">
        <v>37</v>
      </c>
      <c r="R45" s="1" t="s">
        <v>59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27</v>
      </c>
      <c r="B46" s="40" t="s">
        <v>2192</v>
      </c>
      <c r="C46" s="40"/>
      <c r="D46" s="41" t="s">
        <v>31</v>
      </c>
      <c r="E46" s="42">
        <v>865209034369976</v>
      </c>
      <c r="F46" s="41" t="s">
        <v>262</v>
      </c>
      <c r="G46" s="41" t="s">
        <v>95</v>
      </c>
      <c r="H46" s="109" t="s">
        <v>614</v>
      </c>
      <c r="I46" s="44" t="s">
        <v>1270</v>
      </c>
      <c r="J46" s="41"/>
      <c r="K46" s="44" t="s">
        <v>321</v>
      </c>
      <c r="L46" s="41" t="s">
        <v>1267</v>
      </c>
      <c r="M46" s="41" t="s">
        <v>964</v>
      </c>
      <c r="N46" s="45"/>
      <c r="O46" s="41"/>
      <c r="P46" s="41" t="s">
        <v>100</v>
      </c>
      <c r="Q46" s="73" t="s">
        <v>42</v>
      </c>
      <c r="R46" s="41" t="s">
        <v>44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1</v>
      </c>
      <c r="AB50" s="256">
        <f>SUM(AA50:AA60)</f>
        <v>3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1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4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3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8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3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1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2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2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1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1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2</v>
      </c>
      <c r="AB116" s="251">
        <f>AA116</f>
        <v>2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27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2">
    <mergeCell ref="Y116:Y118"/>
    <mergeCell ref="Z116:Z118"/>
    <mergeCell ref="AA116:AA118"/>
    <mergeCell ref="AB116:AB118"/>
    <mergeCell ref="Y119:AA119"/>
    <mergeCell ref="Y94:Y104"/>
    <mergeCell ref="AB94:AB104"/>
    <mergeCell ref="Y105:Y115"/>
    <mergeCell ref="AB105:AB115"/>
    <mergeCell ref="A12:R13"/>
    <mergeCell ref="A17:R18"/>
    <mergeCell ref="A27:R28"/>
    <mergeCell ref="A35:R36"/>
    <mergeCell ref="A38:R39"/>
    <mergeCell ref="Y61:Y71"/>
    <mergeCell ref="AB61:AB71"/>
    <mergeCell ref="Y72:Y82"/>
    <mergeCell ref="AB72:AB82"/>
    <mergeCell ref="Y83:Y93"/>
    <mergeCell ref="AB83:AB93"/>
    <mergeCell ref="AB17:AB27"/>
    <mergeCell ref="A22:R23"/>
    <mergeCell ref="Y28:Y38"/>
    <mergeCell ref="AB28:AB38"/>
    <mergeCell ref="Y50:Y60"/>
    <mergeCell ref="AB50:AB60"/>
    <mergeCell ref="Y39:Y49"/>
    <mergeCell ref="AB39:AB49"/>
    <mergeCell ref="Y17:Y27"/>
    <mergeCell ref="T17:U17"/>
    <mergeCell ref="AB4:AB5"/>
    <mergeCell ref="A6:R7"/>
    <mergeCell ref="T6:T11"/>
    <mergeCell ref="Y6:Y16"/>
    <mergeCell ref="AB6:AB16"/>
    <mergeCell ref="T12:T16"/>
    <mergeCell ref="V4:V5"/>
    <mergeCell ref="Y4:AA5"/>
    <mergeCell ref="Q4:Q5"/>
    <mergeCell ref="R4:R5"/>
    <mergeCell ref="T4:T5"/>
    <mergeCell ref="U4:U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AS201"/>
  <sheetViews>
    <sheetView zoomScale="70" zoomScaleNormal="70" workbookViewId="0">
      <selection activeCell="H22" sqref="H2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268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8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9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241</v>
      </c>
      <c r="C8" s="20" t="s">
        <v>255</v>
      </c>
      <c r="D8" s="18" t="s">
        <v>18</v>
      </c>
      <c r="E8" s="21">
        <v>867330022273208</v>
      </c>
      <c r="F8" s="18" t="s">
        <v>258</v>
      </c>
      <c r="G8" s="18" t="s">
        <v>95</v>
      </c>
      <c r="H8" s="22"/>
      <c r="I8" s="24" t="s">
        <v>96</v>
      </c>
      <c r="J8" s="22" t="s">
        <v>259</v>
      </c>
      <c r="K8" s="22" t="s">
        <v>110</v>
      </c>
      <c r="L8" s="22"/>
      <c r="M8" s="22" t="s">
        <v>260</v>
      </c>
      <c r="N8" s="28">
        <v>6000</v>
      </c>
      <c r="O8" s="22" t="s">
        <v>80</v>
      </c>
      <c r="P8" s="22" t="s">
        <v>100</v>
      </c>
      <c r="Q8" s="26" t="s">
        <v>37</v>
      </c>
      <c r="R8" s="18" t="s">
        <v>41</v>
      </c>
      <c r="T8" s="261"/>
      <c r="U8" s="1" t="s">
        <v>39</v>
      </c>
      <c r="V8" s="1">
        <f>COUNTIF(R$8:R$1000,"GPS")</f>
        <v>4</v>
      </c>
      <c r="Y8" s="259"/>
      <c r="Z8" s="18" t="s">
        <v>39</v>
      </c>
      <c r="AA8" s="18">
        <f>COUNTIFS($D$8:$D$1000,"TG102",$R$8:$R$1000,"GPS")</f>
        <v>2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>
        <v>43556</v>
      </c>
      <c r="C9" s="20" t="s">
        <v>261</v>
      </c>
      <c r="D9" s="18" t="s">
        <v>23</v>
      </c>
      <c r="E9" s="21">
        <v>861694031779554</v>
      </c>
      <c r="F9" s="18" t="s">
        <v>262</v>
      </c>
      <c r="G9" s="18" t="s">
        <v>95</v>
      </c>
      <c r="H9" s="22"/>
      <c r="I9" s="24" t="s">
        <v>214</v>
      </c>
      <c r="J9" s="22" t="s">
        <v>263</v>
      </c>
      <c r="K9" s="22"/>
      <c r="L9" s="22" t="s">
        <v>98</v>
      </c>
      <c r="M9" s="22" t="s">
        <v>264</v>
      </c>
      <c r="N9" s="22"/>
      <c r="O9" s="22" t="s">
        <v>80</v>
      </c>
      <c r="P9" s="22" t="s">
        <v>100</v>
      </c>
      <c r="Q9" s="26" t="s">
        <v>37</v>
      </c>
      <c r="R9" s="18" t="s">
        <v>59</v>
      </c>
      <c r="T9" s="261"/>
      <c r="U9" s="1" t="s">
        <v>40</v>
      </c>
      <c r="V9" s="1">
        <f>COUNTIF(R$8:R$1000,"NG")</f>
        <v>3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241</v>
      </c>
      <c r="C10" s="20" t="s">
        <v>255</v>
      </c>
      <c r="D10" s="18" t="s">
        <v>23</v>
      </c>
      <c r="E10" s="21">
        <v>866192037770359</v>
      </c>
      <c r="F10" s="18" t="s">
        <v>262</v>
      </c>
      <c r="G10" s="18" t="s">
        <v>74</v>
      </c>
      <c r="H10" s="31"/>
      <c r="I10" s="24" t="s">
        <v>96</v>
      </c>
      <c r="J10" s="22" t="s">
        <v>265</v>
      </c>
      <c r="K10" s="22" t="s">
        <v>266</v>
      </c>
      <c r="L10" s="22" t="s">
        <v>98</v>
      </c>
      <c r="M10" s="31" t="s">
        <v>267</v>
      </c>
      <c r="N10" s="22"/>
      <c r="O10" s="22" t="s">
        <v>80</v>
      </c>
      <c r="P10" s="22" t="s">
        <v>100</v>
      </c>
      <c r="Q10" s="26" t="s">
        <v>37</v>
      </c>
      <c r="R10" s="18" t="s">
        <v>40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557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15</v>
      </c>
      <c r="Y11" s="259"/>
      <c r="Z11" s="18" t="s">
        <v>41</v>
      </c>
      <c r="AA11" s="18">
        <f>COUNTIFS($D$8:$D$1000,"TG102",$R$8:$R$1000,"LK")</f>
        <v>4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1" t="s">
        <v>559</v>
      </c>
      <c r="C13" s="32">
        <v>43468</v>
      </c>
      <c r="D13" s="1" t="s">
        <v>57</v>
      </c>
      <c r="E13" s="47">
        <v>861359036827382</v>
      </c>
      <c r="F13" s="1"/>
      <c r="G13" s="1" t="s">
        <v>74</v>
      </c>
      <c r="H13" s="1"/>
      <c r="I13" s="1" t="s">
        <v>620</v>
      </c>
      <c r="J13" s="1" t="s">
        <v>427</v>
      </c>
      <c r="K13" s="1" t="s">
        <v>555</v>
      </c>
      <c r="L13" s="1" t="s">
        <v>621</v>
      </c>
      <c r="M13" s="1" t="s">
        <v>622</v>
      </c>
      <c r="N13" s="1"/>
      <c r="O13" s="1" t="s">
        <v>80</v>
      </c>
      <c r="P13" s="1" t="s">
        <v>100</v>
      </c>
      <c r="Q13" s="1" t="s">
        <v>37</v>
      </c>
      <c r="R13" s="1" t="s">
        <v>59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1" t="s">
        <v>594</v>
      </c>
      <c r="C14" s="1" t="s">
        <v>623</v>
      </c>
      <c r="D14" s="1" t="s">
        <v>23</v>
      </c>
      <c r="E14" s="47">
        <v>861694030673915</v>
      </c>
      <c r="F14" s="1" t="s">
        <v>88</v>
      </c>
      <c r="G14" s="1" t="s">
        <v>95</v>
      </c>
      <c r="H14" s="1"/>
      <c r="I14" s="1" t="s">
        <v>624</v>
      </c>
      <c r="J14" s="1" t="s">
        <v>625</v>
      </c>
      <c r="K14" s="1" t="s">
        <v>98</v>
      </c>
      <c r="L14" s="1"/>
      <c r="M14" s="1" t="s">
        <v>106</v>
      </c>
      <c r="N14" s="1"/>
      <c r="O14" s="1" t="s">
        <v>80</v>
      </c>
      <c r="P14" s="1" t="s">
        <v>92</v>
      </c>
      <c r="Q14" s="1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1" t="s">
        <v>594</v>
      </c>
      <c r="C15" s="1" t="s">
        <v>623</v>
      </c>
      <c r="D15" s="1" t="s">
        <v>23</v>
      </c>
      <c r="E15" s="47">
        <v>861694031760984</v>
      </c>
      <c r="F15" s="1" t="s">
        <v>88</v>
      </c>
      <c r="G15" s="1" t="s">
        <v>95</v>
      </c>
      <c r="H15" s="1"/>
      <c r="I15" s="1" t="s">
        <v>201</v>
      </c>
      <c r="J15" s="1" t="s">
        <v>167</v>
      </c>
      <c r="K15" s="1" t="s">
        <v>98</v>
      </c>
      <c r="L15" s="1"/>
      <c r="M15" s="1" t="s">
        <v>360</v>
      </c>
      <c r="N15" s="33">
        <v>310000</v>
      </c>
      <c r="O15" s="1" t="s">
        <v>80</v>
      </c>
      <c r="P15" s="1" t="s">
        <v>92</v>
      </c>
      <c r="Q15" s="1" t="s">
        <v>37</v>
      </c>
      <c r="R15" s="1" t="s">
        <v>39</v>
      </c>
      <c r="T15" s="272"/>
      <c r="U15" s="18" t="s">
        <v>44</v>
      </c>
      <c r="V15" s="1">
        <f>COUNTIF(R$8:R$1000,"NCFW")</f>
        <v>8</v>
      </c>
      <c r="Y15" s="259"/>
      <c r="Z15" s="18" t="s">
        <v>44</v>
      </c>
      <c r="AA15" s="18">
        <f>COUNTIFS($D$8:$D$1000,"TG102",$R$8:$R$1000,"NCFW")</f>
        <v>1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265" t="s">
        <v>727</v>
      </c>
      <c r="B16" s="266"/>
      <c r="C16" s="266"/>
      <c r="D16" s="266"/>
      <c r="E16" s="266"/>
      <c r="F16" s="266"/>
      <c r="G16" s="266"/>
      <c r="H16" s="266"/>
      <c r="I16" s="266"/>
      <c r="J16" s="266"/>
      <c r="K16" s="266"/>
      <c r="L16" s="266"/>
      <c r="M16" s="266"/>
      <c r="N16" s="266"/>
      <c r="O16" s="266"/>
      <c r="P16" s="266"/>
      <c r="Q16" s="266"/>
      <c r="R16" s="267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8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70"/>
      <c r="T17" s="274" t="s">
        <v>55</v>
      </c>
      <c r="U17" s="275"/>
      <c r="V17" s="104">
        <f>SUM(V6:V16)</f>
        <v>40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1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7</v>
      </c>
      <c r="B18" s="20" t="s">
        <v>869</v>
      </c>
      <c r="C18" s="20" t="s">
        <v>873</v>
      </c>
      <c r="D18" s="18" t="s">
        <v>57</v>
      </c>
      <c r="E18" s="21">
        <v>861359036962304</v>
      </c>
      <c r="F18" s="18" t="s">
        <v>88</v>
      </c>
      <c r="G18" s="18" t="s">
        <v>74</v>
      </c>
      <c r="H18" s="31"/>
      <c r="I18" s="29" t="s">
        <v>874</v>
      </c>
      <c r="J18" s="22" t="s">
        <v>198</v>
      </c>
      <c r="K18" s="22" t="s">
        <v>555</v>
      </c>
      <c r="L18" s="22" t="s">
        <v>875</v>
      </c>
      <c r="M18" s="22" t="s">
        <v>586</v>
      </c>
      <c r="N18" s="28"/>
      <c r="O18" s="22" t="s">
        <v>80</v>
      </c>
      <c r="P18" s="22" t="s">
        <v>92</v>
      </c>
      <c r="Q18" s="26" t="s">
        <v>37</v>
      </c>
      <c r="R18" s="18" t="s">
        <v>41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8</v>
      </c>
      <c r="B19" s="20" t="s">
        <v>869</v>
      </c>
      <c r="C19" s="20" t="s">
        <v>873</v>
      </c>
      <c r="D19" s="18" t="s">
        <v>57</v>
      </c>
      <c r="E19" s="21">
        <v>861359036776712</v>
      </c>
      <c r="F19" s="18" t="s">
        <v>88</v>
      </c>
      <c r="G19" s="18" t="s">
        <v>74</v>
      </c>
      <c r="H19" s="21"/>
      <c r="I19" s="29" t="s">
        <v>874</v>
      </c>
      <c r="J19" s="22" t="s">
        <v>198</v>
      </c>
      <c r="K19" s="22" t="s">
        <v>555</v>
      </c>
      <c r="L19" s="22" t="s">
        <v>875</v>
      </c>
      <c r="M19" s="22" t="s">
        <v>586</v>
      </c>
      <c r="N19" s="22"/>
      <c r="O19" s="22" t="s">
        <v>80</v>
      </c>
      <c r="P19" s="22" t="s">
        <v>92</v>
      </c>
      <c r="Q19" s="26" t="s">
        <v>37</v>
      </c>
      <c r="R19" s="18" t="s">
        <v>41</v>
      </c>
      <c r="Y19" s="259"/>
      <c r="Z19" s="18" t="s">
        <v>39</v>
      </c>
      <c r="AA19" s="18">
        <f>COUNTIFS($D$8:$D$1000,"TG102A",$R$8:$R$1000,"GPS")</f>
        <v>1</v>
      </c>
      <c r="AB19" s="257"/>
    </row>
    <row r="20" spans="1:44" ht="16.5" customHeight="1" x14ac:dyDescent="0.25">
      <c r="A20" s="1">
        <v>9</v>
      </c>
      <c r="B20" s="20" t="s">
        <v>869</v>
      </c>
      <c r="C20" s="20" t="s">
        <v>873</v>
      </c>
      <c r="D20" s="18" t="s">
        <v>57</v>
      </c>
      <c r="E20" s="21">
        <v>861359036932828</v>
      </c>
      <c r="F20" s="18" t="s">
        <v>88</v>
      </c>
      <c r="G20" s="18" t="s">
        <v>74</v>
      </c>
      <c r="H20" s="21"/>
      <c r="I20" s="29" t="s">
        <v>874</v>
      </c>
      <c r="J20" s="22" t="s">
        <v>198</v>
      </c>
      <c r="K20" s="22" t="s">
        <v>555</v>
      </c>
      <c r="L20" s="22" t="s">
        <v>875</v>
      </c>
      <c r="M20" s="22" t="s">
        <v>586</v>
      </c>
      <c r="N20" s="22"/>
      <c r="O20" s="22" t="s">
        <v>80</v>
      </c>
      <c r="P20" s="22" t="s">
        <v>92</v>
      </c>
      <c r="Q20" s="26" t="s">
        <v>37</v>
      </c>
      <c r="R20" s="18" t="s">
        <v>41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10</v>
      </c>
      <c r="B21" s="20" t="s">
        <v>869</v>
      </c>
      <c r="C21" s="20" t="s">
        <v>873</v>
      </c>
      <c r="D21" s="18" t="s">
        <v>57</v>
      </c>
      <c r="E21" s="21">
        <v>861359036827515</v>
      </c>
      <c r="F21" s="18" t="s">
        <v>88</v>
      </c>
      <c r="G21" s="18" t="s">
        <v>74</v>
      </c>
      <c r="H21" s="29"/>
      <c r="I21" s="29" t="s">
        <v>874</v>
      </c>
      <c r="J21" s="22" t="s">
        <v>198</v>
      </c>
      <c r="K21" s="22" t="s">
        <v>555</v>
      </c>
      <c r="L21" s="22" t="s">
        <v>875</v>
      </c>
      <c r="M21" s="22" t="s">
        <v>586</v>
      </c>
      <c r="N21" s="22"/>
      <c r="O21" s="22" t="s">
        <v>80</v>
      </c>
      <c r="P21" s="22" t="s">
        <v>92</v>
      </c>
      <c r="Q21" s="26" t="s">
        <v>37</v>
      </c>
      <c r="R21" s="18" t="s">
        <v>41</v>
      </c>
      <c r="T21" s="18" t="s">
        <v>46</v>
      </c>
      <c r="U21" s="18">
        <f>COUNTIF(Q7:Q1000,"PM")</f>
        <v>9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11</v>
      </c>
      <c r="B22" s="20" t="s">
        <v>869</v>
      </c>
      <c r="C22" s="20" t="s">
        <v>873</v>
      </c>
      <c r="D22" s="18" t="s">
        <v>57</v>
      </c>
      <c r="E22" s="21">
        <v>861359036776811</v>
      </c>
      <c r="F22" s="18" t="s">
        <v>88</v>
      </c>
      <c r="G22" s="18" t="s">
        <v>74</v>
      </c>
      <c r="H22" s="29"/>
      <c r="I22" s="29" t="s">
        <v>874</v>
      </c>
      <c r="J22" s="22" t="s">
        <v>198</v>
      </c>
      <c r="K22" s="22" t="s">
        <v>555</v>
      </c>
      <c r="L22" s="22" t="s">
        <v>875</v>
      </c>
      <c r="M22" s="22" t="s">
        <v>586</v>
      </c>
      <c r="N22" s="22"/>
      <c r="O22" s="22" t="s">
        <v>80</v>
      </c>
      <c r="P22" s="22" t="s">
        <v>92</v>
      </c>
      <c r="Q22" s="26" t="s">
        <v>37</v>
      </c>
      <c r="R22" s="18" t="s">
        <v>41</v>
      </c>
      <c r="T22" s="18" t="s">
        <v>47</v>
      </c>
      <c r="U22" s="18">
        <f>COUNTIF(Q7:Q1000,"PC")</f>
        <v>31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12</v>
      </c>
      <c r="B23" s="20" t="s">
        <v>869</v>
      </c>
      <c r="C23" s="20" t="s">
        <v>873</v>
      </c>
      <c r="D23" s="18" t="s">
        <v>57</v>
      </c>
      <c r="E23" s="21">
        <v>861359034547263</v>
      </c>
      <c r="F23" s="18" t="s">
        <v>88</v>
      </c>
      <c r="G23" s="18" t="s">
        <v>74</v>
      </c>
      <c r="H23" s="22"/>
      <c r="I23" s="31" t="s">
        <v>620</v>
      </c>
      <c r="J23" s="22" t="s">
        <v>198</v>
      </c>
      <c r="K23" s="22" t="s">
        <v>555</v>
      </c>
      <c r="L23" s="22" t="s">
        <v>875</v>
      </c>
      <c r="M23" s="22" t="s">
        <v>586</v>
      </c>
      <c r="N23" s="22"/>
      <c r="O23" s="22" t="s">
        <v>80</v>
      </c>
      <c r="P23" s="22" t="s">
        <v>92</v>
      </c>
      <c r="Q23" s="26" t="s">
        <v>37</v>
      </c>
      <c r="R23" s="18" t="s">
        <v>41</v>
      </c>
      <c r="T23" s="104" t="s">
        <v>55</v>
      </c>
      <c r="U23" s="5">
        <f>SUM(U21:U22)</f>
        <v>40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13</v>
      </c>
      <c r="B24" s="20" t="s">
        <v>749</v>
      </c>
      <c r="C24" s="20" t="s">
        <v>796</v>
      </c>
      <c r="D24" s="18" t="s">
        <v>57</v>
      </c>
      <c r="E24" s="38">
        <v>861359036961975</v>
      </c>
      <c r="F24" s="22"/>
      <c r="G24" s="22" t="s">
        <v>74</v>
      </c>
      <c r="H24" s="22"/>
      <c r="I24" s="22" t="s">
        <v>876</v>
      </c>
      <c r="J24" s="22" t="s">
        <v>198</v>
      </c>
      <c r="K24" s="22" t="s">
        <v>555</v>
      </c>
      <c r="L24" s="22" t="s">
        <v>729</v>
      </c>
      <c r="M24" s="22" t="s">
        <v>586</v>
      </c>
      <c r="N24" s="22"/>
      <c r="O24" s="22" t="s">
        <v>80</v>
      </c>
      <c r="P24" s="22" t="s">
        <v>100</v>
      </c>
      <c r="Q24" s="26" t="s">
        <v>37</v>
      </c>
      <c r="R24" s="18" t="s">
        <v>41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265" t="s">
        <v>1069</v>
      </c>
      <c r="B25" s="266"/>
      <c r="C25" s="266"/>
      <c r="D25" s="266"/>
      <c r="E25" s="266"/>
      <c r="F25" s="266"/>
      <c r="G25" s="266"/>
      <c r="H25" s="266"/>
      <c r="I25" s="266"/>
      <c r="J25" s="266"/>
      <c r="K25" s="266"/>
      <c r="L25" s="266"/>
      <c r="M25" s="266"/>
      <c r="N25" s="266"/>
      <c r="O25" s="266"/>
      <c r="P25" s="266"/>
      <c r="Q25" s="266"/>
      <c r="R25" s="267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268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70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14</v>
      </c>
      <c r="B27" s="49" t="s">
        <v>1118</v>
      </c>
      <c r="C27" s="49" t="s">
        <v>1178</v>
      </c>
      <c r="D27" s="1" t="s">
        <v>22</v>
      </c>
      <c r="E27" s="47">
        <v>353451049360629</v>
      </c>
      <c r="F27" s="1" t="s">
        <v>88</v>
      </c>
      <c r="G27" s="1" t="s">
        <v>95</v>
      </c>
      <c r="H27" s="26" t="s">
        <v>1179</v>
      </c>
      <c r="I27" s="50" t="s">
        <v>615</v>
      </c>
      <c r="J27" s="1" t="s">
        <v>49</v>
      </c>
      <c r="K27" s="1" t="s">
        <v>1180</v>
      </c>
      <c r="L27" s="1" t="s">
        <v>551</v>
      </c>
      <c r="M27" s="1" t="s">
        <v>1601</v>
      </c>
      <c r="N27" s="33"/>
      <c r="O27" s="1"/>
      <c r="P27" s="1" t="s">
        <v>92</v>
      </c>
      <c r="Q27" s="26" t="s">
        <v>37</v>
      </c>
      <c r="R27" s="1" t="s">
        <v>39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15</v>
      </c>
      <c r="B28" s="20" t="s">
        <v>1118</v>
      </c>
      <c r="C28" s="20">
        <v>43529</v>
      </c>
      <c r="D28" s="18" t="s">
        <v>18</v>
      </c>
      <c r="E28" s="30" t="s">
        <v>1181</v>
      </c>
      <c r="F28" s="18" t="s">
        <v>107</v>
      </c>
      <c r="G28" s="18" t="s">
        <v>95</v>
      </c>
      <c r="H28" s="31"/>
      <c r="I28" s="24" t="s">
        <v>615</v>
      </c>
      <c r="J28" s="22" t="s">
        <v>49</v>
      </c>
      <c r="K28" s="22" t="s">
        <v>110</v>
      </c>
      <c r="L28" s="22"/>
      <c r="M28" s="22" t="s">
        <v>360</v>
      </c>
      <c r="N28" s="28"/>
      <c r="O28" s="22" t="s">
        <v>80</v>
      </c>
      <c r="P28" s="22" t="s">
        <v>92</v>
      </c>
      <c r="Q28" s="26" t="s">
        <v>37</v>
      </c>
      <c r="R28" s="1" t="s">
        <v>39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16</v>
      </c>
      <c r="B29" s="20" t="s">
        <v>1108</v>
      </c>
      <c r="C29" s="20" t="s">
        <v>1072</v>
      </c>
      <c r="D29" s="18" t="s">
        <v>18</v>
      </c>
      <c r="E29" s="21">
        <v>867330026920671</v>
      </c>
      <c r="F29" s="18" t="s">
        <v>107</v>
      </c>
      <c r="G29" s="18" t="s">
        <v>95</v>
      </c>
      <c r="H29" s="21" t="s">
        <v>1182</v>
      </c>
      <c r="I29" s="24" t="s">
        <v>140</v>
      </c>
      <c r="J29" s="22" t="s">
        <v>1183</v>
      </c>
      <c r="K29" s="22" t="s">
        <v>105</v>
      </c>
      <c r="L29" s="22" t="s">
        <v>110</v>
      </c>
      <c r="M29" s="22" t="s">
        <v>332</v>
      </c>
      <c r="N29" s="28">
        <v>360000</v>
      </c>
      <c r="O29" s="22" t="s">
        <v>80</v>
      </c>
      <c r="P29" s="22" t="s">
        <v>92</v>
      </c>
      <c r="Q29" s="23" t="s">
        <v>42</v>
      </c>
      <c r="R29" s="18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17</v>
      </c>
      <c r="B30" s="20">
        <v>43712</v>
      </c>
      <c r="C30" s="20">
        <v>43773</v>
      </c>
      <c r="D30" s="18" t="s">
        <v>23</v>
      </c>
      <c r="E30" s="21">
        <v>866104027001422</v>
      </c>
      <c r="F30" s="18" t="s">
        <v>88</v>
      </c>
      <c r="G30" s="18" t="s">
        <v>95</v>
      </c>
      <c r="H30" s="31" t="s">
        <v>1184</v>
      </c>
      <c r="I30" s="22" t="s">
        <v>615</v>
      </c>
      <c r="J30" s="22" t="s">
        <v>225</v>
      </c>
      <c r="K30" s="22"/>
      <c r="L30" s="22" t="s">
        <v>98</v>
      </c>
      <c r="M30" s="22" t="s">
        <v>220</v>
      </c>
      <c r="N30" s="28">
        <v>220000</v>
      </c>
      <c r="O30" s="22" t="s">
        <v>80</v>
      </c>
      <c r="P30" s="22" t="s">
        <v>92</v>
      </c>
      <c r="Q30" s="23" t="s">
        <v>37</v>
      </c>
      <c r="R30" s="1" t="s">
        <v>59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18</v>
      </c>
      <c r="B31" s="20">
        <v>43712</v>
      </c>
      <c r="C31" s="20">
        <v>43773</v>
      </c>
      <c r="D31" s="18" t="s">
        <v>23</v>
      </c>
      <c r="E31" s="21">
        <v>861694031111956</v>
      </c>
      <c r="F31" s="18" t="s">
        <v>88</v>
      </c>
      <c r="G31" s="18" t="s">
        <v>95</v>
      </c>
      <c r="H31" s="22"/>
      <c r="I31" s="24" t="s">
        <v>140</v>
      </c>
      <c r="J31" s="22" t="s">
        <v>625</v>
      </c>
      <c r="K31" s="22" t="s">
        <v>1185</v>
      </c>
      <c r="L31" s="22" t="s">
        <v>98</v>
      </c>
      <c r="M31" s="22" t="s">
        <v>106</v>
      </c>
      <c r="N31" s="28"/>
      <c r="O31" s="22" t="s">
        <v>80</v>
      </c>
      <c r="P31" s="22" t="s">
        <v>92</v>
      </c>
      <c r="Q31" s="26" t="s">
        <v>42</v>
      </c>
      <c r="R31" s="1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19</v>
      </c>
      <c r="B32" s="20" t="s">
        <v>1108</v>
      </c>
      <c r="C32" s="20" t="s">
        <v>1072</v>
      </c>
      <c r="D32" s="18" t="s">
        <v>23</v>
      </c>
      <c r="E32" s="30">
        <v>866104024656384</v>
      </c>
      <c r="F32" s="18" t="s">
        <v>88</v>
      </c>
      <c r="G32" s="18" t="s">
        <v>95</v>
      </c>
      <c r="H32" s="31"/>
      <c r="I32" s="24"/>
      <c r="J32" s="22" t="s">
        <v>1186</v>
      </c>
      <c r="K32" s="22"/>
      <c r="L32" s="22" t="s">
        <v>98</v>
      </c>
      <c r="M32" s="22" t="s">
        <v>1187</v>
      </c>
      <c r="N32" s="28"/>
      <c r="O32" s="22" t="s">
        <v>80</v>
      </c>
      <c r="P32" s="22" t="s">
        <v>92</v>
      </c>
      <c r="Q32" s="26" t="s">
        <v>37</v>
      </c>
      <c r="R32" s="1" t="s">
        <v>41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20</v>
      </c>
      <c r="B33" s="20">
        <v>43712</v>
      </c>
      <c r="C33" s="20">
        <v>43773</v>
      </c>
      <c r="D33" s="18" t="s">
        <v>56</v>
      </c>
      <c r="E33" s="21">
        <v>867717030469077</v>
      </c>
      <c r="F33" s="18" t="s">
        <v>88</v>
      </c>
      <c r="G33" s="18" t="s">
        <v>74</v>
      </c>
      <c r="H33" s="18"/>
      <c r="I33" s="22" t="s">
        <v>1188</v>
      </c>
      <c r="J33" s="22" t="s">
        <v>666</v>
      </c>
      <c r="K33" s="8" t="s">
        <v>226</v>
      </c>
      <c r="L33" s="22" t="s">
        <v>1086</v>
      </c>
      <c r="M33" s="22" t="s">
        <v>1155</v>
      </c>
      <c r="N33" s="22"/>
      <c r="O33" s="22" t="s">
        <v>80</v>
      </c>
      <c r="P33" s="22" t="s">
        <v>92</v>
      </c>
      <c r="Q33" s="18" t="s">
        <v>37</v>
      </c>
      <c r="R33" s="1" t="s">
        <v>41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265" t="s">
        <v>1319</v>
      </c>
      <c r="B34" s="266"/>
      <c r="C34" s="266"/>
      <c r="D34" s="266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/>
      <c r="P34" s="266"/>
      <c r="Q34" s="266"/>
      <c r="R34" s="26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268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70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21</v>
      </c>
      <c r="B36" s="20" t="s">
        <v>1405</v>
      </c>
      <c r="C36" s="20" t="s">
        <v>1375</v>
      </c>
      <c r="D36" s="18" t="s">
        <v>30</v>
      </c>
      <c r="E36" s="30">
        <v>868926033994309</v>
      </c>
      <c r="F36" s="18" t="s">
        <v>88</v>
      </c>
      <c r="G36" s="18" t="s">
        <v>74</v>
      </c>
      <c r="H36" s="18"/>
      <c r="I36" s="24" t="s">
        <v>1085</v>
      </c>
      <c r="J36" s="22" t="s">
        <v>1463</v>
      </c>
      <c r="K36" s="22" t="s">
        <v>472</v>
      </c>
      <c r="L36" s="22" t="s">
        <v>155</v>
      </c>
      <c r="M36" s="22" t="s">
        <v>1464</v>
      </c>
      <c r="N36" s="35" t="s">
        <v>122</v>
      </c>
      <c r="O36" s="22" t="s">
        <v>80</v>
      </c>
      <c r="P36" s="22" t="s">
        <v>92</v>
      </c>
      <c r="Q36" s="26" t="s">
        <v>37</v>
      </c>
      <c r="R36" s="1" t="s">
        <v>41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22</v>
      </c>
      <c r="B37" s="20">
        <v>43682</v>
      </c>
      <c r="C37" s="20">
        <v>43713</v>
      </c>
      <c r="D37" s="18" t="s">
        <v>23</v>
      </c>
      <c r="E37" s="21">
        <v>864811037279218</v>
      </c>
      <c r="F37" s="18"/>
      <c r="G37" s="18" t="s">
        <v>95</v>
      </c>
      <c r="H37" s="21" t="s">
        <v>1465</v>
      </c>
      <c r="I37" s="24" t="s">
        <v>96</v>
      </c>
      <c r="J37" s="22" t="s">
        <v>225</v>
      </c>
      <c r="K37" s="22" t="s">
        <v>98</v>
      </c>
      <c r="L37" s="22"/>
      <c r="M37" s="22" t="s">
        <v>745</v>
      </c>
      <c r="N37" s="28">
        <v>220000</v>
      </c>
      <c r="O37" s="22" t="s">
        <v>80</v>
      </c>
      <c r="P37" s="22" t="s">
        <v>100</v>
      </c>
      <c r="Q37" s="26" t="s">
        <v>37</v>
      </c>
      <c r="R37" s="1" t="s">
        <v>59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23</v>
      </c>
      <c r="B38" s="20" t="s">
        <v>1414</v>
      </c>
      <c r="C38" s="20">
        <v>43530</v>
      </c>
      <c r="D38" s="18" t="s">
        <v>23</v>
      </c>
      <c r="E38" s="21">
        <v>862631039258545</v>
      </c>
      <c r="F38" s="18" t="s">
        <v>262</v>
      </c>
      <c r="G38" s="18" t="s">
        <v>95</v>
      </c>
      <c r="H38" s="21"/>
      <c r="I38" s="24" t="s">
        <v>1466</v>
      </c>
      <c r="J38" s="22" t="s">
        <v>1467</v>
      </c>
      <c r="K38" s="22" t="s">
        <v>98</v>
      </c>
      <c r="L38" s="22"/>
      <c r="M38" s="22" t="s">
        <v>1203</v>
      </c>
      <c r="N38" s="22"/>
      <c r="O38" s="22" t="s">
        <v>80</v>
      </c>
      <c r="P38" s="22" t="s">
        <v>100</v>
      </c>
      <c r="Q38" s="23" t="s">
        <v>42</v>
      </c>
      <c r="R38" s="18" t="s">
        <v>43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24</v>
      </c>
      <c r="B39" s="20" t="s">
        <v>1414</v>
      </c>
      <c r="C39" s="20">
        <v>43530</v>
      </c>
      <c r="D39" s="18" t="s">
        <v>23</v>
      </c>
      <c r="E39" s="21">
        <v>866104026966021</v>
      </c>
      <c r="F39" s="18" t="s">
        <v>262</v>
      </c>
      <c r="G39" s="18" t="s">
        <v>95</v>
      </c>
      <c r="H39" s="21"/>
      <c r="I39" s="24" t="s">
        <v>1468</v>
      </c>
      <c r="J39" s="22" t="s">
        <v>1469</v>
      </c>
      <c r="K39" s="22" t="s">
        <v>396</v>
      </c>
      <c r="L39" s="22" t="s">
        <v>98</v>
      </c>
      <c r="M39" s="22" t="s">
        <v>58</v>
      </c>
      <c r="N39" s="22"/>
      <c r="O39" s="22" t="s">
        <v>80</v>
      </c>
      <c r="P39" s="22" t="s">
        <v>100</v>
      </c>
      <c r="Q39" s="23" t="s">
        <v>42</v>
      </c>
      <c r="R39" s="18" t="s">
        <v>44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18</v>
      </c>
    </row>
    <row r="40" spans="1:28" ht="16.5" customHeight="1" x14ac:dyDescent="0.25">
      <c r="A40" s="1">
        <v>25</v>
      </c>
      <c r="B40" s="20">
        <v>43682</v>
      </c>
      <c r="C40" s="20">
        <v>43713</v>
      </c>
      <c r="D40" s="18" t="s">
        <v>56</v>
      </c>
      <c r="E40" s="21">
        <v>868183033787123</v>
      </c>
      <c r="F40" s="18" t="s">
        <v>262</v>
      </c>
      <c r="G40" s="18" t="s">
        <v>74</v>
      </c>
      <c r="H40" s="21" t="s">
        <v>1470</v>
      </c>
      <c r="I40" s="22" t="s">
        <v>164</v>
      </c>
      <c r="J40" s="22" t="s">
        <v>1471</v>
      </c>
      <c r="K40" s="22" t="s">
        <v>78</v>
      </c>
      <c r="L40" s="22" t="s">
        <v>1086</v>
      </c>
      <c r="M40" s="22" t="s">
        <v>546</v>
      </c>
      <c r="N40" s="22"/>
      <c r="O40" s="22" t="s">
        <v>80</v>
      </c>
      <c r="P40" s="22" t="s">
        <v>100</v>
      </c>
      <c r="Q40" s="23" t="s">
        <v>37</v>
      </c>
      <c r="R40" s="18" t="s">
        <v>59</v>
      </c>
      <c r="Y40" s="259"/>
      <c r="Z40" s="18" t="s">
        <v>59</v>
      </c>
      <c r="AA40" s="18">
        <f>COUNTIFS($D$8:$D$1000,"TG102SE",$R$8:$R$1000,"GSM")</f>
        <v>7</v>
      </c>
      <c r="AB40" s="257"/>
    </row>
    <row r="41" spans="1:28" ht="16.5" customHeight="1" x14ac:dyDescent="0.25">
      <c r="A41" s="265" t="s">
        <v>1627</v>
      </c>
      <c r="B41" s="266"/>
      <c r="C41" s="266"/>
      <c r="D41" s="266"/>
      <c r="E41" s="266"/>
      <c r="F41" s="266"/>
      <c r="G41" s="266"/>
      <c r="H41" s="266"/>
      <c r="I41" s="266"/>
      <c r="J41" s="266"/>
      <c r="K41" s="266"/>
      <c r="L41" s="266"/>
      <c r="M41" s="266"/>
      <c r="N41" s="266"/>
      <c r="O41" s="266"/>
      <c r="P41" s="266"/>
      <c r="Q41" s="266"/>
      <c r="R41" s="267"/>
      <c r="Y41" s="259"/>
      <c r="Z41" s="18" t="s">
        <v>39</v>
      </c>
      <c r="AA41" s="18">
        <f>COUNTIFS($D$8:$D$1000,"TG102SE",$R$8:$R$1000,"GPS")</f>
        <v>1</v>
      </c>
      <c r="AB41" s="257"/>
    </row>
    <row r="42" spans="1:28" ht="16.5" customHeight="1" x14ac:dyDescent="0.25">
      <c r="A42" s="268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70"/>
      <c r="Y42" s="259"/>
      <c r="Z42" s="18" t="s">
        <v>40</v>
      </c>
      <c r="AA42" s="18">
        <f>COUNTIFS($D$8:$D$1000,"TG102SE",$R$8:$R$1000,"NG")</f>
        <v>2</v>
      </c>
      <c r="AB42" s="257"/>
    </row>
    <row r="43" spans="1:28" ht="16.5" customHeight="1" x14ac:dyDescent="0.25">
      <c r="A43" s="1">
        <v>26</v>
      </c>
      <c r="B43" s="20">
        <v>43561</v>
      </c>
      <c r="C43" s="20">
        <v>43744</v>
      </c>
      <c r="D43" s="53" t="s">
        <v>57</v>
      </c>
      <c r="E43" s="54">
        <v>861359034532059</v>
      </c>
      <c r="F43" s="18" t="s">
        <v>262</v>
      </c>
      <c r="G43" s="18" t="s">
        <v>74</v>
      </c>
      <c r="H43" s="18"/>
      <c r="I43" s="24" t="s">
        <v>620</v>
      </c>
      <c r="J43" s="22" t="s">
        <v>1715</v>
      </c>
      <c r="K43" s="22" t="s">
        <v>1716</v>
      </c>
      <c r="L43" s="22"/>
      <c r="M43" s="22" t="s">
        <v>270</v>
      </c>
      <c r="N43" s="28"/>
      <c r="O43" s="22" t="s">
        <v>144</v>
      </c>
      <c r="P43" s="22" t="s">
        <v>451</v>
      </c>
      <c r="Q43" s="26" t="s">
        <v>37</v>
      </c>
      <c r="R43" s="1" t="s">
        <v>41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27</v>
      </c>
      <c r="B44" s="20">
        <v>43561</v>
      </c>
      <c r="C44" s="20">
        <v>43744</v>
      </c>
      <c r="D44" s="18" t="s">
        <v>23</v>
      </c>
      <c r="E44" s="21">
        <v>864811037271793</v>
      </c>
      <c r="F44" s="18" t="s">
        <v>262</v>
      </c>
      <c r="G44" s="18" t="s">
        <v>95</v>
      </c>
      <c r="H44" s="21" t="s">
        <v>1717</v>
      </c>
      <c r="I44" s="83" t="s">
        <v>1085</v>
      </c>
      <c r="J44" s="22" t="s">
        <v>1718</v>
      </c>
      <c r="K44" s="22" t="s">
        <v>98</v>
      </c>
      <c r="L44" s="22"/>
      <c r="M44" s="22" t="s">
        <v>220</v>
      </c>
      <c r="N44" s="28">
        <v>220000</v>
      </c>
      <c r="O44" s="22" t="s">
        <v>80</v>
      </c>
      <c r="P44" s="22" t="s">
        <v>451</v>
      </c>
      <c r="Q44" s="26" t="s">
        <v>37</v>
      </c>
      <c r="R44" s="1" t="s">
        <v>59</v>
      </c>
      <c r="Y44" s="259"/>
      <c r="Z44" s="18" t="s">
        <v>41</v>
      </c>
      <c r="AA44" s="18">
        <f>COUNTIFS($D$8:$D$1000,"TG102SE",$R$8:$R$1000,"LK")</f>
        <v>1</v>
      </c>
      <c r="AB44" s="257"/>
    </row>
    <row r="45" spans="1:28" ht="16.5" customHeight="1" x14ac:dyDescent="0.25">
      <c r="A45" s="1">
        <v>28</v>
      </c>
      <c r="B45" s="20">
        <v>43561</v>
      </c>
      <c r="C45" s="20">
        <v>43744</v>
      </c>
      <c r="D45" s="18" t="s">
        <v>23</v>
      </c>
      <c r="E45" s="54">
        <v>864811037276602</v>
      </c>
      <c r="F45" s="18"/>
      <c r="G45" s="18" t="s">
        <v>95</v>
      </c>
      <c r="H45" s="21"/>
      <c r="I45" s="83" t="s">
        <v>1085</v>
      </c>
      <c r="J45" s="91" t="s">
        <v>225</v>
      </c>
      <c r="K45" s="22" t="s">
        <v>98</v>
      </c>
      <c r="L45" s="22"/>
      <c r="M45" s="22" t="s">
        <v>58</v>
      </c>
      <c r="N45" s="22"/>
      <c r="O45" s="22" t="s">
        <v>80</v>
      </c>
      <c r="P45" s="22" t="s">
        <v>451</v>
      </c>
      <c r="Q45" s="23" t="s">
        <v>42</v>
      </c>
      <c r="R45" s="18" t="s">
        <v>44</v>
      </c>
      <c r="Y45" s="259"/>
      <c r="Z45" s="18" t="s">
        <v>43</v>
      </c>
      <c r="AA45" s="18">
        <f>COUNTIFS($D$8:$D$1000,"TG102SE",$R$8:$R$1000,"MCH")</f>
        <v>1</v>
      </c>
      <c r="AB45" s="257"/>
    </row>
    <row r="46" spans="1:28" ht="16.5" customHeight="1" x14ac:dyDescent="0.25">
      <c r="A46" s="1">
        <v>29</v>
      </c>
      <c r="B46" s="49" t="s">
        <v>1695</v>
      </c>
      <c r="C46" s="49" t="s">
        <v>1719</v>
      </c>
      <c r="D46" s="1" t="s">
        <v>23</v>
      </c>
      <c r="E46" s="47">
        <v>864811037276602</v>
      </c>
      <c r="F46" s="104"/>
      <c r="G46" s="1" t="s">
        <v>95</v>
      </c>
      <c r="H46" s="47" t="s">
        <v>1720</v>
      </c>
      <c r="I46" s="105" t="s">
        <v>1085</v>
      </c>
      <c r="J46" s="1" t="s">
        <v>1721</v>
      </c>
      <c r="K46" s="1"/>
      <c r="L46" s="1" t="s">
        <v>98</v>
      </c>
      <c r="M46" s="1" t="s">
        <v>1722</v>
      </c>
      <c r="N46" s="33">
        <v>250000</v>
      </c>
      <c r="O46" s="1" t="s">
        <v>80</v>
      </c>
      <c r="P46" s="1" t="s">
        <v>92</v>
      </c>
      <c r="Q46" s="23" t="s">
        <v>37</v>
      </c>
      <c r="R46" s="1" t="s">
        <v>40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30</v>
      </c>
      <c r="B47" s="49" t="s">
        <v>1695</v>
      </c>
      <c r="C47" s="49" t="s">
        <v>1719</v>
      </c>
      <c r="D47" s="1" t="s">
        <v>23</v>
      </c>
      <c r="E47" s="47">
        <v>869696043525893</v>
      </c>
      <c r="F47" s="104"/>
      <c r="G47" s="1" t="s">
        <v>95</v>
      </c>
      <c r="H47" s="67" t="s">
        <v>1723</v>
      </c>
      <c r="I47" s="105" t="s">
        <v>1085</v>
      </c>
      <c r="J47" s="1" t="s">
        <v>1724</v>
      </c>
      <c r="K47" s="1" t="s">
        <v>98</v>
      </c>
      <c r="L47" s="1"/>
      <c r="M47" s="1" t="s">
        <v>220</v>
      </c>
      <c r="N47" s="1"/>
      <c r="O47" s="1" t="s">
        <v>80</v>
      </c>
      <c r="P47" s="1" t="s">
        <v>92</v>
      </c>
      <c r="Q47" s="26" t="s">
        <v>37</v>
      </c>
      <c r="R47" s="1" t="s">
        <v>59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31</v>
      </c>
      <c r="B48" s="20" t="s">
        <v>1375</v>
      </c>
      <c r="C48" s="20">
        <v>43562</v>
      </c>
      <c r="D48" s="18" t="s">
        <v>18</v>
      </c>
      <c r="E48" s="21">
        <v>866762025209543</v>
      </c>
      <c r="F48" s="18" t="s">
        <v>107</v>
      </c>
      <c r="G48" s="18" t="s">
        <v>95</v>
      </c>
      <c r="H48" s="30" t="s">
        <v>1725</v>
      </c>
      <c r="I48" s="22" t="s">
        <v>1085</v>
      </c>
      <c r="J48" s="22" t="s">
        <v>1726</v>
      </c>
      <c r="K48" s="22" t="s">
        <v>110</v>
      </c>
      <c r="L48" s="22"/>
      <c r="M48" s="22" t="s">
        <v>360</v>
      </c>
      <c r="N48" s="28">
        <v>250000</v>
      </c>
      <c r="O48" s="22" t="s">
        <v>80</v>
      </c>
      <c r="P48" s="22" t="s">
        <v>92</v>
      </c>
      <c r="Q48" s="23" t="s">
        <v>37</v>
      </c>
      <c r="R48" s="18" t="s">
        <v>39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6</v>
      </c>
      <c r="AB48" s="257"/>
    </row>
    <row r="49" spans="1:28" ht="16.5" customHeight="1" x14ac:dyDescent="0.25">
      <c r="A49" s="265" t="s">
        <v>1887</v>
      </c>
      <c r="B49" s="266"/>
      <c r="C49" s="266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7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268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70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2</v>
      </c>
    </row>
    <row r="51" spans="1:28" ht="16.5" customHeight="1" x14ac:dyDescent="0.25">
      <c r="A51" s="1">
        <v>32</v>
      </c>
      <c r="B51" s="20" t="s">
        <v>1946</v>
      </c>
      <c r="C51" s="20" t="s">
        <v>1948</v>
      </c>
      <c r="D51" s="22" t="s">
        <v>30</v>
      </c>
      <c r="E51" s="38">
        <v>868926033987352</v>
      </c>
      <c r="F51" s="22" t="s">
        <v>88</v>
      </c>
      <c r="G51" s="22" t="s">
        <v>74</v>
      </c>
      <c r="H51" s="22"/>
      <c r="I51" s="24" t="s">
        <v>1085</v>
      </c>
      <c r="J51" s="22" t="s">
        <v>401</v>
      </c>
      <c r="K51" s="22" t="s">
        <v>311</v>
      </c>
      <c r="L51" s="22" t="s">
        <v>276</v>
      </c>
      <c r="M51" s="22" t="s">
        <v>58</v>
      </c>
      <c r="N51" s="25" t="s">
        <v>122</v>
      </c>
      <c r="O51" s="22" t="s">
        <v>80</v>
      </c>
      <c r="P51" s="22" t="s">
        <v>92</v>
      </c>
      <c r="Q51" s="31" t="s">
        <v>42</v>
      </c>
      <c r="R51" s="22" t="s">
        <v>44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>
        <v>33</v>
      </c>
      <c r="B52" s="20" t="s">
        <v>1917</v>
      </c>
      <c r="C52" s="20" t="s">
        <v>1907</v>
      </c>
      <c r="D52" s="18" t="s">
        <v>18</v>
      </c>
      <c r="E52" s="21">
        <v>866762025209543</v>
      </c>
      <c r="F52" s="18" t="s">
        <v>107</v>
      </c>
      <c r="G52" s="18" t="s">
        <v>95</v>
      </c>
      <c r="H52" s="22" t="s">
        <v>1967</v>
      </c>
      <c r="I52" s="24" t="s">
        <v>633</v>
      </c>
      <c r="J52" s="22"/>
      <c r="K52" s="22"/>
      <c r="L52" s="22" t="s">
        <v>110</v>
      </c>
      <c r="M52" s="22" t="s">
        <v>1968</v>
      </c>
      <c r="N52" s="28"/>
      <c r="O52" s="22" t="s">
        <v>80</v>
      </c>
      <c r="P52" s="22" t="s">
        <v>92</v>
      </c>
      <c r="Q52" s="31" t="s">
        <v>37</v>
      </c>
      <c r="R52" s="22" t="s">
        <v>40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34</v>
      </c>
      <c r="B53" s="20" t="s">
        <v>1890</v>
      </c>
      <c r="C53" s="20" t="s">
        <v>1969</v>
      </c>
      <c r="D53" s="18" t="s">
        <v>18</v>
      </c>
      <c r="E53" s="21">
        <v>864161025092771</v>
      </c>
      <c r="F53" s="18" t="s">
        <v>1341</v>
      </c>
      <c r="G53" s="18" t="s">
        <v>95</v>
      </c>
      <c r="H53" s="21"/>
      <c r="I53" s="24" t="s">
        <v>1468</v>
      </c>
      <c r="J53" s="22" t="s">
        <v>1970</v>
      </c>
      <c r="K53" s="22" t="s">
        <v>110</v>
      </c>
      <c r="L53" s="34"/>
      <c r="M53" s="22" t="s">
        <v>1971</v>
      </c>
      <c r="N53" s="28"/>
      <c r="O53" s="22" t="s">
        <v>80</v>
      </c>
      <c r="P53" s="22" t="s">
        <v>100</v>
      </c>
      <c r="Q53" s="23" t="s">
        <v>37</v>
      </c>
      <c r="R53" s="18" t="s">
        <v>41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>
        <v>35</v>
      </c>
      <c r="B54" s="20" t="s">
        <v>1917</v>
      </c>
      <c r="C54" s="20" t="s">
        <v>1907</v>
      </c>
      <c r="D54" s="22" t="s">
        <v>23</v>
      </c>
      <c r="E54" s="38">
        <v>861694030931966</v>
      </c>
      <c r="F54" s="22" t="s">
        <v>88</v>
      </c>
      <c r="G54" s="22" t="s">
        <v>95</v>
      </c>
      <c r="H54" s="22"/>
      <c r="I54" s="24" t="s">
        <v>624</v>
      </c>
      <c r="J54" s="22"/>
      <c r="K54" s="22" t="s">
        <v>396</v>
      </c>
      <c r="L54" s="22" t="s">
        <v>1972</v>
      </c>
      <c r="M54" s="22" t="s">
        <v>58</v>
      </c>
      <c r="N54" s="28"/>
      <c r="O54" s="22" t="s">
        <v>80</v>
      </c>
      <c r="P54" s="22" t="s">
        <v>92</v>
      </c>
      <c r="Q54" s="31" t="s">
        <v>42</v>
      </c>
      <c r="R54" s="22" t="s">
        <v>44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>
        <v>36</v>
      </c>
      <c r="B55" s="20" t="s">
        <v>1699</v>
      </c>
      <c r="C55" s="20" t="s">
        <v>1876</v>
      </c>
      <c r="D55" s="18" t="s">
        <v>23</v>
      </c>
      <c r="E55" s="30">
        <v>866104024576384</v>
      </c>
      <c r="F55" s="22" t="s">
        <v>88</v>
      </c>
      <c r="G55" s="18" t="s">
        <v>95</v>
      </c>
      <c r="H55" s="21" t="s">
        <v>782</v>
      </c>
      <c r="I55" s="24" t="s">
        <v>1973</v>
      </c>
      <c r="J55" s="22" t="s">
        <v>1974</v>
      </c>
      <c r="K55" s="22" t="s">
        <v>1972</v>
      </c>
      <c r="L55" s="22"/>
      <c r="M55" s="22" t="s">
        <v>106</v>
      </c>
      <c r="N55" s="22"/>
      <c r="O55" s="22" t="s">
        <v>80</v>
      </c>
      <c r="P55" s="22" t="s">
        <v>92</v>
      </c>
      <c r="Q55" s="23" t="s">
        <v>42</v>
      </c>
      <c r="R55" s="18" t="s">
        <v>44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>
        <v>37</v>
      </c>
      <c r="B56" s="20" t="s">
        <v>1890</v>
      </c>
      <c r="C56" s="20" t="s">
        <v>1969</v>
      </c>
      <c r="D56" s="18" t="s">
        <v>23</v>
      </c>
      <c r="E56" s="21">
        <v>864811037254468</v>
      </c>
      <c r="F56" s="18" t="s">
        <v>262</v>
      </c>
      <c r="G56" s="18" t="s">
        <v>95</v>
      </c>
      <c r="H56" s="21" t="s">
        <v>1975</v>
      </c>
      <c r="I56" s="24" t="s">
        <v>96</v>
      </c>
      <c r="J56" s="22" t="s">
        <v>225</v>
      </c>
      <c r="K56" s="22" t="s">
        <v>98</v>
      </c>
      <c r="L56" s="22"/>
      <c r="M56" s="22" t="s">
        <v>1976</v>
      </c>
      <c r="N56" s="28">
        <v>220000</v>
      </c>
      <c r="O56" s="22" t="s">
        <v>80</v>
      </c>
      <c r="P56" s="22" t="s">
        <v>100</v>
      </c>
      <c r="Q56" s="23" t="s">
        <v>37</v>
      </c>
      <c r="R56" s="18" t="s">
        <v>59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265" t="s">
        <v>2112</v>
      </c>
      <c r="B57" s="266"/>
      <c r="C57" s="266"/>
      <c r="D57" s="266"/>
      <c r="E57" s="266"/>
      <c r="F57" s="266"/>
      <c r="G57" s="266"/>
      <c r="H57" s="266"/>
      <c r="I57" s="266"/>
      <c r="J57" s="266"/>
      <c r="K57" s="266"/>
      <c r="L57" s="266"/>
      <c r="M57" s="266"/>
      <c r="N57" s="266"/>
      <c r="O57" s="266"/>
      <c r="P57" s="266"/>
      <c r="Q57" s="266"/>
      <c r="R57" s="267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268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70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38</v>
      </c>
      <c r="B59" s="20" t="s">
        <v>2201</v>
      </c>
      <c r="C59" s="20">
        <v>43594</v>
      </c>
      <c r="D59" s="18" t="s">
        <v>23</v>
      </c>
      <c r="E59" s="30">
        <v>861694031111956</v>
      </c>
      <c r="F59" s="18" t="s">
        <v>262</v>
      </c>
      <c r="G59" s="18" t="s">
        <v>95</v>
      </c>
      <c r="H59" s="22" t="s">
        <v>2238</v>
      </c>
      <c r="I59" s="24" t="s">
        <v>1468</v>
      </c>
      <c r="J59" s="22" t="s">
        <v>225</v>
      </c>
      <c r="K59" s="22" t="s">
        <v>98</v>
      </c>
      <c r="L59" s="22"/>
      <c r="M59" s="22" t="s">
        <v>220</v>
      </c>
      <c r="N59" s="28">
        <v>220000</v>
      </c>
      <c r="O59" s="22" t="s">
        <v>80</v>
      </c>
      <c r="P59" s="22" t="s">
        <v>100</v>
      </c>
      <c r="Q59" s="31" t="s">
        <v>37</v>
      </c>
      <c r="R59" s="22" t="s">
        <v>59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1</v>
      </c>
      <c r="AB59" s="257"/>
    </row>
    <row r="60" spans="1:28" ht="16.5" customHeight="1" x14ac:dyDescent="0.25">
      <c r="A60" s="1">
        <v>39</v>
      </c>
      <c r="B60" s="20">
        <v>43683</v>
      </c>
      <c r="C60" s="20">
        <v>43690</v>
      </c>
      <c r="D60" s="18" t="s">
        <v>18</v>
      </c>
      <c r="E60" s="30" t="s">
        <v>2239</v>
      </c>
      <c r="F60" s="18" t="s">
        <v>2240</v>
      </c>
      <c r="G60" s="18" t="s">
        <v>95</v>
      </c>
      <c r="H60" s="22" t="s">
        <v>2241</v>
      </c>
      <c r="I60" s="24" t="s">
        <v>96</v>
      </c>
      <c r="J60" s="22" t="s">
        <v>2242</v>
      </c>
      <c r="K60" s="22" t="s">
        <v>142</v>
      </c>
      <c r="L60" s="22" t="s">
        <v>110</v>
      </c>
      <c r="M60" s="22" t="s">
        <v>1565</v>
      </c>
      <c r="N60" s="28">
        <v>100000</v>
      </c>
      <c r="O60" s="22" t="s">
        <v>80</v>
      </c>
      <c r="P60" s="22" t="s">
        <v>100</v>
      </c>
      <c r="Q60" s="31" t="s">
        <v>37</v>
      </c>
      <c r="R60" s="22" t="s">
        <v>41</v>
      </c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>
        <v>40</v>
      </c>
      <c r="B61" s="20">
        <v>43683</v>
      </c>
      <c r="C61" s="20">
        <v>43690</v>
      </c>
      <c r="D61" s="18" t="s">
        <v>18</v>
      </c>
      <c r="E61" s="21">
        <v>864161025092771</v>
      </c>
      <c r="F61" s="18" t="s">
        <v>2240</v>
      </c>
      <c r="G61" s="18" t="s">
        <v>95</v>
      </c>
      <c r="H61" s="21" t="s">
        <v>2243</v>
      </c>
      <c r="I61" s="24" t="s">
        <v>1468</v>
      </c>
      <c r="J61" s="22" t="s">
        <v>2244</v>
      </c>
      <c r="K61" s="22" t="s">
        <v>110</v>
      </c>
      <c r="L61" s="22"/>
      <c r="M61" s="22" t="s">
        <v>2245</v>
      </c>
      <c r="N61" s="22"/>
      <c r="O61" s="22" t="s">
        <v>80</v>
      </c>
      <c r="P61" s="22" t="s">
        <v>100</v>
      </c>
      <c r="Q61" s="23" t="s">
        <v>37</v>
      </c>
      <c r="R61" s="18" t="s">
        <v>41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2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1"/>
      <c r="I63" s="50"/>
      <c r="J63" s="1"/>
      <c r="K63" s="50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3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26"/>
      <c r="I65" s="1"/>
      <c r="J65" s="1"/>
      <c r="K65" s="1"/>
      <c r="L65" s="1"/>
      <c r="M65" s="1"/>
      <c r="N65" s="33"/>
      <c r="O65" s="1"/>
      <c r="P65" s="1"/>
      <c r="Q65" s="23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1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26"/>
      <c r="I69" s="1"/>
      <c r="J69" s="1"/>
      <c r="K69" s="1"/>
      <c r="L69" s="1"/>
      <c r="M69" s="1"/>
      <c r="N69" s="33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6"/>
      <c r="F70" s="1"/>
      <c r="G70" s="1"/>
      <c r="H70" s="67"/>
      <c r="I70" s="50"/>
      <c r="J70" s="1"/>
      <c r="K70" s="1"/>
      <c r="L70" s="1"/>
      <c r="M70" s="1"/>
      <c r="N70" s="33"/>
      <c r="O70" s="1"/>
      <c r="P70" s="1"/>
      <c r="Q70" s="23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1"/>
      <c r="I71" s="50"/>
      <c r="J71" s="1"/>
      <c r="K71" s="1"/>
      <c r="L71" s="1"/>
      <c r="M71" s="1"/>
      <c r="N71" s="33"/>
      <c r="O71" s="1"/>
      <c r="P71" s="1"/>
      <c r="Q71" s="23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55"/>
      <c r="G72" s="1"/>
      <c r="H72" s="47"/>
      <c r="I72" s="1"/>
      <c r="J72" s="1"/>
      <c r="K72" s="1"/>
      <c r="L72" s="1"/>
      <c r="M72" s="1"/>
      <c r="N72" s="23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9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23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1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67"/>
      <c r="I74" s="1"/>
      <c r="J74" s="26"/>
      <c r="K74" s="1"/>
      <c r="L74" s="1"/>
      <c r="M74" s="26"/>
      <c r="N74" s="23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23"/>
      <c r="O75" s="1"/>
      <c r="P75" s="1"/>
      <c r="Q75" s="23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33"/>
      <c r="O76" s="1"/>
      <c r="P76" s="1"/>
      <c r="Q76" s="23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47"/>
      <c r="I77" s="1"/>
      <c r="J77" s="1"/>
      <c r="K77" s="1"/>
      <c r="L77" s="1"/>
      <c r="M77" s="1"/>
      <c r="N77" s="1"/>
      <c r="O77" s="1"/>
      <c r="P77" s="1"/>
      <c r="Q77" s="23"/>
      <c r="R77" s="1"/>
      <c r="Y77" s="259"/>
      <c r="Z77" s="18" t="s">
        <v>41</v>
      </c>
      <c r="AA77" s="18">
        <f>COUNTIFS($D$8:$D$1000,"TG102E",$R$8:$R$1000,"LK")</f>
        <v>8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1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67"/>
      <c r="I79" s="1"/>
      <c r="J79" s="1"/>
      <c r="K79" s="1"/>
      <c r="L79" s="1"/>
      <c r="M79" s="1"/>
      <c r="N79" s="1"/>
      <c r="O79" s="1"/>
      <c r="P79" s="1"/>
      <c r="Q79" s="23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67"/>
      <c r="I80" s="1"/>
      <c r="J80" s="1"/>
      <c r="K80" s="1"/>
      <c r="L80" s="1"/>
      <c r="M80" s="1"/>
      <c r="N80" s="1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40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3">
    <mergeCell ref="A49:R50"/>
    <mergeCell ref="A57:R58"/>
    <mergeCell ref="Y116:Y118"/>
    <mergeCell ref="Z116:Z118"/>
    <mergeCell ref="AA116:AA118"/>
    <mergeCell ref="AB116:AB118"/>
    <mergeCell ref="Y119:AA119"/>
    <mergeCell ref="A11:R12"/>
    <mergeCell ref="A16:R17"/>
    <mergeCell ref="A25:R26"/>
    <mergeCell ref="A34:R35"/>
    <mergeCell ref="A41:R42"/>
    <mergeCell ref="Y83:Y93"/>
    <mergeCell ref="AB83:AB93"/>
    <mergeCell ref="Y94:Y104"/>
    <mergeCell ref="AB94:AB104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T17:U17"/>
    <mergeCell ref="Y17:Y27"/>
    <mergeCell ref="AB17:AB27"/>
    <mergeCell ref="Y28:Y38"/>
    <mergeCell ref="AB28:AB38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AS201"/>
  <sheetViews>
    <sheetView topLeftCell="A106" zoomScale="70" zoomScaleNormal="70" workbookViewId="0">
      <selection activeCell="A111" sqref="A111:A12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182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2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34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17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43770</v>
      </c>
      <c r="C8" s="32">
        <v>43770</v>
      </c>
      <c r="D8" s="1" t="s">
        <v>30</v>
      </c>
      <c r="E8" s="46" t="s">
        <v>177</v>
      </c>
      <c r="F8" s="1" t="s">
        <v>88</v>
      </c>
      <c r="G8" s="1" t="s">
        <v>74</v>
      </c>
      <c r="H8" s="1" t="s">
        <v>118</v>
      </c>
      <c r="I8" s="1" t="s">
        <v>82</v>
      </c>
      <c r="J8" s="1"/>
      <c r="K8" s="1" t="s">
        <v>120</v>
      </c>
      <c r="L8" s="1" t="s">
        <v>84</v>
      </c>
      <c r="M8" s="1" t="s">
        <v>85</v>
      </c>
      <c r="N8" s="1" t="s">
        <v>86</v>
      </c>
      <c r="O8" s="1" t="s">
        <v>80</v>
      </c>
      <c r="P8" s="1" t="s">
        <v>92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15</v>
      </c>
      <c r="Y8" s="259"/>
      <c r="Z8" s="18" t="s">
        <v>39</v>
      </c>
      <c r="AA8" s="18">
        <f>COUNTIFS($D$8:$D$1000,"TG102",$R$8:$R$1000,"GPS")</f>
        <v>13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163</v>
      </c>
      <c r="C9" s="1" t="s">
        <v>163</v>
      </c>
      <c r="D9" s="1" t="s">
        <v>30</v>
      </c>
      <c r="E9" s="46" t="s">
        <v>178</v>
      </c>
      <c r="F9" s="1"/>
      <c r="G9" s="1" t="s">
        <v>74</v>
      </c>
      <c r="H9" s="1"/>
      <c r="I9" s="1" t="s">
        <v>82</v>
      </c>
      <c r="J9" s="1" t="s">
        <v>170</v>
      </c>
      <c r="K9" s="1"/>
      <c r="L9" s="1" t="s">
        <v>84</v>
      </c>
      <c r="M9" s="1" t="s">
        <v>171</v>
      </c>
      <c r="N9" s="1" t="s">
        <v>86</v>
      </c>
      <c r="O9" s="1" t="s">
        <v>80</v>
      </c>
      <c r="P9" s="1" t="s">
        <v>92</v>
      </c>
      <c r="Q9" s="1" t="s">
        <v>37</v>
      </c>
      <c r="R9" s="1" t="s">
        <v>40</v>
      </c>
      <c r="T9" s="261"/>
      <c r="U9" s="1" t="s">
        <v>40</v>
      </c>
      <c r="V9" s="1">
        <f>COUNTIF(R$8:R$1000,"NG")</f>
        <v>15</v>
      </c>
      <c r="Y9" s="259"/>
      <c r="Z9" s="18" t="s">
        <v>40</v>
      </c>
      <c r="AA9" s="18">
        <f>COUNTIFS($D$8:$D$1000,"TG102",$R$8:$R$1000,"NG")</f>
        <v>5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32">
        <v>43497</v>
      </c>
      <c r="C10" s="32">
        <v>43497</v>
      </c>
      <c r="D10" s="1" t="s">
        <v>56</v>
      </c>
      <c r="E10" s="46" t="s">
        <v>179</v>
      </c>
      <c r="F10" s="1"/>
      <c r="G10" s="1" t="s">
        <v>74</v>
      </c>
      <c r="H10" s="1"/>
      <c r="I10" s="1" t="s">
        <v>75</v>
      </c>
      <c r="J10" s="1" t="s">
        <v>76</v>
      </c>
      <c r="K10" s="1" t="s">
        <v>77</v>
      </c>
      <c r="L10" s="1" t="s">
        <v>78</v>
      </c>
      <c r="M10" s="1" t="s">
        <v>79</v>
      </c>
      <c r="N10" s="1"/>
      <c r="O10" s="1" t="s">
        <v>80</v>
      </c>
      <c r="P10" s="1" t="s">
        <v>81</v>
      </c>
      <c r="Q10" s="1" t="s">
        <v>37</v>
      </c>
      <c r="R10" s="1" t="s">
        <v>41</v>
      </c>
      <c r="T10" s="261"/>
      <c r="U10" s="1" t="s">
        <v>67</v>
      </c>
      <c r="V10" s="1">
        <f>COUNTIF(R$8:R$1000,"ACC")</f>
        <v>2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557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37</v>
      </c>
      <c r="Y11" s="259"/>
      <c r="Z11" s="18" t="s">
        <v>41</v>
      </c>
      <c r="AA11" s="18">
        <f>COUNTIFS($D$8:$D$1000,"TG102",$R$8:$R$1000,"LK")</f>
        <v>10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2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533</v>
      </c>
      <c r="C13" s="20" t="s">
        <v>582</v>
      </c>
      <c r="D13" s="18" t="s">
        <v>626</v>
      </c>
      <c r="E13" s="21">
        <v>358899055184504</v>
      </c>
      <c r="F13" s="18" t="s">
        <v>88</v>
      </c>
      <c r="G13" s="18" t="s">
        <v>95</v>
      </c>
      <c r="H13" s="18"/>
      <c r="I13" s="22"/>
      <c r="J13" s="22" t="s">
        <v>455</v>
      </c>
      <c r="K13" s="8"/>
      <c r="L13" s="22"/>
      <c r="M13" s="22" t="s">
        <v>270</v>
      </c>
      <c r="N13" s="22"/>
      <c r="O13" s="22" t="s">
        <v>144</v>
      </c>
      <c r="P13" s="22" t="s">
        <v>92</v>
      </c>
      <c r="Q13" s="23" t="s">
        <v>37</v>
      </c>
      <c r="R13" s="18" t="s">
        <v>40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20" t="s">
        <v>611</v>
      </c>
      <c r="C14" s="20" t="s">
        <v>558</v>
      </c>
      <c r="D14" s="18" t="s">
        <v>18</v>
      </c>
      <c r="E14" s="21">
        <v>864161026901780</v>
      </c>
      <c r="F14" s="18" t="s">
        <v>627</v>
      </c>
      <c r="G14" s="18" t="s">
        <v>95</v>
      </c>
      <c r="H14" s="22"/>
      <c r="I14" s="24"/>
      <c r="J14" s="22" t="s">
        <v>628</v>
      </c>
      <c r="K14" s="22"/>
      <c r="L14" s="22" t="s">
        <v>110</v>
      </c>
      <c r="M14" s="22" t="s">
        <v>629</v>
      </c>
      <c r="N14" s="28">
        <v>220000</v>
      </c>
      <c r="O14" s="22" t="s">
        <v>80</v>
      </c>
      <c r="P14" s="22" t="s">
        <v>100</v>
      </c>
      <c r="Q14" s="26" t="s">
        <v>37</v>
      </c>
      <c r="R14" s="1" t="s">
        <v>40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20" t="s">
        <v>582</v>
      </c>
      <c r="C15" s="20" t="s">
        <v>582</v>
      </c>
      <c r="D15" s="18" t="s">
        <v>30</v>
      </c>
      <c r="E15" s="21">
        <v>864811037125692</v>
      </c>
      <c r="F15" s="18"/>
      <c r="G15" s="18" t="s">
        <v>95</v>
      </c>
      <c r="H15" s="22"/>
      <c r="I15" s="24"/>
      <c r="J15" s="22" t="s">
        <v>170</v>
      </c>
      <c r="K15" s="22"/>
      <c r="L15" s="22"/>
      <c r="M15" s="22" t="s">
        <v>270</v>
      </c>
      <c r="N15" s="28"/>
      <c r="O15" s="22" t="s">
        <v>144</v>
      </c>
      <c r="P15" s="22" t="s">
        <v>92</v>
      </c>
      <c r="Q15" s="26" t="s">
        <v>37</v>
      </c>
      <c r="R15" s="1" t="s">
        <v>40</v>
      </c>
      <c r="T15" s="272"/>
      <c r="U15" s="18" t="s">
        <v>44</v>
      </c>
      <c r="V15" s="1">
        <f>COUNTIF(R$8:R$1000,"NCFW")</f>
        <v>10</v>
      </c>
      <c r="Y15" s="259"/>
      <c r="Z15" s="18" t="s">
        <v>44</v>
      </c>
      <c r="AA15" s="18">
        <f>COUNTIFS($D$8:$D$1000,"TG102",$R$8:$R$1000,"NCFW")</f>
        <v>6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591</v>
      </c>
      <c r="C16" s="20" t="s">
        <v>591</v>
      </c>
      <c r="D16" s="18" t="s">
        <v>30</v>
      </c>
      <c r="E16" s="21">
        <v>866192037845292</v>
      </c>
      <c r="F16" s="18" t="s">
        <v>517</v>
      </c>
      <c r="G16" s="18" t="s">
        <v>74</v>
      </c>
      <c r="H16" s="31"/>
      <c r="I16" s="24" t="s">
        <v>82</v>
      </c>
      <c r="J16" s="22" t="s">
        <v>170</v>
      </c>
      <c r="K16" s="22"/>
      <c r="L16" s="22" t="s">
        <v>84</v>
      </c>
      <c r="M16" s="22" t="s">
        <v>630</v>
      </c>
      <c r="N16" s="22"/>
      <c r="O16" s="22" t="s">
        <v>80</v>
      </c>
      <c r="P16" s="22" t="s">
        <v>92</v>
      </c>
      <c r="Q16" s="26" t="s">
        <v>37</v>
      </c>
      <c r="R16" s="1" t="s">
        <v>40</v>
      </c>
      <c r="T16" s="273"/>
      <c r="U16" s="18" t="s">
        <v>45</v>
      </c>
      <c r="V16" s="1">
        <f>COUNTIF(R$8:R$1000,"KL")</f>
        <v>2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 t="s">
        <v>631</v>
      </c>
      <c r="C17" s="20" t="s">
        <v>631</v>
      </c>
      <c r="D17" s="18" t="s">
        <v>23</v>
      </c>
      <c r="E17" s="21">
        <v>861694031117011</v>
      </c>
      <c r="F17" s="18" t="s">
        <v>88</v>
      </c>
      <c r="G17" s="18" t="s">
        <v>95</v>
      </c>
      <c r="H17" s="36" t="s">
        <v>632</v>
      </c>
      <c r="I17" s="22" t="s">
        <v>164</v>
      </c>
      <c r="J17" s="22" t="s">
        <v>633</v>
      </c>
      <c r="K17" s="8" t="s">
        <v>98</v>
      </c>
      <c r="L17" s="22"/>
      <c r="M17" s="22" t="s">
        <v>220</v>
      </c>
      <c r="N17" s="37">
        <v>220000</v>
      </c>
      <c r="O17" s="22" t="s">
        <v>80</v>
      </c>
      <c r="P17" s="22" t="s">
        <v>92</v>
      </c>
      <c r="Q17" s="23" t="s">
        <v>37</v>
      </c>
      <c r="R17" s="18" t="s">
        <v>59</v>
      </c>
      <c r="T17" s="274" t="s">
        <v>55</v>
      </c>
      <c r="U17" s="275"/>
      <c r="V17" s="104">
        <f>SUM(V6:V16)</f>
        <v>102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1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5" t="s">
        <v>727</v>
      </c>
      <c r="B18" s="266"/>
      <c r="C18" s="266"/>
      <c r="D18" s="266"/>
      <c r="E18" s="266"/>
      <c r="F18" s="266"/>
      <c r="G18" s="266"/>
      <c r="H18" s="266"/>
      <c r="I18" s="266"/>
      <c r="J18" s="266"/>
      <c r="K18" s="266"/>
      <c r="L18" s="266"/>
      <c r="M18" s="266"/>
      <c r="N18" s="266"/>
      <c r="O18" s="266"/>
      <c r="P18" s="266"/>
      <c r="Q18" s="266"/>
      <c r="R18" s="26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268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70"/>
      <c r="Y19" s="259"/>
      <c r="Z19" s="18" t="s">
        <v>39</v>
      </c>
      <c r="AA19" s="18">
        <f>COUNTIFS($D$8:$D$1000,"TG102A",$R$8:$R$1000,"GPS")</f>
        <v>1</v>
      </c>
      <c r="AB19" s="257"/>
    </row>
    <row r="20" spans="1:44" ht="16.5" customHeight="1" x14ac:dyDescent="0.25">
      <c r="A20" s="1">
        <v>9</v>
      </c>
      <c r="B20" s="20" t="s">
        <v>794</v>
      </c>
      <c r="C20" s="20" t="s">
        <v>869</v>
      </c>
      <c r="D20" s="18" t="s">
        <v>30</v>
      </c>
      <c r="E20" s="21">
        <v>869627031845910</v>
      </c>
      <c r="F20" s="18" t="s">
        <v>517</v>
      </c>
      <c r="G20" s="18" t="s">
        <v>74</v>
      </c>
      <c r="H20" s="22" t="s">
        <v>886</v>
      </c>
      <c r="I20" s="24" t="s">
        <v>76</v>
      </c>
      <c r="J20" s="22" t="s">
        <v>331</v>
      </c>
      <c r="K20" s="22" t="s">
        <v>243</v>
      </c>
      <c r="L20" s="22" t="s">
        <v>155</v>
      </c>
      <c r="M20" s="22" t="s">
        <v>220</v>
      </c>
      <c r="N20" s="35">
        <v>220000</v>
      </c>
      <c r="O20" s="22" t="s">
        <v>80</v>
      </c>
      <c r="P20" s="22" t="s">
        <v>92</v>
      </c>
      <c r="Q20" s="26" t="s">
        <v>37</v>
      </c>
      <c r="R20" s="1" t="s">
        <v>59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10</v>
      </c>
      <c r="B21" s="20" t="s">
        <v>756</v>
      </c>
      <c r="C21" s="20" t="s">
        <v>756</v>
      </c>
      <c r="D21" s="18" t="s">
        <v>30</v>
      </c>
      <c r="E21" s="21">
        <v>868926033943256</v>
      </c>
      <c r="F21" s="18"/>
      <c r="G21" s="18" t="s">
        <v>74</v>
      </c>
      <c r="H21" s="31"/>
      <c r="I21" s="24" t="s">
        <v>76</v>
      </c>
      <c r="J21" s="22"/>
      <c r="K21" s="22" t="s">
        <v>155</v>
      </c>
      <c r="L21" s="22"/>
      <c r="M21" s="22" t="s">
        <v>106</v>
      </c>
      <c r="N21" s="25" t="s">
        <v>122</v>
      </c>
      <c r="O21" s="22" t="s">
        <v>80</v>
      </c>
      <c r="P21" s="22" t="s">
        <v>92</v>
      </c>
      <c r="Q21" s="26" t="s">
        <v>42</v>
      </c>
      <c r="R21" s="1" t="s">
        <v>44</v>
      </c>
      <c r="T21" s="18" t="s">
        <v>46</v>
      </c>
      <c r="U21" s="18">
        <f>COUNTIF(Q7:Q1000,"PM")</f>
        <v>14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11</v>
      </c>
      <c r="B22" s="20" t="s">
        <v>887</v>
      </c>
      <c r="C22" s="20" t="s">
        <v>887</v>
      </c>
      <c r="D22" s="18" t="s">
        <v>30</v>
      </c>
      <c r="E22" s="46">
        <v>868926033990364</v>
      </c>
      <c r="F22" s="18" t="s">
        <v>517</v>
      </c>
      <c r="G22" s="18" t="s">
        <v>74</v>
      </c>
      <c r="H22" s="29"/>
      <c r="I22" s="24" t="s">
        <v>76</v>
      </c>
      <c r="J22" s="22"/>
      <c r="K22" s="22" t="s">
        <v>243</v>
      </c>
      <c r="L22" s="22" t="s">
        <v>155</v>
      </c>
      <c r="M22" s="22" t="s">
        <v>58</v>
      </c>
      <c r="N22" s="25" t="s">
        <v>122</v>
      </c>
      <c r="O22" s="22" t="s">
        <v>80</v>
      </c>
      <c r="P22" s="22" t="s">
        <v>92</v>
      </c>
      <c r="Q22" s="26" t="s">
        <v>42</v>
      </c>
      <c r="R22" s="1" t="s">
        <v>44</v>
      </c>
      <c r="T22" s="18" t="s">
        <v>47</v>
      </c>
      <c r="U22" s="18">
        <f>COUNTIF(Q7:Q1000,"PC")</f>
        <v>88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12</v>
      </c>
      <c r="B23" s="20" t="s">
        <v>888</v>
      </c>
      <c r="C23" s="20">
        <v>43469</v>
      </c>
      <c r="D23" s="18" t="s">
        <v>30</v>
      </c>
      <c r="E23" s="21">
        <v>868926033937753</v>
      </c>
      <c r="F23" s="18" t="s">
        <v>517</v>
      </c>
      <c r="G23" s="18" t="s">
        <v>74</v>
      </c>
      <c r="H23" s="29" t="s">
        <v>500</v>
      </c>
      <c r="I23" s="24" t="s">
        <v>251</v>
      </c>
      <c r="J23" s="22" t="s">
        <v>225</v>
      </c>
      <c r="K23" s="22" t="s">
        <v>155</v>
      </c>
      <c r="L23" s="22"/>
      <c r="M23" s="22" t="s">
        <v>496</v>
      </c>
      <c r="N23" s="25" t="s">
        <v>122</v>
      </c>
      <c r="O23" s="22" t="s">
        <v>80</v>
      </c>
      <c r="P23" s="22" t="s">
        <v>100</v>
      </c>
      <c r="Q23" s="26" t="s">
        <v>37</v>
      </c>
      <c r="R23" s="1" t="s">
        <v>59</v>
      </c>
      <c r="T23" s="104" t="s">
        <v>55</v>
      </c>
      <c r="U23" s="5">
        <f>SUM(U21:U22)</f>
        <v>102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13</v>
      </c>
      <c r="B24" s="20" t="s">
        <v>785</v>
      </c>
      <c r="C24" s="20">
        <v>43681</v>
      </c>
      <c r="D24" s="22" t="s">
        <v>18</v>
      </c>
      <c r="E24" s="38">
        <v>865904020084775</v>
      </c>
      <c r="F24" s="22" t="s">
        <v>434</v>
      </c>
      <c r="G24" s="22" t="s">
        <v>74</v>
      </c>
      <c r="H24" s="31"/>
      <c r="I24" s="22" t="s">
        <v>140</v>
      </c>
      <c r="J24" s="22" t="s">
        <v>167</v>
      </c>
      <c r="K24" s="22" t="s">
        <v>110</v>
      </c>
      <c r="L24" s="22"/>
      <c r="M24" s="22" t="s">
        <v>889</v>
      </c>
      <c r="N24" s="28"/>
      <c r="O24" s="22" t="s">
        <v>144</v>
      </c>
      <c r="P24" s="22" t="s">
        <v>100</v>
      </c>
      <c r="Q24" s="31" t="s">
        <v>37</v>
      </c>
      <c r="R24" s="22" t="s">
        <v>39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14</v>
      </c>
      <c r="B25" s="20">
        <v>43772</v>
      </c>
      <c r="C25" s="20">
        <v>43772</v>
      </c>
      <c r="D25" s="18" t="s">
        <v>56</v>
      </c>
      <c r="E25" s="21">
        <v>868183033844999</v>
      </c>
      <c r="F25" s="18" t="s">
        <v>88</v>
      </c>
      <c r="G25" s="18" t="s">
        <v>74</v>
      </c>
      <c r="H25" s="18"/>
      <c r="I25" s="22" t="s">
        <v>76</v>
      </c>
      <c r="J25" s="22" t="s">
        <v>890</v>
      </c>
      <c r="K25" s="8" t="s">
        <v>206</v>
      </c>
      <c r="L25" s="22" t="s">
        <v>78</v>
      </c>
      <c r="M25" s="22" t="s">
        <v>891</v>
      </c>
      <c r="N25" s="22"/>
      <c r="O25" s="22" t="s">
        <v>80</v>
      </c>
      <c r="P25" s="22" t="s">
        <v>92</v>
      </c>
      <c r="Q25" s="23" t="s">
        <v>37</v>
      </c>
      <c r="R25" s="18" t="s">
        <v>41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15</v>
      </c>
      <c r="B26" s="49" t="s">
        <v>785</v>
      </c>
      <c r="C26" s="20" t="s">
        <v>785</v>
      </c>
      <c r="D26" s="18" t="s">
        <v>57</v>
      </c>
      <c r="E26" s="21">
        <v>861359036827309</v>
      </c>
      <c r="F26" s="18"/>
      <c r="G26" s="18" t="s">
        <v>74</v>
      </c>
      <c r="H26" s="31"/>
      <c r="I26" s="8" t="s">
        <v>773</v>
      </c>
      <c r="J26" s="22" t="s">
        <v>198</v>
      </c>
      <c r="K26" s="22" t="s">
        <v>555</v>
      </c>
      <c r="L26" s="8" t="s">
        <v>729</v>
      </c>
      <c r="M26" s="22" t="s">
        <v>892</v>
      </c>
      <c r="N26" s="22"/>
      <c r="O26" s="22"/>
      <c r="P26" s="22" t="s">
        <v>100</v>
      </c>
      <c r="Q26" s="23" t="s">
        <v>37</v>
      </c>
      <c r="R26" s="1" t="s">
        <v>59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265" t="s">
        <v>1069</v>
      </c>
      <c r="B27" s="266"/>
      <c r="C27" s="266"/>
      <c r="D27" s="266"/>
      <c r="E27" s="266"/>
      <c r="F27" s="266"/>
      <c r="G27" s="266"/>
      <c r="H27" s="266"/>
      <c r="I27" s="266"/>
      <c r="J27" s="266"/>
      <c r="K27" s="266"/>
      <c r="L27" s="266"/>
      <c r="M27" s="266"/>
      <c r="N27" s="266"/>
      <c r="O27" s="266"/>
      <c r="P27" s="266"/>
      <c r="Q27" s="266"/>
      <c r="R27" s="267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268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70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16</v>
      </c>
      <c r="B29" s="20">
        <v>43803</v>
      </c>
      <c r="C29" s="20">
        <v>43803</v>
      </c>
      <c r="D29" s="18" t="s">
        <v>56</v>
      </c>
      <c r="E29" s="21">
        <v>868183034704648</v>
      </c>
      <c r="F29" s="18" t="s">
        <v>88</v>
      </c>
      <c r="G29" s="18" t="s">
        <v>74</v>
      </c>
      <c r="H29" s="31"/>
      <c r="I29" s="24" t="s">
        <v>76</v>
      </c>
      <c r="J29" s="22" t="s">
        <v>666</v>
      </c>
      <c r="K29" s="22" t="s">
        <v>206</v>
      </c>
      <c r="L29" s="22" t="s">
        <v>1086</v>
      </c>
      <c r="M29" s="22" t="s">
        <v>1192</v>
      </c>
      <c r="N29" s="28"/>
      <c r="O29" s="22" t="s">
        <v>80</v>
      </c>
      <c r="P29" s="22" t="s">
        <v>92</v>
      </c>
      <c r="Q29" s="26" t="s">
        <v>37</v>
      </c>
      <c r="R29" s="1" t="s">
        <v>41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17</v>
      </c>
      <c r="B30" s="20">
        <v>43589</v>
      </c>
      <c r="C30" s="20">
        <v>43589</v>
      </c>
      <c r="D30" s="18" t="s">
        <v>23</v>
      </c>
      <c r="E30" s="21">
        <v>862631034708734</v>
      </c>
      <c r="F30" s="18"/>
      <c r="G30" s="18" t="s">
        <v>74</v>
      </c>
      <c r="H30" s="31"/>
      <c r="I30" s="24" t="s">
        <v>82</v>
      </c>
      <c r="J30" s="22"/>
      <c r="K30" s="22" t="s">
        <v>98</v>
      </c>
      <c r="L30" s="22"/>
      <c r="M30" s="22" t="s">
        <v>134</v>
      </c>
      <c r="N30" s="28"/>
      <c r="O30" s="22" t="s">
        <v>80</v>
      </c>
      <c r="P30" s="22" t="s">
        <v>92</v>
      </c>
      <c r="Q30" s="26" t="s">
        <v>42</v>
      </c>
      <c r="R30" s="1" t="s">
        <v>45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18</v>
      </c>
      <c r="B31" s="20">
        <v>43559</v>
      </c>
      <c r="C31" s="20">
        <v>43589</v>
      </c>
      <c r="D31" s="18" t="s">
        <v>30</v>
      </c>
      <c r="E31" s="30">
        <v>866192037782651</v>
      </c>
      <c r="F31" s="18"/>
      <c r="G31" s="18" t="s">
        <v>74</v>
      </c>
      <c r="H31" s="22" t="s">
        <v>850</v>
      </c>
      <c r="I31" s="24" t="s">
        <v>82</v>
      </c>
      <c r="J31" s="22" t="s">
        <v>1193</v>
      </c>
      <c r="K31" s="22"/>
      <c r="L31" s="22" t="s">
        <v>84</v>
      </c>
      <c r="M31" s="22" t="s">
        <v>1194</v>
      </c>
      <c r="N31" s="35" t="s">
        <v>122</v>
      </c>
      <c r="O31" s="22" t="s">
        <v>80</v>
      </c>
      <c r="P31" s="22" t="s">
        <v>100</v>
      </c>
      <c r="Q31" s="26" t="s">
        <v>37</v>
      </c>
      <c r="R31" s="1" t="s">
        <v>67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19</v>
      </c>
      <c r="B32" s="20">
        <v>43589</v>
      </c>
      <c r="C32" s="20">
        <v>43589</v>
      </c>
      <c r="D32" s="18" t="s">
        <v>30</v>
      </c>
      <c r="E32" s="21">
        <v>864811036967532</v>
      </c>
      <c r="F32" s="18"/>
      <c r="G32" s="18"/>
      <c r="H32" s="31"/>
      <c r="I32" s="24" t="s">
        <v>82</v>
      </c>
      <c r="J32" s="22"/>
      <c r="K32" s="22" t="s">
        <v>311</v>
      </c>
      <c r="L32" s="22"/>
      <c r="M32" s="22" t="s">
        <v>213</v>
      </c>
      <c r="N32" s="35" t="s">
        <v>122</v>
      </c>
      <c r="O32" s="22" t="s">
        <v>80</v>
      </c>
      <c r="P32" s="22" t="s">
        <v>92</v>
      </c>
      <c r="Q32" s="26" t="s">
        <v>37</v>
      </c>
      <c r="R32" s="1" t="s">
        <v>41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20</v>
      </c>
      <c r="B33" s="32">
        <v>43620</v>
      </c>
      <c r="C33" s="32">
        <v>43620</v>
      </c>
      <c r="D33" s="1" t="s">
        <v>30</v>
      </c>
      <c r="E33" s="67" t="s">
        <v>1195</v>
      </c>
      <c r="F33" s="1" t="s">
        <v>517</v>
      </c>
      <c r="G33" s="1" t="s">
        <v>74</v>
      </c>
      <c r="H33" s="29"/>
      <c r="I33" s="24" t="s">
        <v>76</v>
      </c>
      <c r="J33" s="22" t="s">
        <v>1196</v>
      </c>
      <c r="K33" s="22"/>
      <c r="L33" s="22" t="s">
        <v>276</v>
      </c>
      <c r="M33" s="22" t="s">
        <v>1197</v>
      </c>
      <c r="N33" s="35" t="s">
        <v>122</v>
      </c>
      <c r="O33" s="22" t="s">
        <v>80</v>
      </c>
      <c r="P33" s="22" t="s">
        <v>92</v>
      </c>
      <c r="Q33" s="23" t="s">
        <v>37</v>
      </c>
      <c r="R33" s="18" t="s">
        <v>40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21</v>
      </c>
      <c r="B34" s="20" t="s">
        <v>1103</v>
      </c>
      <c r="C34" s="20" t="s">
        <v>1103</v>
      </c>
      <c r="D34" s="18" t="s">
        <v>30</v>
      </c>
      <c r="E34" s="21">
        <v>868926033913630</v>
      </c>
      <c r="F34" s="18"/>
      <c r="G34" s="18" t="s">
        <v>74</v>
      </c>
      <c r="H34" s="29"/>
      <c r="I34" s="24" t="s">
        <v>209</v>
      </c>
      <c r="J34" s="22" t="s">
        <v>1073</v>
      </c>
      <c r="K34" s="22" t="s">
        <v>276</v>
      </c>
      <c r="L34" s="22"/>
      <c r="M34" s="22" t="s">
        <v>360</v>
      </c>
      <c r="N34" s="35" t="s">
        <v>122</v>
      </c>
      <c r="O34" s="22" t="s">
        <v>80</v>
      </c>
      <c r="P34" s="22" t="s">
        <v>92</v>
      </c>
      <c r="Q34" s="26" t="s">
        <v>37</v>
      </c>
      <c r="R34" s="1" t="s">
        <v>39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22</v>
      </c>
      <c r="B35" s="20" t="s">
        <v>1118</v>
      </c>
      <c r="C35" s="20" t="s">
        <v>1108</v>
      </c>
      <c r="D35" s="18" t="s">
        <v>30</v>
      </c>
      <c r="E35" s="30">
        <v>863586032909149</v>
      </c>
      <c r="F35" s="18" t="s">
        <v>88</v>
      </c>
      <c r="G35" s="18" t="s">
        <v>95</v>
      </c>
      <c r="H35" s="5"/>
      <c r="I35" s="24" t="s">
        <v>82</v>
      </c>
      <c r="J35" s="22" t="s">
        <v>1196</v>
      </c>
      <c r="K35" s="22"/>
      <c r="L35" s="22" t="s">
        <v>84</v>
      </c>
      <c r="M35" s="22" t="s">
        <v>1197</v>
      </c>
      <c r="N35" s="35" t="s">
        <v>122</v>
      </c>
      <c r="O35" s="22" t="s">
        <v>80</v>
      </c>
      <c r="P35" s="22" t="s">
        <v>92</v>
      </c>
      <c r="Q35" s="26" t="s">
        <v>37</v>
      </c>
      <c r="R35" s="18" t="s">
        <v>40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23</v>
      </c>
      <c r="B36" s="20" t="s">
        <v>1110</v>
      </c>
      <c r="C36" s="20" t="s">
        <v>1110</v>
      </c>
      <c r="D36" s="18" t="s">
        <v>30</v>
      </c>
      <c r="E36" s="21">
        <v>868926033933919</v>
      </c>
      <c r="F36" s="18"/>
      <c r="G36" s="18" t="s">
        <v>74</v>
      </c>
      <c r="H36" s="22"/>
      <c r="I36" s="31" t="s">
        <v>186</v>
      </c>
      <c r="J36" s="22" t="s">
        <v>1073</v>
      </c>
      <c r="K36" s="22" t="s">
        <v>276</v>
      </c>
      <c r="L36" s="22"/>
      <c r="M36" s="22" t="s">
        <v>1198</v>
      </c>
      <c r="N36" s="35" t="s">
        <v>122</v>
      </c>
      <c r="O36" s="22" t="s">
        <v>80</v>
      </c>
      <c r="P36" s="22" t="s">
        <v>92</v>
      </c>
      <c r="Q36" s="26" t="s">
        <v>37</v>
      </c>
      <c r="R36" s="18" t="s">
        <v>41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24</v>
      </c>
      <c r="B37" s="20" t="s">
        <v>1110</v>
      </c>
      <c r="C37" s="20" t="s">
        <v>1110</v>
      </c>
      <c r="D37" s="18" t="s">
        <v>30</v>
      </c>
      <c r="E37" s="21">
        <v>868926033986842</v>
      </c>
      <c r="F37" s="18"/>
      <c r="G37" s="18" t="s">
        <v>74</v>
      </c>
      <c r="H37" s="22"/>
      <c r="I37" s="22" t="s">
        <v>76</v>
      </c>
      <c r="J37" s="22" t="s">
        <v>210</v>
      </c>
      <c r="K37" s="22"/>
      <c r="L37" s="22" t="s">
        <v>276</v>
      </c>
      <c r="M37" s="22" t="s">
        <v>1199</v>
      </c>
      <c r="N37" s="35" t="s">
        <v>122</v>
      </c>
      <c r="O37" s="22" t="s">
        <v>80</v>
      </c>
      <c r="P37" s="22" t="s">
        <v>92</v>
      </c>
      <c r="Q37" s="26" t="s">
        <v>37</v>
      </c>
      <c r="R37" s="18" t="s">
        <v>41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25</v>
      </c>
      <c r="B38" s="20" t="s">
        <v>1110</v>
      </c>
      <c r="C38" s="20" t="s">
        <v>1110</v>
      </c>
      <c r="D38" s="18" t="s">
        <v>30</v>
      </c>
      <c r="E38" s="30">
        <v>868926033938694</v>
      </c>
      <c r="F38" s="18"/>
      <c r="G38" s="18" t="s">
        <v>74</v>
      </c>
      <c r="H38" s="34"/>
      <c r="I38" s="34" t="s">
        <v>76</v>
      </c>
      <c r="J38" s="34"/>
      <c r="K38" s="34"/>
      <c r="L38" s="22" t="s">
        <v>276</v>
      </c>
      <c r="M38" s="22" t="s">
        <v>213</v>
      </c>
      <c r="N38" s="35" t="s">
        <v>122</v>
      </c>
      <c r="O38" s="22" t="s">
        <v>80</v>
      </c>
      <c r="P38" s="22" t="s">
        <v>92</v>
      </c>
      <c r="Q38" s="26" t="s">
        <v>37</v>
      </c>
      <c r="R38" s="18" t="s">
        <v>41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26</v>
      </c>
      <c r="B39" s="20" t="s">
        <v>1072</v>
      </c>
      <c r="C39" s="20" t="s">
        <v>1072</v>
      </c>
      <c r="D39" s="18" t="s">
        <v>30</v>
      </c>
      <c r="E39" s="38">
        <v>864811037290785</v>
      </c>
      <c r="F39" s="66"/>
      <c r="G39" s="18" t="s">
        <v>74</v>
      </c>
      <c r="H39" s="22" t="s">
        <v>1200</v>
      </c>
      <c r="I39" s="22" t="s">
        <v>82</v>
      </c>
      <c r="J39" s="66"/>
      <c r="K39" s="22" t="s">
        <v>120</v>
      </c>
      <c r="L39" s="22" t="s">
        <v>84</v>
      </c>
      <c r="M39" s="22" t="s">
        <v>213</v>
      </c>
      <c r="N39" s="35" t="s">
        <v>122</v>
      </c>
      <c r="O39" s="22" t="s">
        <v>80</v>
      </c>
      <c r="P39" s="22" t="s">
        <v>92</v>
      </c>
      <c r="Q39" s="26" t="s">
        <v>37</v>
      </c>
      <c r="R39" s="18" t="s">
        <v>41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11</v>
      </c>
    </row>
    <row r="40" spans="1:28" ht="16.5" customHeight="1" x14ac:dyDescent="0.25">
      <c r="A40" s="1">
        <v>27</v>
      </c>
      <c r="B40" s="20" t="s">
        <v>1061</v>
      </c>
      <c r="C40" s="20" t="s">
        <v>1061</v>
      </c>
      <c r="D40" s="18" t="s">
        <v>30</v>
      </c>
      <c r="E40" s="38">
        <v>864811036924327</v>
      </c>
      <c r="F40" s="22"/>
      <c r="G40" s="22"/>
      <c r="H40" s="22"/>
      <c r="I40" s="28" t="s">
        <v>82</v>
      </c>
      <c r="J40" s="22"/>
      <c r="K40" s="22" t="s">
        <v>508</v>
      </c>
      <c r="L40" s="22" t="s">
        <v>276</v>
      </c>
      <c r="M40" s="22" t="s">
        <v>213</v>
      </c>
      <c r="N40" s="35" t="s">
        <v>122</v>
      </c>
      <c r="O40" s="22" t="s">
        <v>80</v>
      </c>
      <c r="P40" s="22" t="s">
        <v>92</v>
      </c>
      <c r="Q40" s="26" t="s">
        <v>37</v>
      </c>
      <c r="R40" s="18" t="s">
        <v>41</v>
      </c>
      <c r="Y40" s="259"/>
      <c r="Z40" s="18" t="s">
        <v>59</v>
      </c>
      <c r="AA40" s="18">
        <f>COUNTIFS($D$8:$D$1000,"TG102SE",$R$8:$R$1000,"GSM")</f>
        <v>8</v>
      </c>
      <c r="AB40" s="257"/>
    </row>
    <row r="41" spans="1:28" ht="16.5" customHeight="1" x14ac:dyDescent="0.25">
      <c r="A41" s="1">
        <v>28</v>
      </c>
      <c r="B41" s="20" t="s">
        <v>1093</v>
      </c>
      <c r="C41" s="20" t="s">
        <v>1093</v>
      </c>
      <c r="D41" s="18" t="s">
        <v>30</v>
      </c>
      <c r="E41" s="38">
        <v>868926033940914</v>
      </c>
      <c r="F41" s="22" t="s">
        <v>262</v>
      </c>
      <c r="G41" s="22" t="s">
        <v>74</v>
      </c>
      <c r="H41" s="22" t="s">
        <v>850</v>
      </c>
      <c r="I41" s="22" t="s">
        <v>251</v>
      </c>
      <c r="J41" s="22"/>
      <c r="K41" s="22" t="s">
        <v>276</v>
      </c>
      <c r="L41" s="22"/>
      <c r="M41" s="22" t="s">
        <v>213</v>
      </c>
      <c r="N41" s="35" t="s">
        <v>122</v>
      </c>
      <c r="O41" s="22" t="s">
        <v>80</v>
      </c>
      <c r="P41" s="22" t="s">
        <v>100</v>
      </c>
      <c r="Q41" s="26" t="s">
        <v>37</v>
      </c>
      <c r="R41" s="18" t="s">
        <v>41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29</v>
      </c>
      <c r="B42" s="20" t="s">
        <v>1093</v>
      </c>
      <c r="C42" s="20" t="s">
        <v>1093</v>
      </c>
      <c r="D42" s="18" t="s">
        <v>30</v>
      </c>
      <c r="E42" s="38">
        <v>868345035623859</v>
      </c>
      <c r="F42" s="22" t="s">
        <v>262</v>
      </c>
      <c r="G42" s="22" t="s">
        <v>74</v>
      </c>
      <c r="H42" s="22" t="s">
        <v>850</v>
      </c>
      <c r="I42" s="22" t="s">
        <v>251</v>
      </c>
      <c r="J42" s="22"/>
      <c r="K42" s="22" t="s">
        <v>276</v>
      </c>
      <c r="L42" s="22"/>
      <c r="M42" s="22" t="s">
        <v>213</v>
      </c>
      <c r="N42" s="35" t="s">
        <v>122</v>
      </c>
      <c r="O42" s="22" t="s">
        <v>80</v>
      </c>
      <c r="P42" s="22" t="s">
        <v>100</v>
      </c>
      <c r="Q42" s="26" t="s">
        <v>37</v>
      </c>
      <c r="R42" s="18" t="s">
        <v>41</v>
      </c>
      <c r="Y42" s="259"/>
      <c r="Z42" s="18" t="s">
        <v>40</v>
      </c>
      <c r="AA42" s="18">
        <f>COUNTIFS($D$8:$D$1000,"TG102SE",$R$8:$R$1000,"NG")</f>
        <v>2</v>
      </c>
      <c r="AB42" s="257"/>
    </row>
    <row r="43" spans="1:28" ht="16.5" customHeight="1" x14ac:dyDescent="0.25">
      <c r="A43" s="265" t="s">
        <v>1319</v>
      </c>
      <c r="B43" s="266"/>
      <c r="C43" s="266"/>
      <c r="D43" s="266"/>
      <c r="E43" s="266"/>
      <c r="F43" s="266"/>
      <c r="G43" s="266"/>
      <c r="H43" s="266"/>
      <c r="I43" s="266"/>
      <c r="J43" s="266"/>
      <c r="K43" s="266"/>
      <c r="L43" s="266"/>
      <c r="M43" s="266"/>
      <c r="N43" s="266"/>
      <c r="O43" s="266"/>
      <c r="P43" s="266"/>
      <c r="Q43" s="266"/>
      <c r="R43" s="26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268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70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>
        <v>30</v>
      </c>
      <c r="B45" s="20" t="s">
        <v>1442</v>
      </c>
      <c r="C45" s="20" t="s">
        <v>1404</v>
      </c>
      <c r="D45" s="18" t="s">
        <v>30</v>
      </c>
      <c r="E45" s="21">
        <v>868926033944106</v>
      </c>
      <c r="F45" s="18"/>
      <c r="G45" s="18" t="s">
        <v>74</v>
      </c>
      <c r="H45" s="31"/>
      <c r="I45" s="24" t="s">
        <v>164</v>
      </c>
      <c r="J45" s="22" t="s">
        <v>1483</v>
      </c>
      <c r="K45" s="22" t="s">
        <v>276</v>
      </c>
      <c r="L45" s="22"/>
      <c r="M45" s="22" t="s">
        <v>1484</v>
      </c>
      <c r="N45" s="25" t="s">
        <v>86</v>
      </c>
      <c r="O45" s="22" t="s">
        <v>80</v>
      </c>
      <c r="P45" s="22" t="s">
        <v>92</v>
      </c>
      <c r="Q45" s="26" t="s">
        <v>42</v>
      </c>
      <c r="R45" s="1" t="s">
        <v>45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31</v>
      </c>
      <c r="B46" s="20" t="s">
        <v>1442</v>
      </c>
      <c r="C46" s="20" t="s">
        <v>1404</v>
      </c>
      <c r="D46" s="18" t="s">
        <v>30</v>
      </c>
      <c r="E46" s="21">
        <v>866192037789516</v>
      </c>
      <c r="F46" s="18"/>
      <c r="G46" s="18" t="s">
        <v>74</v>
      </c>
      <c r="H46" s="21"/>
      <c r="I46" s="24" t="s">
        <v>82</v>
      </c>
      <c r="J46" s="22" t="s">
        <v>170</v>
      </c>
      <c r="K46" s="22"/>
      <c r="L46" s="22" t="s">
        <v>276</v>
      </c>
      <c r="M46" s="22" t="s">
        <v>585</v>
      </c>
      <c r="N46" s="25" t="s">
        <v>86</v>
      </c>
      <c r="O46" s="22" t="s">
        <v>80</v>
      </c>
      <c r="P46" s="22" t="s">
        <v>92</v>
      </c>
      <c r="Q46" s="23" t="s">
        <v>37</v>
      </c>
      <c r="R46" s="18" t="s">
        <v>67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32</v>
      </c>
      <c r="B47" s="20" t="s">
        <v>1442</v>
      </c>
      <c r="C47" s="20" t="s">
        <v>1404</v>
      </c>
      <c r="D47" s="18" t="s">
        <v>30</v>
      </c>
      <c r="E47" s="21">
        <v>866192037791447</v>
      </c>
      <c r="F47" s="18"/>
      <c r="G47" s="18" t="s">
        <v>74</v>
      </c>
      <c r="H47" s="21"/>
      <c r="I47" s="24" t="s">
        <v>82</v>
      </c>
      <c r="J47" s="22" t="s">
        <v>1485</v>
      </c>
      <c r="K47" s="22"/>
      <c r="L47" s="22" t="s">
        <v>84</v>
      </c>
      <c r="M47" s="22" t="s">
        <v>1486</v>
      </c>
      <c r="N47" s="25" t="s">
        <v>86</v>
      </c>
      <c r="O47" s="22" t="s">
        <v>80</v>
      </c>
      <c r="P47" s="22" t="s">
        <v>92</v>
      </c>
      <c r="Q47" s="23" t="s">
        <v>37</v>
      </c>
      <c r="R47" s="18" t="s">
        <v>40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33</v>
      </c>
      <c r="B48" s="20" t="s">
        <v>1442</v>
      </c>
      <c r="C48" s="20" t="s">
        <v>1404</v>
      </c>
      <c r="D48" s="18" t="s">
        <v>30</v>
      </c>
      <c r="E48" s="21">
        <v>866192037814215</v>
      </c>
      <c r="F48" s="18"/>
      <c r="G48" s="18" t="s">
        <v>74</v>
      </c>
      <c r="H48" s="29"/>
      <c r="I48" s="24" t="s">
        <v>82</v>
      </c>
      <c r="J48" s="22" t="s">
        <v>1487</v>
      </c>
      <c r="K48" s="22" t="s">
        <v>84</v>
      </c>
      <c r="L48" s="22"/>
      <c r="M48" s="22" t="s">
        <v>237</v>
      </c>
      <c r="N48" s="25" t="s">
        <v>86</v>
      </c>
      <c r="O48" s="22" t="s">
        <v>80</v>
      </c>
      <c r="P48" s="22" t="s">
        <v>92</v>
      </c>
      <c r="Q48" s="26" t="s">
        <v>37</v>
      </c>
      <c r="R48" s="1" t="s">
        <v>41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>
        <v>34</v>
      </c>
      <c r="B49" s="20" t="s">
        <v>1376</v>
      </c>
      <c r="C49" s="20" t="s">
        <v>1376</v>
      </c>
      <c r="D49" s="18" t="s">
        <v>30</v>
      </c>
      <c r="E49" s="21">
        <v>868926033936102</v>
      </c>
      <c r="F49" s="18"/>
      <c r="G49" s="18" t="s">
        <v>74</v>
      </c>
      <c r="H49" s="29" t="s">
        <v>1488</v>
      </c>
      <c r="I49" s="29" t="s">
        <v>251</v>
      </c>
      <c r="J49" s="22" t="s">
        <v>1480</v>
      </c>
      <c r="K49" s="22" t="s">
        <v>276</v>
      </c>
      <c r="L49" s="22"/>
      <c r="M49" s="22" t="s">
        <v>1489</v>
      </c>
      <c r="N49" s="25" t="s">
        <v>86</v>
      </c>
      <c r="O49" s="22" t="s">
        <v>80</v>
      </c>
      <c r="P49" s="22" t="s">
        <v>100</v>
      </c>
      <c r="Q49" s="26" t="s">
        <v>37</v>
      </c>
      <c r="R49" s="1" t="s">
        <v>38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1">
        <v>35</v>
      </c>
      <c r="B50" s="20" t="s">
        <v>1376</v>
      </c>
      <c r="C50" s="20" t="s">
        <v>1376</v>
      </c>
      <c r="D50" s="18" t="s">
        <v>30</v>
      </c>
      <c r="E50" s="21">
        <v>869627031838170</v>
      </c>
      <c r="F50" s="18"/>
      <c r="G50" s="18" t="s">
        <v>74</v>
      </c>
      <c r="H50" s="22"/>
      <c r="I50" s="31" t="s">
        <v>1350</v>
      </c>
      <c r="J50" s="22" t="s">
        <v>225</v>
      </c>
      <c r="K50" s="22" t="s">
        <v>243</v>
      </c>
      <c r="L50" s="22" t="s">
        <v>276</v>
      </c>
      <c r="M50" s="22" t="s">
        <v>569</v>
      </c>
      <c r="N50" s="25" t="s">
        <v>86</v>
      </c>
      <c r="O50" s="22" t="s">
        <v>80</v>
      </c>
      <c r="P50" s="22" t="s">
        <v>100</v>
      </c>
      <c r="Q50" s="26" t="s">
        <v>37</v>
      </c>
      <c r="R50" s="1" t="s">
        <v>59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2</v>
      </c>
      <c r="AB50" s="256">
        <f>SUM(AA50:AA60)</f>
        <v>45</v>
      </c>
    </row>
    <row r="51" spans="1:28" ht="16.5" customHeight="1" x14ac:dyDescent="0.25">
      <c r="A51" s="1">
        <v>36</v>
      </c>
      <c r="B51" s="20" t="s">
        <v>1414</v>
      </c>
      <c r="C51" s="20">
        <v>43775</v>
      </c>
      <c r="D51" s="22" t="s">
        <v>30</v>
      </c>
      <c r="E51" s="38">
        <v>866192037847918</v>
      </c>
      <c r="F51" s="22"/>
      <c r="G51" s="22" t="s">
        <v>74</v>
      </c>
      <c r="H51" s="22"/>
      <c r="I51" s="22" t="s">
        <v>82</v>
      </c>
      <c r="J51" s="22"/>
      <c r="K51" s="22" t="s">
        <v>84</v>
      </c>
      <c r="L51" s="22"/>
      <c r="M51" s="22" t="s">
        <v>1490</v>
      </c>
      <c r="N51" s="25" t="s">
        <v>86</v>
      </c>
      <c r="O51" s="22" t="s">
        <v>80</v>
      </c>
      <c r="P51" s="22" t="s">
        <v>92</v>
      </c>
      <c r="Q51" s="26" t="s">
        <v>37</v>
      </c>
      <c r="R51" s="18" t="s">
        <v>41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8</v>
      </c>
      <c r="AB51" s="257"/>
    </row>
    <row r="52" spans="1:28" ht="16.5" customHeight="1" x14ac:dyDescent="0.25">
      <c r="A52" s="1">
        <v>37</v>
      </c>
      <c r="B52" s="20" t="s">
        <v>1414</v>
      </c>
      <c r="C52" s="20">
        <v>43775</v>
      </c>
      <c r="D52" s="22" t="s">
        <v>30</v>
      </c>
      <c r="E52" s="38">
        <v>868926033909430</v>
      </c>
      <c r="F52" s="22"/>
      <c r="G52" s="22" t="s">
        <v>74</v>
      </c>
      <c r="H52" s="34" t="s">
        <v>1491</v>
      </c>
      <c r="I52" s="34" t="s">
        <v>76</v>
      </c>
      <c r="J52" s="22" t="s">
        <v>225</v>
      </c>
      <c r="K52" s="34"/>
      <c r="L52" s="22" t="s">
        <v>155</v>
      </c>
      <c r="M52" s="22" t="s">
        <v>220</v>
      </c>
      <c r="N52" s="25" t="s">
        <v>86</v>
      </c>
      <c r="O52" s="22" t="s">
        <v>80</v>
      </c>
      <c r="P52" s="22" t="s">
        <v>92</v>
      </c>
      <c r="Q52" s="26" t="s">
        <v>37</v>
      </c>
      <c r="R52" s="18" t="s">
        <v>59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1</v>
      </c>
      <c r="AB52" s="257"/>
    </row>
    <row r="53" spans="1:28" ht="16.5" customHeight="1" x14ac:dyDescent="0.25">
      <c r="A53" s="1">
        <v>38</v>
      </c>
      <c r="B53" s="20" t="s">
        <v>1352</v>
      </c>
      <c r="C53" s="20">
        <v>43651</v>
      </c>
      <c r="D53" s="18" t="s">
        <v>18</v>
      </c>
      <c r="E53" s="30" t="s">
        <v>1409</v>
      </c>
      <c r="F53" s="18"/>
      <c r="G53" s="18" t="s">
        <v>95</v>
      </c>
      <c r="H53" s="31" t="s">
        <v>1410</v>
      </c>
      <c r="I53" s="24"/>
      <c r="J53" s="22" t="s">
        <v>1411</v>
      </c>
      <c r="K53" s="22"/>
      <c r="L53" s="22"/>
      <c r="M53" s="22" t="s">
        <v>270</v>
      </c>
      <c r="N53" s="28"/>
      <c r="O53" s="22" t="s">
        <v>144</v>
      </c>
      <c r="P53" s="22" t="s">
        <v>92</v>
      </c>
      <c r="Q53" s="26" t="s">
        <v>37</v>
      </c>
      <c r="R53" s="1" t="s">
        <v>41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7</v>
      </c>
      <c r="AB53" s="257"/>
    </row>
    <row r="54" spans="1:28" ht="16.5" customHeight="1" x14ac:dyDescent="0.25">
      <c r="A54" s="1">
        <v>39</v>
      </c>
      <c r="B54" s="20" t="s">
        <v>1352</v>
      </c>
      <c r="C54" s="20">
        <v>43651</v>
      </c>
      <c r="D54" s="18" t="s">
        <v>18</v>
      </c>
      <c r="E54" s="77" t="s">
        <v>1412</v>
      </c>
      <c r="F54" s="18" t="s">
        <v>113</v>
      </c>
      <c r="G54" s="18" t="s">
        <v>95</v>
      </c>
      <c r="H54" s="31" t="s">
        <v>1410</v>
      </c>
      <c r="I54" s="24" t="s">
        <v>203</v>
      </c>
      <c r="J54" s="22" t="s">
        <v>1083</v>
      </c>
      <c r="K54" s="22" t="s">
        <v>142</v>
      </c>
      <c r="L54" s="22" t="s">
        <v>110</v>
      </c>
      <c r="M54" s="22" t="s">
        <v>360</v>
      </c>
      <c r="N54" s="22"/>
      <c r="O54" s="22" t="s">
        <v>80</v>
      </c>
      <c r="P54" s="22" t="s">
        <v>92</v>
      </c>
      <c r="Q54" s="23" t="s">
        <v>37</v>
      </c>
      <c r="R54" s="18" t="s">
        <v>39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2</v>
      </c>
      <c r="AB54" s="257"/>
    </row>
    <row r="55" spans="1:28" ht="16.5" customHeight="1" x14ac:dyDescent="0.25">
      <c r="A55" s="1">
        <v>40</v>
      </c>
      <c r="B55" s="20" t="s">
        <v>1352</v>
      </c>
      <c r="C55" s="20">
        <v>43651</v>
      </c>
      <c r="D55" s="18" t="s">
        <v>18</v>
      </c>
      <c r="E55" s="21">
        <v>865904020094956</v>
      </c>
      <c r="F55" s="18" t="s">
        <v>113</v>
      </c>
      <c r="G55" s="18" t="s">
        <v>95</v>
      </c>
      <c r="H55" s="31" t="s">
        <v>1410</v>
      </c>
      <c r="I55" s="24" t="s">
        <v>1085</v>
      </c>
      <c r="J55" s="22" t="s">
        <v>1083</v>
      </c>
      <c r="K55" s="22" t="s">
        <v>110</v>
      </c>
      <c r="L55" s="22"/>
      <c r="M55" s="22" t="s">
        <v>360</v>
      </c>
      <c r="N55" s="22"/>
      <c r="O55" s="22" t="s">
        <v>80</v>
      </c>
      <c r="P55" s="22" t="s">
        <v>92</v>
      </c>
      <c r="Q55" s="23" t="s">
        <v>37</v>
      </c>
      <c r="R55" s="18" t="s">
        <v>39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18</v>
      </c>
      <c r="AB55" s="257"/>
    </row>
    <row r="56" spans="1:28" ht="16.5" customHeight="1" x14ac:dyDescent="0.25">
      <c r="A56" s="1">
        <v>41</v>
      </c>
      <c r="B56" s="20" t="s">
        <v>1352</v>
      </c>
      <c r="C56" s="20">
        <v>43651</v>
      </c>
      <c r="D56" s="18" t="s">
        <v>18</v>
      </c>
      <c r="E56" s="30" t="s">
        <v>1413</v>
      </c>
      <c r="F56" s="18" t="s">
        <v>113</v>
      </c>
      <c r="G56" s="18" t="s">
        <v>95</v>
      </c>
      <c r="H56" s="31" t="s">
        <v>1410</v>
      </c>
      <c r="I56" s="29" t="s">
        <v>203</v>
      </c>
      <c r="J56" s="22" t="s">
        <v>1083</v>
      </c>
      <c r="K56" s="22" t="s">
        <v>110</v>
      </c>
      <c r="L56" s="22"/>
      <c r="M56" s="22" t="s">
        <v>360</v>
      </c>
      <c r="N56" s="22"/>
      <c r="O56" s="22" t="s">
        <v>80</v>
      </c>
      <c r="P56" s="22" t="s">
        <v>92</v>
      </c>
      <c r="Q56" s="23" t="s">
        <v>37</v>
      </c>
      <c r="R56" s="18" t="s">
        <v>39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2</v>
      </c>
      <c r="AB56" s="257"/>
    </row>
    <row r="57" spans="1:28" ht="16.5" customHeight="1" x14ac:dyDescent="0.25">
      <c r="A57" s="1">
        <v>42</v>
      </c>
      <c r="B57" s="20" t="s">
        <v>1352</v>
      </c>
      <c r="C57" s="20">
        <v>43651</v>
      </c>
      <c r="D57" s="18" t="s">
        <v>18</v>
      </c>
      <c r="E57" s="21">
        <v>863306020460892</v>
      </c>
      <c r="F57" s="18"/>
      <c r="G57" s="18" t="s">
        <v>95</v>
      </c>
      <c r="H57" s="31" t="s">
        <v>1410</v>
      </c>
      <c r="I57" s="29" t="s">
        <v>203</v>
      </c>
      <c r="J57" s="22" t="s">
        <v>245</v>
      </c>
      <c r="K57" s="22" t="s">
        <v>105</v>
      </c>
      <c r="L57" s="22" t="s">
        <v>110</v>
      </c>
      <c r="M57" s="22" t="s">
        <v>940</v>
      </c>
      <c r="N57" s="22"/>
      <c r="O57" s="22" t="s">
        <v>80</v>
      </c>
      <c r="P57" s="22" t="s">
        <v>92</v>
      </c>
      <c r="Q57" s="26" t="s">
        <v>37</v>
      </c>
      <c r="R57" s="18" t="s">
        <v>40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>
        <v>43</v>
      </c>
      <c r="B58" s="20" t="s">
        <v>1365</v>
      </c>
      <c r="C58" s="20">
        <v>43502</v>
      </c>
      <c r="D58" s="18" t="s">
        <v>18</v>
      </c>
      <c r="E58" s="30">
        <v>863306024485994</v>
      </c>
      <c r="F58" s="18" t="s">
        <v>107</v>
      </c>
      <c r="G58" s="18" t="s">
        <v>95</v>
      </c>
      <c r="H58" s="29" t="s">
        <v>1492</v>
      </c>
      <c r="I58" s="31" t="s">
        <v>82</v>
      </c>
      <c r="J58" s="22"/>
      <c r="K58" s="22" t="s">
        <v>109</v>
      </c>
      <c r="L58" s="22" t="s">
        <v>110</v>
      </c>
      <c r="M58" s="22" t="s">
        <v>58</v>
      </c>
      <c r="N58" s="22"/>
      <c r="O58" s="22" t="s">
        <v>80</v>
      </c>
      <c r="P58" s="22" t="s">
        <v>92</v>
      </c>
      <c r="Q58" s="26" t="s">
        <v>42</v>
      </c>
      <c r="R58" s="18" t="s">
        <v>44</v>
      </c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44</v>
      </c>
      <c r="B59" s="20" t="s">
        <v>1365</v>
      </c>
      <c r="C59" s="20">
        <v>43502</v>
      </c>
      <c r="D59" s="18" t="s">
        <v>18</v>
      </c>
      <c r="E59" s="21">
        <v>863306024476431</v>
      </c>
      <c r="F59" s="18" t="s">
        <v>107</v>
      </c>
      <c r="G59" s="18" t="s">
        <v>95</v>
      </c>
      <c r="H59" s="29" t="s">
        <v>1493</v>
      </c>
      <c r="I59" s="22" t="s">
        <v>1494</v>
      </c>
      <c r="J59" s="22" t="s">
        <v>1495</v>
      </c>
      <c r="K59" s="22" t="s">
        <v>109</v>
      </c>
      <c r="L59" s="22" t="s">
        <v>110</v>
      </c>
      <c r="M59" s="22" t="s">
        <v>58</v>
      </c>
      <c r="N59" s="22"/>
      <c r="O59" s="22" t="s">
        <v>80</v>
      </c>
      <c r="P59" s="22" t="s">
        <v>92</v>
      </c>
      <c r="Q59" s="26" t="s">
        <v>42</v>
      </c>
      <c r="R59" s="18" t="s">
        <v>44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4</v>
      </c>
      <c r="AB59" s="257"/>
    </row>
    <row r="60" spans="1:28" ht="16.5" customHeight="1" x14ac:dyDescent="0.25">
      <c r="A60" s="265" t="s">
        <v>1627</v>
      </c>
      <c r="B60" s="266"/>
      <c r="C60" s="266"/>
      <c r="D60" s="266"/>
      <c r="E60" s="266"/>
      <c r="F60" s="266"/>
      <c r="G60" s="266"/>
      <c r="H60" s="266"/>
      <c r="I60" s="266"/>
      <c r="J60" s="266"/>
      <c r="K60" s="266"/>
      <c r="L60" s="266"/>
      <c r="M60" s="266"/>
      <c r="N60" s="266"/>
      <c r="O60" s="266"/>
      <c r="P60" s="266"/>
      <c r="Q60" s="266"/>
      <c r="R60" s="267"/>
      <c r="Y60" s="259"/>
      <c r="Z60" s="18" t="s">
        <v>45</v>
      </c>
      <c r="AA60" s="18">
        <f>COUNTIFS($D$8:$D$1000,"TG102V",$R$8:$R$1000,"KL")</f>
        <v>1</v>
      </c>
      <c r="AB60" s="258"/>
    </row>
    <row r="61" spans="1:28" ht="16.5" customHeight="1" x14ac:dyDescent="0.25">
      <c r="A61" s="268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70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9</v>
      </c>
    </row>
    <row r="62" spans="1:28" ht="16.5" customHeight="1" x14ac:dyDescent="0.25">
      <c r="A62" s="1">
        <v>45</v>
      </c>
      <c r="B62" s="20">
        <v>43561</v>
      </c>
      <c r="C62" s="20" t="s">
        <v>1728</v>
      </c>
      <c r="D62" s="22" t="s">
        <v>30</v>
      </c>
      <c r="E62" s="38">
        <v>864811037213365</v>
      </c>
      <c r="F62" s="22"/>
      <c r="G62" s="22" t="s">
        <v>95</v>
      </c>
      <c r="H62" s="22" t="s">
        <v>1729</v>
      </c>
      <c r="I62" s="24" t="s">
        <v>82</v>
      </c>
      <c r="J62" s="22" t="s">
        <v>245</v>
      </c>
      <c r="K62" s="22"/>
      <c r="L62" s="22" t="s">
        <v>84</v>
      </c>
      <c r="M62" s="22" t="s">
        <v>246</v>
      </c>
      <c r="N62" s="25" t="s">
        <v>86</v>
      </c>
      <c r="O62" s="22" t="s">
        <v>80</v>
      </c>
      <c r="P62" s="22" t="s">
        <v>92</v>
      </c>
      <c r="Q62" s="31" t="s">
        <v>37</v>
      </c>
      <c r="R62" s="22" t="s">
        <v>40</v>
      </c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>
        <v>46</v>
      </c>
      <c r="B63" s="20" t="s">
        <v>1414</v>
      </c>
      <c r="C63" s="20" t="s">
        <v>1728</v>
      </c>
      <c r="D63" s="22" t="s">
        <v>30</v>
      </c>
      <c r="E63" s="38">
        <v>868926033909430</v>
      </c>
      <c r="F63" s="22"/>
      <c r="G63" s="22" t="s">
        <v>74</v>
      </c>
      <c r="H63" s="34" t="s">
        <v>1491</v>
      </c>
      <c r="I63" s="34" t="s">
        <v>76</v>
      </c>
      <c r="J63" s="22" t="s">
        <v>225</v>
      </c>
      <c r="K63" s="34"/>
      <c r="L63" s="22" t="s">
        <v>155</v>
      </c>
      <c r="M63" s="22" t="s">
        <v>220</v>
      </c>
      <c r="N63" s="25" t="s">
        <v>86</v>
      </c>
      <c r="O63" s="22" t="s">
        <v>80</v>
      </c>
      <c r="P63" s="22" t="s">
        <v>92</v>
      </c>
      <c r="Q63" s="26" t="s">
        <v>37</v>
      </c>
      <c r="R63" s="18" t="s">
        <v>59</v>
      </c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>
        <v>47</v>
      </c>
      <c r="B64" s="20" t="s">
        <v>1730</v>
      </c>
      <c r="C64" s="20" t="s">
        <v>1674</v>
      </c>
      <c r="D64" s="18" t="s">
        <v>30</v>
      </c>
      <c r="E64" s="21">
        <v>868345035626126</v>
      </c>
      <c r="F64" s="18"/>
      <c r="G64" s="18" t="s">
        <v>74</v>
      </c>
      <c r="H64" s="21"/>
      <c r="I64" s="24" t="s">
        <v>209</v>
      </c>
      <c r="J64" s="22" t="s">
        <v>1731</v>
      </c>
      <c r="K64" s="22" t="s">
        <v>155</v>
      </c>
      <c r="L64" s="22"/>
      <c r="M64" s="22" t="s">
        <v>1732</v>
      </c>
      <c r="N64" s="25" t="s">
        <v>86</v>
      </c>
      <c r="O64" s="22" t="s">
        <v>80</v>
      </c>
      <c r="P64" s="22" t="s">
        <v>92</v>
      </c>
      <c r="Q64" s="22" t="s">
        <v>37</v>
      </c>
      <c r="R64" s="23" t="s">
        <v>41</v>
      </c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>
        <v>48</v>
      </c>
      <c r="B65" s="20" t="s">
        <v>1674</v>
      </c>
      <c r="C65" s="20" t="s">
        <v>1678</v>
      </c>
      <c r="D65" s="18" t="s">
        <v>30</v>
      </c>
      <c r="E65" s="21">
        <v>868926033933620</v>
      </c>
      <c r="F65" s="18"/>
      <c r="G65" s="18" t="s">
        <v>74</v>
      </c>
      <c r="H65" s="29"/>
      <c r="I65" s="24" t="s">
        <v>1733</v>
      </c>
      <c r="J65" s="22" t="s">
        <v>336</v>
      </c>
      <c r="K65" s="22" t="s">
        <v>155</v>
      </c>
      <c r="L65" s="22"/>
      <c r="M65" s="22" t="s">
        <v>1734</v>
      </c>
      <c r="N65" s="25" t="s">
        <v>86</v>
      </c>
      <c r="O65" s="22" t="s">
        <v>80</v>
      </c>
      <c r="P65" s="22" t="s">
        <v>92</v>
      </c>
      <c r="Q65" s="22" t="s">
        <v>37</v>
      </c>
      <c r="R65" s="23" t="s">
        <v>41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49</v>
      </c>
      <c r="B66" s="20" t="s">
        <v>1735</v>
      </c>
      <c r="C66" s="20" t="s">
        <v>1678</v>
      </c>
      <c r="D66" s="18" t="s">
        <v>30</v>
      </c>
      <c r="E66" s="21">
        <v>864811037292237</v>
      </c>
      <c r="F66" s="18"/>
      <c r="G66" s="18" t="s">
        <v>74</v>
      </c>
      <c r="H66" s="29" t="s">
        <v>1736</v>
      </c>
      <c r="I66" s="29" t="s">
        <v>1085</v>
      </c>
      <c r="J66" s="22" t="s">
        <v>1737</v>
      </c>
      <c r="K66" s="22" t="s">
        <v>84</v>
      </c>
      <c r="L66" s="22"/>
      <c r="M66" s="22" t="s">
        <v>220</v>
      </c>
      <c r="N66" s="25" t="s">
        <v>86</v>
      </c>
      <c r="O66" s="22" t="s">
        <v>80</v>
      </c>
      <c r="P66" s="22" t="s">
        <v>92</v>
      </c>
      <c r="Q66" s="26" t="s">
        <v>37</v>
      </c>
      <c r="R66" s="18" t="s">
        <v>59</v>
      </c>
      <c r="Y66" s="259"/>
      <c r="Z66" s="18" t="s">
        <v>41</v>
      </c>
      <c r="AA66" s="18">
        <f>COUNTIFS($D$8:$D$1000,"TG102LE",$R$8:$R$1000,"LK")</f>
        <v>9</v>
      </c>
      <c r="AB66" s="257"/>
    </row>
    <row r="67" spans="1:28" ht="16.5" customHeight="1" x14ac:dyDescent="0.25">
      <c r="A67" s="1">
        <v>50</v>
      </c>
      <c r="B67" s="20" t="s">
        <v>1637</v>
      </c>
      <c r="C67" s="20" t="s">
        <v>1628</v>
      </c>
      <c r="D67" s="18" t="s">
        <v>30</v>
      </c>
      <c r="E67" s="21">
        <v>868926033942167</v>
      </c>
      <c r="F67" s="18"/>
      <c r="G67" s="18" t="s">
        <v>74</v>
      </c>
      <c r="H67" s="22"/>
      <c r="I67" s="34" t="s">
        <v>76</v>
      </c>
      <c r="J67" s="22" t="s">
        <v>481</v>
      </c>
      <c r="K67" s="22"/>
      <c r="L67" s="22" t="s">
        <v>155</v>
      </c>
      <c r="M67" s="22" t="s">
        <v>1738</v>
      </c>
      <c r="N67" s="25" t="s">
        <v>86</v>
      </c>
      <c r="O67" s="22" t="s">
        <v>80</v>
      </c>
      <c r="P67" s="22" t="s">
        <v>92</v>
      </c>
      <c r="Q67" s="26" t="s">
        <v>37</v>
      </c>
      <c r="R67" s="18" t="s">
        <v>38</v>
      </c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>
        <v>51</v>
      </c>
      <c r="B68" s="20" t="s">
        <v>1628</v>
      </c>
      <c r="C68" s="20" t="s">
        <v>1630</v>
      </c>
      <c r="D68" s="22" t="s">
        <v>30</v>
      </c>
      <c r="E68" s="38">
        <v>869627031841794</v>
      </c>
      <c r="F68" s="22"/>
      <c r="G68" s="22" t="s">
        <v>74</v>
      </c>
      <c r="H68" s="22"/>
      <c r="I68" s="22" t="s">
        <v>1085</v>
      </c>
      <c r="J68" s="22" t="s">
        <v>1739</v>
      </c>
      <c r="K68" s="22" t="s">
        <v>155</v>
      </c>
      <c r="L68" s="22"/>
      <c r="M68" s="22" t="s">
        <v>237</v>
      </c>
      <c r="N68" s="25" t="s">
        <v>86</v>
      </c>
      <c r="O68" s="22" t="s">
        <v>80</v>
      </c>
      <c r="P68" s="22" t="s">
        <v>92</v>
      </c>
      <c r="Q68" s="26" t="s">
        <v>37</v>
      </c>
      <c r="R68" s="18" t="s">
        <v>41</v>
      </c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>
        <v>52</v>
      </c>
      <c r="B69" s="20" t="s">
        <v>1628</v>
      </c>
      <c r="C69" s="20" t="s">
        <v>1630</v>
      </c>
      <c r="D69" s="22" t="s">
        <v>30</v>
      </c>
      <c r="E69" s="38">
        <v>868926033933265</v>
      </c>
      <c r="F69" s="22"/>
      <c r="G69" s="22" t="s">
        <v>74</v>
      </c>
      <c r="H69" s="34"/>
      <c r="I69" s="34" t="s">
        <v>1740</v>
      </c>
      <c r="J69" s="22" t="s">
        <v>1741</v>
      </c>
      <c r="K69" s="34" t="s">
        <v>276</v>
      </c>
      <c r="L69" s="22"/>
      <c r="M69" s="22" t="s">
        <v>1742</v>
      </c>
      <c r="N69" s="25" t="s">
        <v>86</v>
      </c>
      <c r="O69" s="22" t="s">
        <v>80</v>
      </c>
      <c r="P69" s="22" t="s">
        <v>92</v>
      </c>
      <c r="Q69" s="26" t="s">
        <v>42</v>
      </c>
      <c r="R69" s="18" t="s">
        <v>43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53</v>
      </c>
      <c r="B70" s="20">
        <v>43591</v>
      </c>
      <c r="C70" s="20">
        <v>43622</v>
      </c>
      <c r="D70" s="22" t="s">
        <v>18</v>
      </c>
      <c r="E70" s="38">
        <v>866762024314724</v>
      </c>
      <c r="F70" s="22" t="s">
        <v>523</v>
      </c>
      <c r="G70" s="22" t="s">
        <v>95</v>
      </c>
      <c r="H70" s="22"/>
      <c r="I70" s="24"/>
      <c r="J70" s="22" t="s">
        <v>1682</v>
      </c>
      <c r="K70" s="22"/>
      <c r="L70" s="22"/>
      <c r="M70" s="22" t="s">
        <v>1486</v>
      </c>
      <c r="N70" s="28"/>
      <c r="O70" s="22" t="s">
        <v>80</v>
      </c>
      <c r="P70" s="22" t="s">
        <v>92</v>
      </c>
      <c r="Q70" s="31" t="s">
        <v>37</v>
      </c>
      <c r="R70" s="22" t="s">
        <v>40</v>
      </c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>
        <v>54</v>
      </c>
      <c r="B71" s="20">
        <v>43561</v>
      </c>
      <c r="C71" s="20">
        <v>43622</v>
      </c>
      <c r="D71" s="18" t="s">
        <v>18</v>
      </c>
      <c r="E71" s="21">
        <v>862118021731440</v>
      </c>
      <c r="F71" s="18" t="s">
        <v>535</v>
      </c>
      <c r="G71" s="18" t="s">
        <v>95</v>
      </c>
      <c r="H71" s="21"/>
      <c r="I71" s="24" t="s">
        <v>164</v>
      </c>
      <c r="J71" s="22" t="s">
        <v>1743</v>
      </c>
      <c r="K71" s="22"/>
      <c r="L71" s="34" t="s">
        <v>105</v>
      </c>
      <c r="M71" s="22" t="s">
        <v>1744</v>
      </c>
      <c r="N71" s="22"/>
      <c r="O71" s="22" t="s">
        <v>80</v>
      </c>
      <c r="P71" s="22" t="s">
        <v>100</v>
      </c>
      <c r="Q71" s="23" t="s">
        <v>37</v>
      </c>
      <c r="R71" s="18" t="s">
        <v>41</v>
      </c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>
        <v>55</v>
      </c>
      <c r="B72" s="20">
        <v>43561</v>
      </c>
      <c r="C72" s="20">
        <v>43622</v>
      </c>
      <c r="D72" s="18" t="s">
        <v>18</v>
      </c>
      <c r="E72" s="21">
        <v>865904020084775</v>
      </c>
      <c r="F72" s="18"/>
      <c r="G72" s="18" t="s">
        <v>95</v>
      </c>
      <c r="H72" s="21"/>
      <c r="I72" s="24" t="s">
        <v>251</v>
      </c>
      <c r="J72" s="22" t="s">
        <v>1745</v>
      </c>
      <c r="K72" s="22"/>
      <c r="L72" s="34" t="s">
        <v>105</v>
      </c>
      <c r="M72" s="22" t="s">
        <v>1746</v>
      </c>
      <c r="N72" s="22"/>
      <c r="O72" s="22" t="s">
        <v>80</v>
      </c>
      <c r="P72" s="22" t="s">
        <v>100</v>
      </c>
      <c r="Q72" s="23" t="s">
        <v>37</v>
      </c>
      <c r="R72" s="18" t="s">
        <v>41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>
        <v>56</v>
      </c>
      <c r="B73" s="20">
        <v>43561</v>
      </c>
      <c r="C73" s="20">
        <v>43622</v>
      </c>
      <c r="D73" s="18" t="s">
        <v>18</v>
      </c>
      <c r="E73" s="21">
        <v>862118022277443</v>
      </c>
      <c r="F73" s="18"/>
      <c r="G73" s="18" t="s">
        <v>95</v>
      </c>
      <c r="H73" s="29"/>
      <c r="I73" s="24" t="s">
        <v>76</v>
      </c>
      <c r="J73" s="22" t="s">
        <v>1747</v>
      </c>
      <c r="K73" s="22"/>
      <c r="L73" s="34" t="s">
        <v>105</v>
      </c>
      <c r="M73" s="22" t="s">
        <v>106</v>
      </c>
      <c r="N73" s="22"/>
      <c r="O73" s="22" t="s">
        <v>80</v>
      </c>
      <c r="P73" s="22" t="s">
        <v>100</v>
      </c>
      <c r="Q73" s="26" t="s">
        <v>42</v>
      </c>
      <c r="R73" s="1" t="s">
        <v>44</v>
      </c>
      <c r="Y73" s="259"/>
      <c r="Z73" s="18" t="s">
        <v>59</v>
      </c>
      <c r="AA73" s="18">
        <f>COUNTIFS($D$8:$D$1000,"TG102E",$R$8:$R$1000,"GSM")</f>
        <v>1</v>
      </c>
      <c r="AB73" s="257"/>
    </row>
    <row r="74" spans="1:28" ht="16.5" customHeight="1" x14ac:dyDescent="0.25">
      <c r="A74" s="1">
        <v>57</v>
      </c>
      <c r="B74" s="20">
        <v>43561</v>
      </c>
      <c r="C74" s="20">
        <v>43622</v>
      </c>
      <c r="D74" s="18" t="s">
        <v>18</v>
      </c>
      <c r="E74" s="21">
        <v>862118021559106</v>
      </c>
      <c r="F74" s="18"/>
      <c r="G74" s="18" t="s">
        <v>95</v>
      </c>
      <c r="H74" s="29"/>
      <c r="I74" s="29" t="s">
        <v>164</v>
      </c>
      <c r="J74" s="22" t="s">
        <v>1743</v>
      </c>
      <c r="K74" s="22"/>
      <c r="L74" s="34" t="s">
        <v>105</v>
      </c>
      <c r="M74" s="22" t="s">
        <v>1744</v>
      </c>
      <c r="N74" s="22"/>
      <c r="O74" s="22" t="s">
        <v>80</v>
      </c>
      <c r="P74" s="22" t="s">
        <v>100</v>
      </c>
      <c r="Q74" s="26" t="s">
        <v>37</v>
      </c>
      <c r="R74" s="18" t="s">
        <v>41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58</v>
      </c>
      <c r="B75" s="20">
        <v>43561</v>
      </c>
      <c r="C75" s="20">
        <v>43622</v>
      </c>
      <c r="D75" s="18" t="s">
        <v>18</v>
      </c>
      <c r="E75" s="21">
        <v>862118029962229</v>
      </c>
      <c r="F75" s="18"/>
      <c r="G75" s="18" t="s">
        <v>95</v>
      </c>
      <c r="H75" s="22" t="s">
        <v>1748</v>
      </c>
      <c r="I75" s="34" t="s">
        <v>164</v>
      </c>
      <c r="J75" s="22" t="s">
        <v>1578</v>
      </c>
      <c r="K75" s="34"/>
      <c r="L75" s="34" t="s">
        <v>105</v>
      </c>
      <c r="M75" s="22" t="s">
        <v>1749</v>
      </c>
      <c r="N75" s="22"/>
      <c r="O75" s="22" t="s">
        <v>80</v>
      </c>
      <c r="P75" s="22" t="s">
        <v>100</v>
      </c>
      <c r="Q75" s="26" t="s">
        <v>37</v>
      </c>
      <c r="R75" s="18" t="s">
        <v>41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59</v>
      </c>
      <c r="B76" s="20">
        <v>43561</v>
      </c>
      <c r="C76" s="20">
        <v>43622</v>
      </c>
      <c r="D76" s="18" t="s">
        <v>18</v>
      </c>
      <c r="E76" s="21">
        <v>867330029863209</v>
      </c>
      <c r="F76" s="22"/>
      <c r="G76" s="18" t="s">
        <v>95</v>
      </c>
      <c r="H76" s="22"/>
      <c r="I76" s="22" t="s">
        <v>164</v>
      </c>
      <c r="J76" s="22" t="s">
        <v>1750</v>
      </c>
      <c r="K76" s="22"/>
      <c r="L76" s="34" t="s">
        <v>105</v>
      </c>
      <c r="M76" s="22" t="s">
        <v>106</v>
      </c>
      <c r="N76" s="22"/>
      <c r="O76" s="22" t="s">
        <v>80</v>
      </c>
      <c r="P76" s="22" t="s">
        <v>100</v>
      </c>
      <c r="Q76" s="26" t="s">
        <v>42</v>
      </c>
      <c r="R76" s="18" t="s">
        <v>44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60</v>
      </c>
      <c r="B77" s="20">
        <v>43561</v>
      </c>
      <c r="C77" s="20">
        <v>43805</v>
      </c>
      <c r="D77" s="18" t="s">
        <v>18</v>
      </c>
      <c r="E77" s="21">
        <v>867330028908484</v>
      </c>
      <c r="F77" s="22"/>
      <c r="G77" s="18" t="s">
        <v>95</v>
      </c>
      <c r="H77" s="34"/>
      <c r="I77" s="22" t="s">
        <v>164</v>
      </c>
      <c r="J77" s="34" t="s">
        <v>198</v>
      </c>
      <c r="K77" s="34"/>
      <c r="L77" s="34" t="s">
        <v>105</v>
      </c>
      <c r="M77" s="22" t="s">
        <v>430</v>
      </c>
      <c r="N77" s="34"/>
      <c r="O77" s="22" t="s">
        <v>80</v>
      </c>
      <c r="P77" s="22" t="s">
        <v>100</v>
      </c>
      <c r="Q77" s="26" t="s">
        <v>37</v>
      </c>
      <c r="R77" s="18" t="s">
        <v>41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61</v>
      </c>
      <c r="B78" s="20">
        <v>43622</v>
      </c>
      <c r="C78" s="20">
        <v>43805</v>
      </c>
      <c r="D78" s="18" t="s">
        <v>18</v>
      </c>
      <c r="E78" s="21">
        <v>865904020096431</v>
      </c>
      <c r="F78" s="18"/>
      <c r="G78" s="18" t="s">
        <v>95</v>
      </c>
      <c r="H78" s="22"/>
      <c r="I78" s="22" t="s">
        <v>1085</v>
      </c>
      <c r="J78" s="22" t="s">
        <v>791</v>
      </c>
      <c r="K78" s="22"/>
      <c r="L78" s="22" t="s">
        <v>110</v>
      </c>
      <c r="M78" s="22" t="s">
        <v>106</v>
      </c>
      <c r="N78" s="22"/>
      <c r="O78" s="22" t="s">
        <v>80</v>
      </c>
      <c r="P78" s="22" t="s">
        <v>100</v>
      </c>
      <c r="Q78" s="26" t="s">
        <v>42</v>
      </c>
      <c r="R78" s="18" t="s">
        <v>44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62</v>
      </c>
      <c r="B79" s="20">
        <v>43622</v>
      </c>
      <c r="C79" s="20">
        <v>43805</v>
      </c>
      <c r="D79" s="18" t="s">
        <v>18</v>
      </c>
      <c r="E79" s="21">
        <v>869668021812973</v>
      </c>
      <c r="F79" s="18" t="s">
        <v>535</v>
      </c>
      <c r="G79" s="18" t="s">
        <v>95</v>
      </c>
      <c r="H79" s="22"/>
      <c r="I79" s="22" t="s">
        <v>1085</v>
      </c>
      <c r="J79" s="22" t="s">
        <v>1751</v>
      </c>
      <c r="K79" s="34" t="s">
        <v>105</v>
      </c>
      <c r="L79" s="22" t="s">
        <v>110</v>
      </c>
      <c r="M79" s="22" t="s">
        <v>1565</v>
      </c>
      <c r="N79" s="22"/>
      <c r="O79" s="22" t="s">
        <v>80</v>
      </c>
      <c r="P79" s="22" t="s">
        <v>100</v>
      </c>
      <c r="Q79" s="26" t="s">
        <v>37</v>
      </c>
      <c r="R79" s="18" t="s">
        <v>41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63</v>
      </c>
      <c r="B80" s="20">
        <v>43622</v>
      </c>
      <c r="C80" s="20">
        <v>43805</v>
      </c>
      <c r="D80" s="18" t="s">
        <v>18</v>
      </c>
      <c r="E80" s="77" t="s">
        <v>1752</v>
      </c>
      <c r="F80" s="18" t="s">
        <v>535</v>
      </c>
      <c r="G80" s="18" t="s">
        <v>95</v>
      </c>
      <c r="H80" s="22"/>
      <c r="I80" s="22" t="s">
        <v>164</v>
      </c>
      <c r="J80" s="22"/>
      <c r="K80" s="22" t="s">
        <v>142</v>
      </c>
      <c r="L80" s="22" t="s">
        <v>110</v>
      </c>
      <c r="M80" s="22" t="s">
        <v>58</v>
      </c>
      <c r="N80" s="22"/>
      <c r="O80" s="22" t="s">
        <v>80</v>
      </c>
      <c r="P80" s="22" t="s">
        <v>100</v>
      </c>
      <c r="Q80" s="26" t="s">
        <v>42</v>
      </c>
      <c r="R80" s="18" t="s">
        <v>44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64</v>
      </c>
      <c r="B81" s="20" t="s">
        <v>1637</v>
      </c>
      <c r="C81" s="20" t="s">
        <v>1628</v>
      </c>
      <c r="D81" s="22" t="s">
        <v>18</v>
      </c>
      <c r="E81" s="38">
        <v>864161026908496</v>
      </c>
      <c r="F81" s="22" t="s">
        <v>113</v>
      </c>
      <c r="G81" s="22" t="s">
        <v>95</v>
      </c>
      <c r="H81" s="22"/>
      <c r="I81" s="22" t="s">
        <v>203</v>
      </c>
      <c r="J81" s="22" t="s">
        <v>666</v>
      </c>
      <c r="K81" s="22" t="s">
        <v>105</v>
      </c>
      <c r="L81" s="22" t="s">
        <v>110</v>
      </c>
      <c r="M81" s="22" t="s">
        <v>458</v>
      </c>
      <c r="N81" s="22"/>
      <c r="O81" s="22" t="s">
        <v>80</v>
      </c>
      <c r="P81" s="22" t="s">
        <v>92</v>
      </c>
      <c r="Q81" s="26" t="s">
        <v>37</v>
      </c>
      <c r="R81" s="18" t="s">
        <v>41</v>
      </c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>
        <v>65</v>
      </c>
      <c r="B82" s="20" t="s">
        <v>1630</v>
      </c>
      <c r="C82" s="20" t="s">
        <v>1669</v>
      </c>
      <c r="D82" s="18" t="s">
        <v>18</v>
      </c>
      <c r="E82" s="77" t="s">
        <v>1753</v>
      </c>
      <c r="F82" s="18" t="s">
        <v>434</v>
      </c>
      <c r="G82" s="18" t="s">
        <v>95</v>
      </c>
      <c r="H82" s="22"/>
      <c r="I82" s="22" t="s">
        <v>1085</v>
      </c>
      <c r="J82" s="22" t="s">
        <v>1392</v>
      </c>
      <c r="K82" s="22" t="s">
        <v>142</v>
      </c>
      <c r="L82" s="22" t="s">
        <v>110</v>
      </c>
      <c r="M82" s="22" t="s">
        <v>1754</v>
      </c>
      <c r="N82" s="28">
        <v>100000</v>
      </c>
      <c r="O82" s="22" t="s">
        <v>80</v>
      </c>
      <c r="P82" s="22" t="s">
        <v>92</v>
      </c>
      <c r="Q82" s="26" t="s">
        <v>37</v>
      </c>
      <c r="R82" s="18" t="s">
        <v>39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>
        <v>66</v>
      </c>
      <c r="B83" s="20" t="s">
        <v>1630</v>
      </c>
      <c r="C83" s="20" t="s">
        <v>1669</v>
      </c>
      <c r="D83" s="18" t="s">
        <v>18</v>
      </c>
      <c r="E83" s="77" t="s">
        <v>1755</v>
      </c>
      <c r="F83" s="18" t="s">
        <v>434</v>
      </c>
      <c r="G83" s="18" t="s">
        <v>95</v>
      </c>
      <c r="H83" s="22"/>
      <c r="I83" s="22" t="s">
        <v>203</v>
      </c>
      <c r="J83" s="22" t="s">
        <v>1392</v>
      </c>
      <c r="K83" s="22" t="s">
        <v>142</v>
      </c>
      <c r="L83" s="22" t="s">
        <v>110</v>
      </c>
      <c r="M83" s="22" t="s">
        <v>1754</v>
      </c>
      <c r="N83" s="28">
        <v>100000</v>
      </c>
      <c r="O83" s="22" t="s">
        <v>80</v>
      </c>
      <c r="P83" s="22" t="s">
        <v>92</v>
      </c>
      <c r="Q83" s="26" t="s">
        <v>37</v>
      </c>
      <c r="R83" s="18" t="s">
        <v>39</v>
      </c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>
        <v>67</v>
      </c>
      <c r="B84" s="20" t="s">
        <v>1630</v>
      </c>
      <c r="C84" s="20" t="s">
        <v>1669</v>
      </c>
      <c r="D84" s="18" t="s">
        <v>18</v>
      </c>
      <c r="E84" s="77" t="s">
        <v>1756</v>
      </c>
      <c r="F84" s="18" t="s">
        <v>434</v>
      </c>
      <c r="G84" s="18" t="s">
        <v>95</v>
      </c>
      <c r="H84" s="22"/>
      <c r="I84" s="22" t="s">
        <v>203</v>
      </c>
      <c r="J84" s="22" t="s">
        <v>1392</v>
      </c>
      <c r="K84" s="22" t="s">
        <v>142</v>
      </c>
      <c r="L84" s="22" t="s">
        <v>110</v>
      </c>
      <c r="M84" s="22" t="s">
        <v>1754</v>
      </c>
      <c r="N84" s="28">
        <v>100000</v>
      </c>
      <c r="O84" s="22" t="s">
        <v>80</v>
      </c>
      <c r="P84" s="22" t="s">
        <v>92</v>
      </c>
      <c r="Q84" s="26" t="s">
        <v>37</v>
      </c>
      <c r="R84" s="18" t="s">
        <v>39</v>
      </c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>
        <v>68</v>
      </c>
      <c r="B85" s="20" t="s">
        <v>1630</v>
      </c>
      <c r="C85" s="20" t="s">
        <v>1669</v>
      </c>
      <c r="D85" s="18" t="s">
        <v>18</v>
      </c>
      <c r="E85" s="77" t="s">
        <v>1757</v>
      </c>
      <c r="F85" s="18" t="s">
        <v>434</v>
      </c>
      <c r="G85" s="18" t="s">
        <v>95</v>
      </c>
      <c r="H85" s="22"/>
      <c r="I85" s="22" t="s">
        <v>203</v>
      </c>
      <c r="J85" s="22" t="s">
        <v>1392</v>
      </c>
      <c r="K85" s="22" t="s">
        <v>142</v>
      </c>
      <c r="L85" s="22" t="s">
        <v>110</v>
      </c>
      <c r="M85" s="22" t="s">
        <v>1754</v>
      </c>
      <c r="N85" s="28">
        <v>100000</v>
      </c>
      <c r="O85" s="22" t="s">
        <v>80</v>
      </c>
      <c r="P85" s="22" t="s">
        <v>92</v>
      </c>
      <c r="Q85" s="26" t="s">
        <v>37</v>
      </c>
      <c r="R85" s="18" t="s">
        <v>39</v>
      </c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>
        <v>69</v>
      </c>
      <c r="B86" s="20" t="s">
        <v>1630</v>
      </c>
      <c r="C86" s="20" t="s">
        <v>1669</v>
      </c>
      <c r="D86" s="18" t="s">
        <v>18</v>
      </c>
      <c r="E86" s="77" t="s">
        <v>1758</v>
      </c>
      <c r="F86" s="18" t="s">
        <v>434</v>
      </c>
      <c r="G86" s="18" t="s">
        <v>95</v>
      </c>
      <c r="H86" s="81" t="s">
        <v>1759</v>
      </c>
      <c r="I86" s="18" t="s">
        <v>203</v>
      </c>
      <c r="J86" s="22" t="s">
        <v>1392</v>
      </c>
      <c r="K86" s="22" t="s">
        <v>142</v>
      </c>
      <c r="L86" s="22" t="s">
        <v>110</v>
      </c>
      <c r="M86" s="22" t="s">
        <v>1754</v>
      </c>
      <c r="N86" s="28">
        <v>100000</v>
      </c>
      <c r="O86" s="22" t="s">
        <v>80</v>
      </c>
      <c r="P86" s="22" t="s">
        <v>92</v>
      </c>
      <c r="Q86" s="26" t="s">
        <v>37</v>
      </c>
      <c r="R86" s="18" t="s">
        <v>39</v>
      </c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>
        <v>70</v>
      </c>
      <c r="B87" s="20" t="s">
        <v>1630</v>
      </c>
      <c r="C87" s="20" t="s">
        <v>1669</v>
      </c>
      <c r="D87" s="18" t="s">
        <v>18</v>
      </c>
      <c r="E87" s="77" t="s">
        <v>1760</v>
      </c>
      <c r="F87" s="18" t="s">
        <v>434</v>
      </c>
      <c r="G87" s="18" t="s">
        <v>95</v>
      </c>
      <c r="H87" s="18"/>
      <c r="I87" s="18" t="s">
        <v>203</v>
      </c>
      <c r="J87" s="22" t="s">
        <v>1392</v>
      </c>
      <c r="K87" s="22" t="s">
        <v>142</v>
      </c>
      <c r="L87" s="22" t="s">
        <v>110</v>
      </c>
      <c r="M87" s="22" t="s">
        <v>1754</v>
      </c>
      <c r="N87" s="28">
        <v>100000</v>
      </c>
      <c r="O87" s="22" t="s">
        <v>80</v>
      </c>
      <c r="P87" s="22" t="s">
        <v>92</v>
      </c>
      <c r="Q87" s="26" t="s">
        <v>37</v>
      </c>
      <c r="R87" s="18" t="s">
        <v>39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>
        <v>71</v>
      </c>
      <c r="B88" s="20" t="s">
        <v>1631</v>
      </c>
      <c r="C88" s="20" t="s">
        <v>1761</v>
      </c>
      <c r="D88" s="18" t="s">
        <v>23</v>
      </c>
      <c r="E88" s="21">
        <v>868345035612761</v>
      </c>
      <c r="F88" s="5"/>
      <c r="G88" s="18" t="s">
        <v>74</v>
      </c>
      <c r="H88" s="22" t="s">
        <v>1762</v>
      </c>
      <c r="I88" s="22" t="s">
        <v>247</v>
      </c>
      <c r="J88" s="34" t="s">
        <v>519</v>
      </c>
      <c r="K88" s="22" t="s">
        <v>421</v>
      </c>
      <c r="L88" s="22" t="s">
        <v>98</v>
      </c>
      <c r="M88" s="22" t="s">
        <v>332</v>
      </c>
      <c r="N88" s="28"/>
      <c r="O88" s="22" t="s">
        <v>80</v>
      </c>
      <c r="P88" s="22" t="s">
        <v>92</v>
      </c>
      <c r="Q88" s="31" t="s">
        <v>37</v>
      </c>
      <c r="R88" s="22" t="s">
        <v>59</v>
      </c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>
        <v>72</v>
      </c>
      <c r="B89" s="20" t="s">
        <v>1631</v>
      </c>
      <c r="C89" s="20" t="s">
        <v>1761</v>
      </c>
      <c r="D89" s="18" t="s">
        <v>23</v>
      </c>
      <c r="E89" s="21">
        <v>868345035590538</v>
      </c>
      <c r="F89" s="5"/>
      <c r="G89" s="18" t="s">
        <v>74</v>
      </c>
      <c r="H89" s="21" t="s">
        <v>1763</v>
      </c>
      <c r="I89" s="24" t="s">
        <v>82</v>
      </c>
      <c r="J89" s="34" t="s">
        <v>1354</v>
      </c>
      <c r="K89" s="22" t="s">
        <v>98</v>
      </c>
      <c r="L89" s="22"/>
      <c r="M89" s="22" t="s">
        <v>220</v>
      </c>
      <c r="N89" s="22"/>
      <c r="O89" s="22" t="s">
        <v>80</v>
      </c>
      <c r="P89" s="22" t="s">
        <v>92</v>
      </c>
      <c r="Q89" s="31" t="s">
        <v>37</v>
      </c>
      <c r="R89" s="22" t="s">
        <v>59</v>
      </c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>
        <v>73</v>
      </c>
      <c r="B90" s="20" t="s">
        <v>1631</v>
      </c>
      <c r="C90" s="20" t="s">
        <v>1761</v>
      </c>
      <c r="D90" s="18" t="s">
        <v>23</v>
      </c>
      <c r="E90" s="21">
        <v>868345035593664</v>
      </c>
      <c r="F90" s="5"/>
      <c r="G90" s="18" t="s">
        <v>74</v>
      </c>
      <c r="H90" s="21" t="s">
        <v>1764</v>
      </c>
      <c r="I90" s="24" t="s">
        <v>82</v>
      </c>
      <c r="J90" s="34" t="s">
        <v>1354</v>
      </c>
      <c r="K90" s="22" t="s">
        <v>98</v>
      </c>
      <c r="L90" s="22"/>
      <c r="M90" s="22" t="s">
        <v>220</v>
      </c>
      <c r="N90" s="22"/>
      <c r="O90" s="22" t="s">
        <v>80</v>
      </c>
      <c r="P90" s="22" t="s">
        <v>92</v>
      </c>
      <c r="Q90" s="31" t="s">
        <v>37</v>
      </c>
      <c r="R90" s="22" t="s">
        <v>59</v>
      </c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>
        <v>74</v>
      </c>
      <c r="B91" s="20" t="s">
        <v>1631</v>
      </c>
      <c r="C91" s="20" t="s">
        <v>1761</v>
      </c>
      <c r="D91" s="18" t="s">
        <v>23</v>
      </c>
      <c r="E91" s="21">
        <v>868345035589423</v>
      </c>
      <c r="F91" s="5"/>
      <c r="G91" s="18" t="s">
        <v>74</v>
      </c>
      <c r="H91" s="29" t="s">
        <v>1765</v>
      </c>
      <c r="I91" s="24" t="s">
        <v>82</v>
      </c>
      <c r="J91" s="34" t="s">
        <v>519</v>
      </c>
      <c r="K91" s="22" t="s">
        <v>98</v>
      </c>
      <c r="L91" s="22"/>
      <c r="M91" s="22" t="s">
        <v>220</v>
      </c>
      <c r="N91" s="22"/>
      <c r="O91" s="22" t="s">
        <v>80</v>
      </c>
      <c r="P91" s="22" t="s">
        <v>92</v>
      </c>
      <c r="Q91" s="31" t="s">
        <v>37</v>
      </c>
      <c r="R91" s="22" t="s">
        <v>59</v>
      </c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75</v>
      </c>
      <c r="B92" s="20" t="s">
        <v>1631</v>
      </c>
      <c r="C92" s="20" t="s">
        <v>1761</v>
      </c>
      <c r="D92" s="18" t="s">
        <v>23</v>
      </c>
      <c r="E92" s="21">
        <v>868345035604651</v>
      </c>
      <c r="F92" s="5"/>
      <c r="G92" s="18" t="s">
        <v>74</v>
      </c>
      <c r="H92" s="29"/>
      <c r="I92" s="24" t="s">
        <v>82</v>
      </c>
      <c r="J92" s="22" t="s">
        <v>245</v>
      </c>
      <c r="K92" s="22" t="s">
        <v>450</v>
      </c>
      <c r="L92" s="22" t="s">
        <v>98</v>
      </c>
      <c r="M92" s="22" t="s">
        <v>940</v>
      </c>
      <c r="N92" s="22"/>
      <c r="O92" s="22" t="s">
        <v>80</v>
      </c>
      <c r="P92" s="22" t="s">
        <v>92</v>
      </c>
      <c r="Q92" s="31" t="s">
        <v>37</v>
      </c>
      <c r="R92" s="22" t="s">
        <v>40</v>
      </c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>
        <v>76</v>
      </c>
      <c r="B93" s="20" t="s">
        <v>1631</v>
      </c>
      <c r="C93" s="20" t="s">
        <v>1761</v>
      </c>
      <c r="D93" s="18" t="s">
        <v>23</v>
      </c>
      <c r="E93" s="21">
        <v>868345035605864</v>
      </c>
      <c r="F93" s="5"/>
      <c r="G93" s="18" t="s">
        <v>74</v>
      </c>
      <c r="H93" s="22" t="s">
        <v>1766</v>
      </c>
      <c r="I93" s="31" t="s">
        <v>82</v>
      </c>
      <c r="J93" s="34" t="s">
        <v>519</v>
      </c>
      <c r="K93" s="22" t="s">
        <v>450</v>
      </c>
      <c r="L93" s="22" t="s">
        <v>98</v>
      </c>
      <c r="M93" s="22" t="s">
        <v>332</v>
      </c>
      <c r="N93" s="22"/>
      <c r="O93" s="22" t="s">
        <v>80</v>
      </c>
      <c r="P93" s="22" t="s">
        <v>92</v>
      </c>
      <c r="Q93" s="31" t="s">
        <v>37</v>
      </c>
      <c r="R93" s="22" t="s">
        <v>59</v>
      </c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>
        <v>77</v>
      </c>
      <c r="B94" s="20" t="s">
        <v>1631</v>
      </c>
      <c r="C94" s="20" t="s">
        <v>1761</v>
      </c>
      <c r="D94" s="18" t="s">
        <v>23</v>
      </c>
      <c r="E94" s="21">
        <v>868345035607175</v>
      </c>
      <c r="F94" s="5"/>
      <c r="G94" s="18" t="s">
        <v>74</v>
      </c>
      <c r="H94" s="22" t="s">
        <v>1767</v>
      </c>
      <c r="I94" s="22" t="s">
        <v>247</v>
      </c>
      <c r="J94" s="34" t="s">
        <v>519</v>
      </c>
      <c r="K94" s="22" t="s">
        <v>98</v>
      </c>
      <c r="L94" s="22"/>
      <c r="M94" s="22" t="s">
        <v>220</v>
      </c>
      <c r="N94" s="22"/>
      <c r="O94" s="22" t="s">
        <v>80</v>
      </c>
      <c r="P94" s="22" t="s">
        <v>92</v>
      </c>
      <c r="Q94" s="31" t="s">
        <v>37</v>
      </c>
      <c r="R94" s="22" t="s">
        <v>59</v>
      </c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>
        <v>78</v>
      </c>
      <c r="B95" s="20" t="s">
        <v>1631</v>
      </c>
      <c r="C95" s="20" t="s">
        <v>1761</v>
      </c>
      <c r="D95" s="18" t="s">
        <v>23</v>
      </c>
      <c r="E95" s="21">
        <v>868345035612589</v>
      </c>
      <c r="F95" s="18" t="s">
        <v>517</v>
      </c>
      <c r="G95" s="18" t="s">
        <v>74</v>
      </c>
      <c r="H95" s="34" t="s">
        <v>1768</v>
      </c>
      <c r="I95" s="34" t="s">
        <v>82</v>
      </c>
      <c r="J95" s="34" t="s">
        <v>1769</v>
      </c>
      <c r="K95" s="34" t="s">
        <v>98</v>
      </c>
      <c r="L95" s="22"/>
      <c r="M95" s="22" t="s">
        <v>1770</v>
      </c>
      <c r="N95" s="34"/>
      <c r="O95" s="22" t="s">
        <v>80</v>
      </c>
      <c r="P95" s="22" t="s">
        <v>92</v>
      </c>
      <c r="Q95" s="31" t="s">
        <v>37</v>
      </c>
      <c r="R95" s="22" t="s">
        <v>59</v>
      </c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265" t="s">
        <v>1887</v>
      </c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7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268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70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>
        <v>79</v>
      </c>
      <c r="B98" s="20">
        <v>43562</v>
      </c>
      <c r="C98" s="20" t="s">
        <v>1927</v>
      </c>
      <c r="D98" s="18" t="s">
        <v>56</v>
      </c>
      <c r="E98" s="21">
        <v>868183033817417</v>
      </c>
      <c r="F98" s="18" t="s">
        <v>88</v>
      </c>
      <c r="G98" s="18" t="s">
        <v>74</v>
      </c>
      <c r="H98" s="22"/>
      <c r="I98" s="24" t="s">
        <v>209</v>
      </c>
      <c r="J98" s="22" t="s">
        <v>1977</v>
      </c>
      <c r="K98" s="22"/>
      <c r="L98" s="22" t="s">
        <v>1086</v>
      </c>
      <c r="M98" s="22" t="s">
        <v>1978</v>
      </c>
      <c r="N98" s="28"/>
      <c r="O98" s="22" t="s">
        <v>80</v>
      </c>
      <c r="P98" s="22" t="s">
        <v>92</v>
      </c>
      <c r="Q98" s="31" t="s">
        <v>37</v>
      </c>
      <c r="R98" s="22" t="s">
        <v>41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80</v>
      </c>
      <c r="B99" s="20" t="s">
        <v>1876</v>
      </c>
      <c r="C99" s="20" t="s">
        <v>1927</v>
      </c>
      <c r="D99" s="18" t="s">
        <v>56</v>
      </c>
      <c r="E99" s="21">
        <v>868183034734454</v>
      </c>
      <c r="F99" s="5"/>
      <c r="G99" s="18" t="s">
        <v>74</v>
      </c>
      <c r="H99" s="21"/>
      <c r="I99" s="24" t="s">
        <v>209</v>
      </c>
      <c r="J99" s="22" t="s">
        <v>481</v>
      </c>
      <c r="K99" s="22" t="s">
        <v>78</v>
      </c>
      <c r="L99" s="22" t="s">
        <v>1086</v>
      </c>
      <c r="M99" s="22" t="s">
        <v>1979</v>
      </c>
      <c r="N99" s="22"/>
      <c r="O99" s="22" t="s">
        <v>80</v>
      </c>
      <c r="P99" s="22" t="s">
        <v>92</v>
      </c>
      <c r="Q99" s="23" t="s">
        <v>37</v>
      </c>
      <c r="R99" s="18" t="s">
        <v>41</v>
      </c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>
        <v>81</v>
      </c>
      <c r="B100" s="20" t="s">
        <v>1876</v>
      </c>
      <c r="C100" s="20" t="s">
        <v>1927</v>
      </c>
      <c r="D100" s="18" t="s">
        <v>56</v>
      </c>
      <c r="E100" s="21">
        <v>868183033803649</v>
      </c>
      <c r="F100" s="5"/>
      <c r="G100" s="18" t="s">
        <v>74</v>
      </c>
      <c r="H100" s="21"/>
      <c r="I100" s="24" t="s">
        <v>209</v>
      </c>
      <c r="J100" s="22" t="s">
        <v>1980</v>
      </c>
      <c r="K100" s="22" t="s">
        <v>206</v>
      </c>
      <c r="L100" s="22" t="s">
        <v>1086</v>
      </c>
      <c r="M100" s="22" t="s">
        <v>458</v>
      </c>
      <c r="N100" s="22"/>
      <c r="O100" s="22" t="s">
        <v>80</v>
      </c>
      <c r="P100" s="22" t="s">
        <v>92</v>
      </c>
      <c r="Q100" s="23" t="s">
        <v>37</v>
      </c>
      <c r="R100" s="18" t="s">
        <v>41</v>
      </c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>
        <v>82</v>
      </c>
      <c r="B101" s="20" t="s">
        <v>1922</v>
      </c>
      <c r="C101" s="20" t="s">
        <v>1890</v>
      </c>
      <c r="D101" s="18" t="s">
        <v>56</v>
      </c>
      <c r="E101" s="21">
        <v>867717030474044</v>
      </c>
      <c r="F101" s="18"/>
      <c r="G101" s="18" t="s">
        <v>74</v>
      </c>
      <c r="H101" s="29"/>
      <c r="I101" s="24" t="s">
        <v>76</v>
      </c>
      <c r="J101" s="22" t="s">
        <v>666</v>
      </c>
      <c r="K101" s="22" t="s">
        <v>219</v>
      </c>
      <c r="L101" s="22" t="s">
        <v>1086</v>
      </c>
      <c r="M101" s="22" t="s">
        <v>458</v>
      </c>
      <c r="N101" s="22"/>
      <c r="O101" s="22" t="s">
        <v>80</v>
      </c>
      <c r="P101" s="22" t="s">
        <v>92</v>
      </c>
      <c r="Q101" s="26" t="s">
        <v>37</v>
      </c>
      <c r="R101" s="1" t="s">
        <v>41</v>
      </c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>
        <v>83</v>
      </c>
      <c r="B102" s="20" t="s">
        <v>1909</v>
      </c>
      <c r="C102" s="20" t="s">
        <v>1679</v>
      </c>
      <c r="D102" s="22" t="s">
        <v>30</v>
      </c>
      <c r="E102" s="21">
        <v>869627031765415</v>
      </c>
      <c r="F102" s="22"/>
      <c r="G102" s="22" t="s">
        <v>74</v>
      </c>
      <c r="H102" s="22"/>
      <c r="I102" s="24" t="s">
        <v>1468</v>
      </c>
      <c r="J102" s="22" t="s">
        <v>225</v>
      </c>
      <c r="K102" s="24" t="s">
        <v>276</v>
      </c>
      <c r="L102" s="22"/>
      <c r="M102" s="22" t="s">
        <v>1981</v>
      </c>
      <c r="N102" s="25" t="s">
        <v>122</v>
      </c>
      <c r="O102" s="22" t="s">
        <v>80</v>
      </c>
      <c r="P102" s="22" t="s">
        <v>100</v>
      </c>
      <c r="Q102" s="31" t="s">
        <v>37</v>
      </c>
      <c r="R102" s="22" t="s">
        <v>59</v>
      </c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>
        <v>84</v>
      </c>
      <c r="B103" s="20" t="s">
        <v>1909</v>
      </c>
      <c r="C103" s="20" t="s">
        <v>1679</v>
      </c>
      <c r="D103" s="18" t="s">
        <v>30</v>
      </c>
      <c r="E103" s="21">
        <v>868926033965127</v>
      </c>
      <c r="F103" s="18"/>
      <c r="G103" s="18" t="s">
        <v>74</v>
      </c>
      <c r="H103" s="34" t="s">
        <v>1382</v>
      </c>
      <c r="I103" s="34" t="s">
        <v>251</v>
      </c>
      <c r="J103" s="22" t="s">
        <v>225</v>
      </c>
      <c r="K103" s="34" t="s">
        <v>311</v>
      </c>
      <c r="L103" s="24" t="s">
        <v>276</v>
      </c>
      <c r="M103" s="22" t="s">
        <v>1982</v>
      </c>
      <c r="N103" s="25" t="s">
        <v>122</v>
      </c>
      <c r="O103" s="22" t="s">
        <v>80</v>
      </c>
      <c r="P103" s="22" t="s">
        <v>100</v>
      </c>
      <c r="Q103" s="31" t="s">
        <v>37</v>
      </c>
      <c r="R103" s="22" t="s">
        <v>59</v>
      </c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>
        <v>85</v>
      </c>
      <c r="B104" s="20">
        <v>43562</v>
      </c>
      <c r="C104" s="20" t="s">
        <v>1927</v>
      </c>
      <c r="D104" s="22" t="s">
        <v>30</v>
      </c>
      <c r="E104" s="38">
        <v>868926033944213</v>
      </c>
      <c r="F104" s="22"/>
      <c r="G104" s="22" t="s">
        <v>74</v>
      </c>
      <c r="H104" s="29" t="s">
        <v>1983</v>
      </c>
      <c r="I104" s="24" t="s">
        <v>76</v>
      </c>
      <c r="J104" s="22"/>
      <c r="K104" s="22" t="s">
        <v>276</v>
      </c>
      <c r="L104" s="22"/>
      <c r="M104" s="22" t="s">
        <v>1984</v>
      </c>
      <c r="N104" s="25" t="s">
        <v>122</v>
      </c>
      <c r="O104" s="22" t="s">
        <v>80</v>
      </c>
      <c r="P104" s="22" t="s">
        <v>92</v>
      </c>
      <c r="Q104" s="22" t="s">
        <v>37</v>
      </c>
      <c r="R104" s="23" t="s">
        <v>41</v>
      </c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86</v>
      </c>
      <c r="B105" s="20" t="s">
        <v>1876</v>
      </c>
      <c r="C105" s="20" t="s">
        <v>1927</v>
      </c>
      <c r="D105" s="22" t="s">
        <v>30</v>
      </c>
      <c r="E105" s="38">
        <v>868926033942167</v>
      </c>
      <c r="F105" s="22"/>
      <c r="G105" s="22" t="s">
        <v>74</v>
      </c>
      <c r="H105" s="29" t="s">
        <v>1983</v>
      </c>
      <c r="I105" s="24" t="s">
        <v>76</v>
      </c>
      <c r="J105" s="22"/>
      <c r="K105" s="22" t="s">
        <v>276</v>
      </c>
      <c r="L105" s="22"/>
      <c r="M105" s="22" t="s">
        <v>1984</v>
      </c>
      <c r="N105" s="25" t="s">
        <v>122</v>
      </c>
      <c r="O105" s="22" t="s">
        <v>80</v>
      </c>
      <c r="P105" s="22" t="s">
        <v>92</v>
      </c>
      <c r="Q105" s="22" t="s">
        <v>37</v>
      </c>
      <c r="R105" s="23" t="s">
        <v>41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>
        <v>87</v>
      </c>
      <c r="B106" s="20" t="s">
        <v>1927</v>
      </c>
      <c r="C106" s="20" t="s">
        <v>1890</v>
      </c>
      <c r="D106" s="22" t="s">
        <v>30</v>
      </c>
      <c r="E106" s="21">
        <v>866192037814454</v>
      </c>
      <c r="F106" s="18"/>
      <c r="G106" s="22" t="s">
        <v>74</v>
      </c>
      <c r="H106" s="29"/>
      <c r="I106" s="29" t="s">
        <v>164</v>
      </c>
      <c r="J106" s="22"/>
      <c r="K106" s="22" t="s">
        <v>84</v>
      </c>
      <c r="L106" s="22"/>
      <c r="M106" s="22" t="s">
        <v>213</v>
      </c>
      <c r="N106" s="25" t="s">
        <v>122</v>
      </c>
      <c r="O106" s="22" t="s">
        <v>80</v>
      </c>
      <c r="P106" s="22" t="s">
        <v>92</v>
      </c>
      <c r="Q106" s="26" t="s">
        <v>42</v>
      </c>
      <c r="R106" s="18" t="s">
        <v>44</v>
      </c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>
        <v>88</v>
      </c>
      <c r="B107" s="20" t="s">
        <v>1985</v>
      </c>
      <c r="C107" s="20"/>
      <c r="D107" s="18" t="s">
        <v>30</v>
      </c>
      <c r="E107" s="21">
        <v>868926033993103</v>
      </c>
      <c r="F107" s="18"/>
      <c r="G107" s="18" t="s">
        <v>74</v>
      </c>
      <c r="H107" s="22"/>
      <c r="I107" s="24" t="s">
        <v>76</v>
      </c>
      <c r="J107" s="22" t="s">
        <v>210</v>
      </c>
      <c r="K107" s="22"/>
      <c r="L107" s="22"/>
      <c r="M107" s="22" t="s">
        <v>1203</v>
      </c>
      <c r="N107" s="1"/>
      <c r="O107" s="22" t="s">
        <v>80</v>
      </c>
      <c r="P107" s="22" t="s">
        <v>100</v>
      </c>
      <c r="Q107" s="26" t="s">
        <v>42</v>
      </c>
      <c r="R107" s="18" t="s">
        <v>43</v>
      </c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>
        <v>89</v>
      </c>
      <c r="B108" s="20" t="s">
        <v>1907</v>
      </c>
      <c r="C108" s="20" t="s">
        <v>1907</v>
      </c>
      <c r="D108" s="22" t="s">
        <v>23</v>
      </c>
      <c r="E108" s="38">
        <v>862631034751916</v>
      </c>
      <c r="F108" s="22" t="s">
        <v>88</v>
      </c>
      <c r="G108" s="22" t="s">
        <v>95</v>
      </c>
      <c r="H108" s="22"/>
      <c r="I108" s="24" t="s">
        <v>203</v>
      </c>
      <c r="J108" s="22" t="s">
        <v>1986</v>
      </c>
      <c r="K108" s="22" t="s">
        <v>396</v>
      </c>
      <c r="L108" s="22"/>
      <c r="M108" s="22" t="s">
        <v>689</v>
      </c>
      <c r="N108" s="28">
        <v>20000</v>
      </c>
      <c r="O108" s="22" t="s">
        <v>80</v>
      </c>
      <c r="P108" s="22" t="s">
        <v>92</v>
      </c>
      <c r="Q108" s="31" t="s">
        <v>37</v>
      </c>
      <c r="R108" s="22" t="s">
        <v>40</v>
      </c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265" t="s">
        <v>2112</v>
      </c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268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70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>
        <v>90</v>
      </c>
      <c r="B111" s="20" t="s">
        <v>2247</v>
      </c>
      <c r="C111" s="20" t="s">
        <v>2149</v>
      </c>
      <c r="D111" s="18" t="s">
        <v>22</v>
      </c>
      <c r="E111" s="21">
        <v>865191012554557</v>
      </c>
      <c r="F111" s="18"/>
      <c r="G111" s="18" t="s">
        <v>95</v>
      </c>
      <c r="H111" s="31" t="s">
        <v>2248</v>
      </c>
      <c r="I111" s="24" t="s">
        <v>1085</v>
      </c>
      <c r="J111" s="22" t="s">
        <v>1943</v>
      </c>
      <c r="K111" s="22"/>
      <c r="L111" s="22" t="s">
        <v>551</v>
      </c>
      <c r="M111" s="22" t="s">
        <v>360</v>
      </c>
      <c r="N111" s="28">
        <v>100000</v>
      </c>
      <c r="O111" s="22" t="s">
        <v>80</v>
      </c>
      <c r="P111" s="22" t="s">
        <v>92</v>
      </c>
      <c r="Q111" s="26" t="s">
        <v>37</v>
      </c>
      <c r="R111" s="1" t="s">
        <v>39</v>
      </c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>
        <v>91</v>
      </c>
      <c r="B112" s="20" t="s">
        <v>2249</v>
      </c>
      <c r="C112" s="20" t="s">
        <v>2250</v>
      </c>
      <c r="D112" s="22" t="s">
        <v>56</v>
      </c>
      <c r="E112" s="38">
        <v>868183034612577</v>
      </c>
      <c r="F112" s="22"/>
      <c r="G112" s="22" t="s">
        <v>74</v>
      </c>
      <c r="H112" s="22"/>
      <c r="I112" s="24" t="s">
        <v>76</v>
      </c>
      <c r="J112" s="22" t="s">
        <v>581</v>
      </c>
      <c r="K112" s="22" t="s">
        <v>1102</v>
      </c>
      <c r="L112" s="22" t="s">
        <v>1086</v>
      </c>
      <c r="M112" s="22" t="s">
        <v>586</v>
      </c>
      <c r="N112" s="28"/>
      <c r="O112" s="22" t="s">
        <v>80</v>
      </c>
      <c r="P112" s="22" t="s">
        <v>92</v>
      </c>
      <c r="Q112" s="31" t="s">
        <v>37</v>
      </c>
      <c r="R112" s="22" t="s">
        <v>41</v>
      </c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>
        <v>92</v>
      </c>
      <c r="B113" s="20" t="s">
        <v>2251</v>
      </c>
      <c r="C113" s="20" t="s">
        <v>2251</v>
      </c>
      <c r="D113" s="18" t="s">
        <v>56</v>
      </c>
      <c r="E113" s="30">
        <v>867857039908988</v>
      </c>
      <c r="F113" s="18" t="s">
        <v>88</v>
      </c>
      <c r="G113" s="18" t="s">
        <v>74</v>
      </c>
      <c r="H113" s="21"/>
      <c r="I113" s="24" t="s">
        <v>209</v>
      </c>
      <c r="J113" s="22" t="s">
        <v>2252</v>
      </c>
      <c r="K113" s="22" t="s">
        <v>78</v>
      </c>
      <c r="L113" s="22" t="s">
        <v>1086</v>
      </c>
      <c r="M113" s="22" t="s">
        <v>458</v>
      </c>
      <c r="N113" s="22"/>
      <c r="O113" s="22" t="s">
        <v>80</v>
      </c>
      <c r="P113" s="22" t="s">
        <v>92</v>
      </c>
      <c r="Q113" s="23" t="s">
        <v>37</v>
      </c>
      <c r="R113" s="18" t="s">
        <v>41</v>
      </c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>
        <v>93</v>
      </c>
      <c r="B114" s="20" t="s">
        <v>2249</v>
      </c>
      <c r="C114" s="20" t="s">
        <v>2250</v>
      </c>
      <c r="D114" s="22" t="s">
        <v>18</v>
      </c>
      <c r="E114" s="77" t="s">
        <v>2253</v>
      </c>
      <c r="F114" s="22"/>
      <c r="G114" s="22" t="s">
        <v>95</v>
      </c>
      <c r="H114" s="29" t="s">
        <v>2254</v>
      </c>
      <c r="I114" s="24" t="s">
        <v>203</v>
      </c>
      <c r="J114" s="22" t="s">
        <v>1905</v>
      </c>
      <c r="K114" s="22" t="s">
        <v>105</v>
      </c>
      <c r="L114" s="22" t="s">
        <v>110</v>
      </c>
      <c r="M114" s="22" t="s">
        <v>947</v>
      </c>
      <c r="N114" s="28"/>
      <c r="O114" s="22" t="s">
        <v>80</v>
      </c>
      <c r="P114" s="22" t="s">
        <v>92</v>
      </c>
      <c r="Q114" s="31" t="s">
        <v>37</v>
      </c>
      <c r="R114" s="22" t="s">
        <v>39</v>
      </c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>
        <v>94</v>
      </c>
      <c r="B115" s="20" t="s">
        <v>2251</v>
      </c>
      <c r="C115" s="20" t="s">
        <v>2162</v>
      </c>
      <c r="D115" s="18" t="s">
        <v>18</v>
      </c>
      <c r="E115" s="30">
        <v>868004027139818</v>
      </c>
      <c r="F115" s="18" t="s">
        <v>107</v>
      </c>
      <c r="G115" s="18" t="s">
        <v>95</v>
      </c>
      <c r="H115" s="18" t="s">
        <v>2255</v>
      </c>
      <c r="I115" s="24" t="s">
        <v>1085</v>
      </c>
      <c r="J115" s="22" t="s">
        <v>1905</v>
      </c>
      <c r="K115" s="22" t="s">
        <v>105</v>
      </c>
      <c r="L115" s="22" t="s">
        <v>110</v>
      </c>
      <c r="M115" s="22" t="s">
        <v>947</v>
      </c>
      <c r="N115" s="22"/>
      <c r="O115" s="22" t="s">
        <v>80</v>
      </c>
      <c r="P115" s="22" t="s">
        <v>92</v>
      </c>
      <c r="Q115" s="31" t="s">
        <v>37</v>
      </c>
      <c r="R115" s="22" t="s">
        <v>39</v>
      </c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>
        <v>95</v>
      </c>
      <c r="B116" s="20" t="s">
        <v>2224</v>
      </c>
      <c r="C116" s="20" t="s">
        <v>2148</v>
      </c>
      <c r="D116" s="18" t="s">
        <v>18</v>
      </c>
      <c r="E116" s="21">
        <v>866762029013982</v>
      </c>
      <c r="F116" s="18" t="s">
        <v>113</v>
      </c>
      <c r="G116" s="18" t="s">
        <v>95</v>
      </c>
      <c r="H116" s="21"/>
      <c r="I116" s="24" t="s">
        <v>203</v>
      </c>
      <c r="J116" s="22" t="s">
        <v>481</v>
      </c>
      <c r="K116" s="22" t="s">
        <v>307</v>
      </c>
      <c r="L116" s="22" t="s">
        <v>110</v>
      </c>
      <c r="M116" s="22" t="s">
        <v>143</v>
      </c>
      <c r="N116" s="22"/>
      <c r="O116" s="22" t="s">
        <v>144</v>
      </c>
      <c r="P116" s="22" t="s">
        <v>92</v>
      </c>
      <c r="Q116" s="23" t="s">
        <v>37</v>
      </c>
      <c r="R116" s="18" t="s">
        <v>39</v>
      </c>
      <c r="Y116" s="260" t="s">
        <v>2428</v>
      </c>
      <c r="Z116" s="256"/>
      <c r="AA116" s="256">
        <f>SUM(U23-SUM(AA6:AA115))</f>
        <v>1</v>
      </c>
      <c r="AB116" s="251">
        <f>AA116</f>
        <v>1</v>
      </c>
    </row>
    <row r="117" spans="1:28" ht="16.5" customHeight="1" x14ac:dyDescent="0.25">
      <c r="A117" s="1">
        <v>96</v>
      </c>
      <c r="B117" s="20" t="s">
        <v>2224</v>
      </c>
      <c r="C117" s="20" t="s">
        <v>2148</v>
      </c>
      <c r="D117" s="18" t="s">
        <v>18</v>
      </c>
      <c r="E117" s="21">
        <v>867330028908484</v>
      </c>
      <c r="F117" s="5"/>
      <c r="G117" s="18" t="s">
        <v>95</v>
      </c>
      <c r="H117" s="29"/>
      <c r="I117" s="24" t="s">
        <v>164</v>
      </c>
      <c r="J117" s="22" t="s">
        <v>198</v>
      </c>
      <c r="K117" s="22" t="s">
        <v>110</v>
      </c>
      <c r="L117" s="22"/>
      <c r="M117" s="22" t="s">
        <v>281</v>
      </c>
      <c r="N117" s="22"/>
      <c r="O117" s="22" t="s">
        <v>80</v>
      </c>
      <c r="P117" s="22" t="s">
        <v>92</v>
      </c>
      <c r="Q117" s="26" t="s">
        <v>37</v>
      </c>
      <c r="R117" s="1" t="s">
        <v>41</v>
      </c>
      <c r="Y117" s="261"/>
      <c r="Z117" s="257"/>
      <c r="AA117" s="257"/>
      <c r="AB117" s="252"/>
    </row>
    <row r="118" spans="1:28" ht="16.5" customHeight="1" x14ac:dyDescent="0.25">
      <c r="A118" s="1">
        <v>97</v>
      </c>
      <c r="B118" s="20" t="s">
        <v>2224</v>
      </c>
      <c r="C118" s="20" t="s">
        <v>2148</v>
      </c>
      <c r="D118" s="18" t="s">
        <v>18</v>
      </c>
      <c r="E118" s="30" t="s">
        <v>2256</v>
      </c>
      <c r="F118" s="5"/>
      <c r="G118" s="18" t="s">
        <v>95</v>
      </c>
      <c r="H118" s="29"/>
      <c r="I118" s="29"/>
      <c r="J118" s="22" t="s">
        <v>2257</v>
      </c>
      <c r="K118" s="22"/>
      <c r="L118" s="22"/>
      <c r="M118" s="22" t="s">
        <v>143</v>
      </c>
      <c r="N118" s="22"/>
      <c r="O118" s="22" t="s">
        <v>144</v>
      </c>
      <c r="P118" s="22" t="s">
        <v>92</v>
      </c>
      <c r="Q118" s="26" t="s">
        <v>37</v>
      </c>
      <c r="R118" s="18" t="s">
        <v>40</v>
      </c>
      <c r="Y118" s="262"/>
      <c r="Z118" s="258"/>
      <c r="AA118" s="258"/>
      <c r="AB118" s="253"/>
    </row>
    <row r="119" spans="1:28" ht="16.5" customHeight="1" x14ac:dyDescent="0.25">
      <c r="A119" s="1">
        <v>98</v>
      </c>
      <c r="B119" s="20" t="s">
        <v>2224</v>
      </c>
      <c r="C119" s="20" t="s">
        <v>2148</v>
      </c>
      <c r="D119" s="18" t="s">
        <v>18</v>
      </c>
      <c r="E119" s="21">
        <v>862118027249553</v>
      </c>
      <c r="F119" s="18"/>
      <c r="G119" s="18" t="s">
        <v>95</v>
      </c>
      <c r="H119" s="22">
        <v>1401041203</v>
      </c>
      <c r="I119" s="31" t="s">
        <v>164</v>
      </c>
      <c r="J119" s="22" t="s">
        <v>455</v>
      </c>
      <c r="K119" s="22"/>
      <c r="L119" s="22" t="s">
        <v>110</v>
      </c>
      <c r="M119" s="22" t="s">
        <v>281</v>
      </c>
      <c r="N119" s="22"/>
      <c r="O119" s="22" t="s">
        <v>80</v>
      </c>
      <c r="P119" s="22" t="s">
        <v>92</v>
      </c>
      <c r="Q119" s="26" t="s">
        <v>37</v>
      </c>
      <c r="R119" s="1" t="s">
        <v>41</v>
      </c>
      <c r="Y119" s="254" t="s">
        <v>55</v>
      </c>
      <c r="Z119" s="255"/>
      <c r="AA119" s="255"/>
      <c r="AB119" s="5">
        <f>SUM(AB6:AB118)</f>
        <v>102</v>
      </c>
    </row>
    <row r="120" spans="1:28" ht="16.5" customHeight="1" x14ac:dyDescent="0.25">
      <c r="A120" s="1">
        <v>99</v>
      </c>
      <c r="B120" s="20" t="s">
        <v>2201</v>
      </c>
      <c r="C120" s="20" t="s">
        <v>2201</v>
      </c>
      <c r="D120" s="18" t="s">
        <v>18</v>
      </c>
      <c r="E120" s="21">
        <v>862118022974114</v>
      </c>
      <c r="F120" s="18" t="s">
        <v>2240</v>
      </c>
      <c r="G120" s="18" t="s">
        <v>95</v>
      </c>
      <c r="H120" s="22"/>
      <c r="I120" s="22" t="s">
        <v>203</v>
      </c>
      <c r="J120" s="22" t="s">
        <v>2258</v>
      </c>
      <c r="K120" s="22" t="s">
        <v>110</v>
      </c>
      <c r="L120" s="22"/>
      <c r="M120" s="22" t="s">
        <v>730</v>
      </c>
      <c r="N120" s="22"/>
      <c r="O120" s="22" t="s">
        <v>80</v>
      </c>
      <c r="P120" s="22" t="s">
        <v>100</v>
      </c>
      <c r="Q120" s="26" t="s">
        <v>37</v>
      </c>
      <c r="R120" s="18" t="s">
        <v>40</v>
      </c>
    </row>
    <row r="121" spans="1:28" ht="16.5" customHeight="1" x14ac:dyDescent="0.25">
      <c r="A121" s="1">
        <v>100</v>
      </c>
      <c r="B121" s="20">
        <v>43685</v>
      </c>
      <c r="C121" s="20">
        <v>43689</v>
      </c>
      <c r="D121" s="18" t="s">
        <v>30</v>
      </c>
      <c r="E121" s="21">
        <v>864811037292732</v>
      </c>
      <c r="F121" s="18"/>
      <c r="G121" s="18" t="s">
        <v>74</v>
      </c>
      <c r="H121" s="110"/>
      <c r="I121" s="24" t="s">
        <v>82</v>
      </c>
      <c r="J121" s="22" t="s">
        <v>1383</v>
      </c>
      <c r="K121" s="22"/>
      <c r="L121" s="22" t="s">
        <v>155</v>
      </c>
      <c r="M121" s="22" t="s">
        <v>213</v>
      </c>
      <c r="N121" s="25" t="s">
        <v>122</v>
      </c>
      <c r="O121" s="22" t="s">
        <v>80</v>
      </c>
      <c r="P121" s="22" t="s">
        <v>100</v>
      </c>
      <c r="Q121" s="31" t="s">
        <v>37</v>
      </c>
      <c r="R121" s="22" t="s">
        <v>41</v>
      </c>
    </row>
    <row r="122" spans="1:28" ht="16.5" customHeight="1" x14ac:dyDescent="0.25">
      <c r="A122" s="1">
        <v>101</v>
      </c>
      <c r="B122" s="20">
        <v>43685</v>
      </c>
      <c r="C122" s="20">
        <v>43689</v>
      </c>
      <c r="D122" s="18" t="s">
        <v>30</v>
      </c>
      <c r="E122" s="21">
        <v>864811037229825</v>
      </c>
      <c r="F122" s="18"/>
      <c r="G122" s="18" t="s">
        <v>95</v>
      </c>
      <c r="H122" s="111"/>
      <c r="I122" s="34" t="s">
        <v>1094</v>
      </c>
      <c r="J122" s="22" t="s">
        <v>1383</v>
      </c>
      <c r="K122" s="22" t="s">
        <v>84</v>
      </c>
      <c r="L122" s="22"/>
      <c r="M122" s="22" t="s">
        <v>213</v>
      </c>
      <c r="N122" s="25" t="s">
        <v>122</v>
      </c>
      <c r="O122" s="22" t="s">
        <v>80</v>
      </c>
      <c r="P122" s="22" t="s">
        <v>100</v>
      </c>
      <c r="Q122" s="31" t="s">
        <v>37</v>
      </c>
      <c r="R122" s="22" t="s">
        <v>41</v>
      </c>
    </row>
    <row r="123" spans="1:28" ht="16.5" customHeight="1" x14ac:dyDescent="0.25">
      <c r="A123" s="1">
        <v>102</v>
      </c>
      <c r="B123" s="20" t="s">
        <v>2259</v>
      </c>
      <c r="C123" s="20" t="s">
        <v>2200</v>
      </c>
      <c r="D123" s="18" t="s">
        <v>30</v>
      </c>
      <c r="E123" s="21">
        <v>868926033928422</v>
      </c>
      <c r="F123" s="18" t="s">
        <v>262</v>
      </c>
      <c r="G123" s="18" t="s">
        <v>74</v>
      </c>
      <c r="H123" s="21" t="s">
        <v>782</v>
      </c>
      <c r="I123" s="24" t="s">
        <v>209</v>
      </c>
      <c r="J123" s="22" t="s">
        <v>2260</v>
      </c>
      <c r="K123" s="22" t="s">
        <v>276</v>
      </c>
      <c r="L123" s="22"/>
      <c r="M123" s="22" t="s">
        <v>281</v>
      </c>
      <c r="N123" s="1" t="s">
        <v>122</v>
      </c>
      <c r="O123" s="22" t="s">
        <v>80</v>
      </c>
      <c r="P123" s="22" t="s">
        <v>92</v>
      </c>
      <c r="Q123" s="22" t="s">
        <v>37</v>
      </c>
      <c r="R123" s="23" t="s">
        <v>41</v>
      </c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3">
    <mergeCell ref="Y119:AA119"/>
    <mergeCell ref="A18:R19"/>
    <mergeCell ref="A27:R28"/>
    <mergeCell ref="A43:R44"/>
    <mergeCell ref="A60:R61"/>
    <mergeCell ref="A96:R97"/>
    <mergeCell ref="A109:R110"/>
    <mergeCell ref="Y94:Y104"/>
    <mergeCell ref="Y61:Y71"/>
    <mergeCell ref="Y39:Y49"/>
    <mergeCell ref="AB94:AB104"/>
    <mergeCell ref="Y105:Y115"/>
    <mergeCell ref="AB105:AB115"/>
    <mergeCell ref="Y116:Y118"/>
    <mergeCell ref="Z116:Z118"/>
    <mergeCell ref="AA116:AA118"/>
    <mergeCell ref="AB116:AB118"/>
    <mergeCell ref="AB61:AB71"/>
    <mergeCell ref="Y72:Y82"/>
    <mergeCell ref="AB72:AB82"/>
    <mergeCell ref="Y83:Y93"/>
    <mergeCell ref="AB83:AB93"/>
    <mergeCell ref="AB39:AB49"/>
    <mergeCell ref="Y50:Y60"/>
    <mergeCell ref="AB50:AB60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A11:R12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2462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1887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43562</v>
      </c>
      <c r="C8" s="20">
        <v>43623</v>
      </c>
      <c r="D8" s="22" t="s">
        <v>57</v>
      </c>
      <c r="E8" s="30">
        <v>861359036828281</v>
      </c>
      <c r="F8" s="18" t="s">
        <v>262</v>
      </c>
      <c r="G8" s="18" t="s">
        <v>74</v>
      </c>
      <c r="H8" s="22" t="s">
        <v>1987</v>
      </c>
      <c r="I8" s="24"/>
      <c r="J8" s="22" t="s">
        <v>1988</v>
      </c>
      <c r="K8" s="22"/>
      <c r="L8" s="22" t="s">
        <v>729</v>
      </c>
      <c r="M8" s="22" t="s">
        <v>1989</v>
      </c>
      <c r="N8" s="28"/>
      <c r="O8" s="22" t="s">
        <v>80</v>
      </c>
      <c r="P8" s="22" t="s">
        <v>100</v>
      </c>
      <c r="Q8" s="31" t="s">
        <v>37</v>
      </c>
      <c r="R8" s="22" t="s">
        <v>59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1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S500"/>
  <sheetViews>
    <sheetView zoomScale="70" zoomScaleNormal="70" workbookViewId="0">
      <selection activeCell="I23" sqref="I2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895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5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802</v>
      </c>
      <c r="C8" s="20" t="s">
        <v>797</v>
      </c>
      <c r="D8" s="18" t="s">
        <v>56</v>
      </c>
      <c r="E8" s="21">
        <v>867857039938555</v>
      </c>
      <c r="F8" s="18"/>
      <c r="G8" s="18" t="s">
        <v>74</v>
      </c>
      <c r="H8" s="18"/>
      <c r="I8" s="22" t="s">
        <v>870</v>
      </c>
      <c r="J8" s="22" t="s">
        <v>225</v>
      </c>
      <c r="K8" s="8" t="s">
        <v>219</v>
      </c>
      <c r="L8" s="22" t="s">
        <v>78</v>
      </c>
      <c r="M8" s="22" t="s">
        <v>665</v>
      </c>
      <c r="N8" s="22"/>
      <c r="O8" s="22" t="s">
        <v>80</v>
      </c>
      <c r="P8" s="22" t="s">
        <v>92</v>
      </c>
      <c r="Q8" s="23" t="s">
        <v>42</v>
      </c>
      <c r="R8" s="18" t="s">
        <v>68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1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802</v>
      </c>
      <c r="C9" s="20" t="s">
        <v>797</v>
      </c>
      <c r="D9" s="18" t="s">
        <v>23</v>
      </c>
      <c r="E9" s="21">
        <v>866104022201308</v>
      </c>
      <c r="F9" s="18" t="s">
        <v>88</v>
      </c>
      <c r="G9" s="18" t="s">
        <v>95</v>
      </c>
      <c r="H9" s="31"/>
      <c r="I9" s="22"/>
      <c r="J9" s="22" t="s">
        <v>52</v>
      </c>
      <c r="K9" s="22" t="s">
        <v>722</v>
      </c>
      <c r="L9" s="8" t="s">
        <v>98</v>
      </c>
      <c r="M9" s="22" t="s">
        <v>58</v>
      </c>
      <c r="N9" s="22"/>
      <c r="O9" s="22" t="s">
        <v>80</v>
      </c>
      <c r="P9" s="22" t="s">
        <v>92</v>
      </c>
      <c r="Q9" s="23" t="s">
        <v>42</v>
      </c>
      <c r="R9" s="1" t="s">
        <v>44</v>
      </c>
      <c r="T9" s="261"/>
      <c r="U9" s="1" t="s">
        <v>40</v>
      </c>
      <c r="V9" s="1">
        <f>COUNTIF(R$8:R$1000,"NG")</f>
        <v>2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802</v>
      </c>
      <c r="C10" s="20" t="s">
        <v>797</v>
      </c>
      <c r="D10" s="18" t="s">
        <v>23</v>
      </c>
      <c r="E10" s="21">
        <v>861694031765629</v>
      </c>
      <c r="F10" s="5"/>
      <c r="G10" s="18" t="s">
        <v>95</v>
      </c>
      <c r="H10" s="22" t="s">
        <v>894</v>
      </c>
      <c r="I10" s="24" t="s">
        <v>870</v>
      </c>
      <c r="J10" s="22" t="s">
        <v>225</v>
      </c>
      <c r="K10" s="22" t="s">
        <v>396</v>
      </c>
      <c r="L10" s="22" t="s">
        <v>98</v>
      </c>
      <c r="M10" s="22" t="s">
        <v>220</v>
      </c>
      <c r="N10" s="28">
        <v>220000</v>
      </c>
      <c r="O10" s="22" t="s">
        <v>80</v>
      </c>
      <c r="P10" s="22" t="s">
        <v>92</v>
      </c>
      <c r="Q10" s="26" t="s">
        <v>37</v>
      </c>
      <c r="R10" s="1" t="s">
        <v>59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2112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2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2163</v>
      </c>
      <c r="C13" s="20" t="s">
        <v>2191</v>
      </c>
      <c r="D13" s="18" t="s">
        <v>18</v>
      </c>
      <c r="E13" s="21">
        <v>862118021559205</v>
      </c>
      <c r="F13" s="18"/>
      <c r="G13" s="18" t="s">
        <v>95</v>
      </c>
      <c r="H13" s="31"/>
      <c r="I13" s="24" t="s">
        <v>870</v>
      </c>
      <c r="J13" s="22" t="s">
        <v>2261</v>
      </c>
      <c r="K13" s="22"/>
      <c r="L13" s="22" t="s">
        <v>110</v>
      </c>
      <c r="M13" s="22" t="s">
        <v>360</v>
      </c>
      <c r="N13" s="28">
        <v>100000</v>
      </c>
      <c r="O13" s="22" t="s">
        <v>80</v>
      </c>
      <c r="P13" s="22" t="s">
        <v>92</v>
      </c>
      <c r="Q13" s="26" t="s">
        <v>37</v>
      </c>
      <c r="R13" s="1" t="s">
        <v>39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20" t="s">
        <v>2163</v>
      </c>
      <c r="C14" s="20" t="s">
        <v>2191</v>
      </c>
      <c r="D14" s="18" t="s">
        <v>18</v>
      </c>
      <c r="E14" s="21">
        <v>865904028279120</v>
      </c>
      <c r="F14" s="18"/>
      <c r="G14" s="18" t="s">
        <v>95</v>
      </c>
      <c r="H14" s="30" t="s">
        <v>2262</v>
      </c>
      <c r="I14" s="24" t="s">
        <v>2263</v>
      </c>
      <c r="J14" s="22" t="s">
        <v>2264</v>
      </c>
      <c r="K14" s="22" t="s">
        <v>700</v>
      </c>
      <c r="L14" s="22" t="s">
        <v>110</v>
      </c>
      <c r="M14" s="22" t="s">
        <v>2265</v>
      </c>
      <c r="N14" s="28">
        <v>8000</v>
      </c>
      <c r="O14" s="22" t="s">
        <v>80</v>
      </c>
      <c r="P14" s="22" t="s">
        <v>92</v>
      </c>
      <c r="Q14" s="23" t="s">
        <v>37</v>
      </c>
      <c r="R14" s="18" t="s">
        <v>41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20" t="s">
        <v>2163</v>
      </c>
      <c r="C15" s="20" t="s">
        <v>2191</v>
      </c>
      <c r="D15" s="18" t="s">
        <v>18</v>
      </c>
      <c r="E15" s="21">
        <v>862118021604225</v>
      </c>
      <c r="F15" s="18"/>
      <c r="G15" s="18" t="s">
        <v>95</v>
      </c>
      <c r="H15" s="22" t="s">
        <v>2266</v>
      </c>
      <c r="I15" s="24" t="s">
        <v>870</v>
      </c>
      <c r="J15" s="22" t="s">
        <v>2267</v>
      </c>
      <c r="K15" s="22" t="s">
        <v>110</v>
      </c>
      <c r="L15" s="22"/>
      <c r="M15" s="22" t="s">
        <v>2268</v>
      </c>
      <c r="N15" s="28">
        <v>430000</v>
      </c>
      <c r="O15" s="22" t="s">
        <v>80</v>
      </c>
      <c r="P15" s="22" t="s">
        <v>92</v>
      </c>
      <c r="Q15" s="26" t="s">
        <v>37</v>
      </c>
      <c r="R15" s="1" t="s">
        <v>40</v>
      </c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2163</v>
      </c>
      <c r="C16" s="20" t="s">
        <v>2191</v>
      </c>
      <c r="D16" s="18" t="s">
        <v>18</v>
      </c>
      <c r="E16" s="21">
        <v>867330027438475</v>
      </c>
      <c r="F16" s="18"/>
      <c r="G16" s="18" t="s">
        <v>95</v>
      </c>
      <c r="H16" s="31" t="s">
        <v>1462</v>
      </c>
      <c r="I16" s="24" t="s">
        <v>596</v>
      </c>
      <c r="J16" s="22"/>
      <c r="K16" s="22" t="s">
        <v>110</v>
      </c>
      <c r="L16" s="22"/>
      <c r="M16" s="22" t="s">
        <v>134</v>
      </c>
      <c r="N16" s="22"/>
      <c r="O16" s="22" t="s">
        <v>80</v>
      </c>
      <c r="P16" s="22" t="s">
        <v>92</v>
      </c>
      <c r="Q16" s="26" t="s">
        <v>42</v>
      </c>
      <c r="R16" s="1" t="s">
        <v>45</v>
      </c>
      <c r="T16" s="273"/>
      <c r="U16" s="18" t="s">
        <v>45</v>
      </c>
      <c r="V16" s="1">
        <f>COUNTIF(R$8:R$1000,"KL")</f>
        <v>1</v>
      </c>
      <c r="Y16" s="259"/>
      <c r="Z16" s="18" t="s">
        <v>45</v>
      </c>
      <c r="AA16" s="18">
        <f>COUNTIFS($D$8:$D$1000,"TG102",$R$8:$R$1000,"KL")</f>
        <v>1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 t="s">
        <v>2163</v>
      </c>
      <c r="C17" s="20" t="s">
        <v>2191</v>
      </c>
      <c r="D17" s="18" t="s">
        <v>18</v>
      </c>
      <c r="E17" s="21">
        <v>864161020970104</v>
      </c>
      <c r="F17" s="18"/>
      <c r="G17" s="18" t="s">
        <v>95</v>
      </c>
      <c r="H17" s="21" t="s">
        <v>2269</v>
      </c>
      <c r="I17" s="22" t="s">
        <v>76</v>
      </c>
      <c r="J17" s="22" t="s">
        <v>736</v>
      </c>
      <c r="K17" s="22" t="s">
        <v>700</v>
      </c>
      <c r="L17" s="22" t="s">
        <v>110</v>
      </c>
      <c r="M17" s="22" t="s">
        <v>833</v>
      </c>
      <c r="N17" s="28">
        <v>30000</v>
      </c>
      <c r="O17" s="22" t="s">
        <v>80</v>
      </c>
      <c r="P17" s="22" t="s">
        <v>92</v>
      </c>
      <c r="Q17" s="23" t="s">
        <v>37</v>
      </c>
      <c r="R17" s="18" t="s">
        <v>41</v>
      </c>
      <c r="T17" s="274" t="s">
        <v>55</v>
      </c>
      <c r="U17" s="275"/>
      <c r="V17" s="104">
        <f>SUM(V6:V16)</f>
        <v>9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20" t="s">
        <v>2163</v>
      </c>
      <c r="C18" s="20" t="s">
        <v>2191</v>
      </c>
      <c r="D18" s="18" t="s">
        <v>23</v>
      </c>
      <c r="E18" s="21">
        <v>866104021758712</v>
      </c>
      <c r="F18" s="5"/>
      <c r="G18" s="18" t="s">
        <v>95</v>
      </c>
      <c r="H18" s="22"/>
      <c r="I18" s="24"/>
      <c r="J18" s="22" t="s">
        <v>2270</v>
      </c>
      <c r="K18" s="22"/>
      <c r="L18" s="22"/>
      <c r="M18" s="22" t="s">
        <v>1430</v>
      </c>
      <c r="N18" s="28"/>
      <c r="O18" s="22" t="s">
        <v>144</v>
      </c>
      <c r="P18" s="22" t="s">
        <v>92</v>
      </c>
      <c r="Q18" s="31" t="s">
        <v>37</v>
      </c>
      <c r="R18" s="22" t="s">
        <v>40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6"/>
      <c r="F19" s="1"/>
      <c r="G19" s="1"/>
      <c r="H19" s="67"/>
      <c r="I19" s="50"/>
      <c r="J19" s="1"/>
      <c r="K19" s="1"/>
      <c r="L19" s="1"/>
      <c r="M19" s="1"/>
      <c r="N19" s="33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6"/>
      <c r="F20" s="1"/>
      <c r="G20" s="1"/>
      <c r="H20" s="67"/>
      <c r="I20" s="67"/>
      <c r="J20" s="1"/>
      <c r="K20" s="1"/>
      <c r="L20" s="1"/>
      <c r="M20" s="1"/>
      <c r="N20" s="33"/>
      <c r="O20" s="1"/>
      <c r="P20" s="1"/>
      <c r="Q20" s="26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T21" s="18" t="s">
        <v>46</v>
      </c>
      <c r="U21" s="18">
        <f>COUNTIF(Q7:Q1000,"PM")</f>
        <v>3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6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60"/>
      <c r="C23" s="49"/>
      <c r="D23" s="1"/>
      <c r="E23" s="47"/>
      <c r="F23" s="1"/>
      <c r="G23" s="1"/>
      <c r="H23" s="1"/>
      <c r="I23" s="50"/>
      <c r="J23" s="1"/>
      <c r="K23" s="1"/>
      <c r="L23" s="145"/>
      <c r="M23" s="1"/>
      <c r="N23" s="33"/>
      <c r="O23" s="1"/>
      <c r="P23" s="1"/>
      <c r="Q23" s="26"/>
      <c r="R23" s="1"/>
      <c r="T23" s="104" t="s">
        <v>55</v>
      </c>
      <c r="U23" s="5">
        <f>SUM(U21:U22)</f>
        <v>9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60"/>
      <c r="C24" s="49"/>
      <c r="D24" s="1"/>
      <c r="E24" s="47"/>
      <c r="F24" s="1"/>
      <c r="G24" s="1"/>
      <c r="H24" s="145"/>
      <c r="I24" s="50"/>
      <c r="J24" s="1"/>
      <c r="K24" s="1"/>
      <c r="L24" s="145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160"/>
      <c r="C25" s="49"/>
      <c r="D25" s="1"/>
      <c r="E25" s="47"/>
      <c r="F25" s="1"/>
      <c r="G25" s="1"/>
      <c r="H25" s="47"/>
      <c r="I25" s="50"/>
      <c r="J25" s="1"/>
      <c r="K25" s="145"/>
      <c r="L25" s="145"/>
      <c r="M25" s="1"/>
      <c r="N25" s="33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160"/>
      <c r="C26" s="49"/>
      <c r="D26" s="1"/>
      <c r="E26" s="47"/>
      <c r="F26" s="1"/>
      <c r="G26" s="1"/>
      <c r="H26" s="67"/>
      <c r="I26" s="50"/>
      <c r="J26" s="1"/>
      <c r="K26" s="1"/>
      <c r="L26" s="145"/>
      <c r="M26" s="1"/>
      <c r="N26" s="33"/>
      <c r="O26" s="1"/>
      <c r="P26" s="1"/>
      <c r="Q26" s="26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60"/>
      <c r="C27" s="49"/>
      <c r="D27" s="1"/>
      <c r="E27" s="47"/>
      <c r="F27" s="1"/>
      <c r="G27" s="1"/>
      <c r="H27" s="67"/>
      <c r="I27" s="1"/>
      <c r="J27" s="1"/>
      <c r="K27" s="1"/>
      <c r="L27" s="145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3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1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9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7"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  <mergeCell ref="T17:U17"/>
    <mergeCell ref="Y17:Y27"/>
    <mergeCell ref="AB17:AB27"/>
    <mergeCell ref="Y28:Y38"/>
    <mergeCell ref="AB28:AB38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1:R12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AS201"/>
  <sheetViews>
    <sheetView topLeftCell="C1" zoomScale="70" zoomScaleNormal="70" workbookViewId="0">
      <selection activeCell="A13" sqref="A1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117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7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102</v>
      </c>
      <c r="C8" s="20" t="s">
        <v>103</v>
      </c>
      <c r="D8" s="18" t="s">
        <v>18</v>
      </c>
      <c r="E8" s="21">
        <v>864161020964677</v>
      </c>
      <c r="F8" s="18"/>
      <c r="G8" s="18" t="s">
        <v>95</v>
      </c>
      <c r="H8" s="22"/>
      <c r="I8" s="24" t="s">
        <v>104</v>
      </c>
      <c r="J8" s="22"/>
      <c r="K8" s="22" t="s">
        <v>105</v>
      </c>
      <c r="L8" s="22"/>
      <c r="M8" s="22" t="s">
        <v>106</v>
      </c>
      <c r="N8" s="22"/>
      <c r="O8" s="22" t="s">
        <v>80</v>
      </c>
      <c r="P8" s="22" t="s">
        <v>92</v>
      </c>
      <c r="Q8" s="26" t="s">
        <v>42</v>
      </c>
      <c r="R8" s="1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102</v>
      </c>
      <c r="C9" s="20" t="s">
        <v>103</v>
      </c>
      <c r="D9" s="18" t="s">
        <v>18</v>
      </c>
      <c r="E9" s="21">
        <v>862118020969785</v>
      </c>
      <c r="F9" s="18" t="s">
        <v>107</v>
      </c>
      <c r="G9" s="18" t="s">
        <v>95</v>
      </c>
      <c r="H9" s="22" t="s">
        <v>2120</v>
      </c>
      <c r="I9" s="29" t="s">
        <v>108</v>
      </c>
      <c r="J9" s="22"/>
      <c r="K9" s="22" t="s">
        <v>109</v>
      </c>
      <c r="L9" s="22" t="s">
        <v>110</v>
      </c>
      <c r="M9" s="22" t="s">
        <v>111</v>
      </c>
      <c r="N9" s="22"/>
      <c r="O9" s="22" t="s">
        <v>80</v>
      </c>
      <c r="P9" s="22" t="s">
        <v>92</v>
      </c>
      <c r="Q9" s="26" t="s">
        <v>42</v>
      </c>
      <c r="R9" s="1" t="s">
        <v>44</v>
      </c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102</v>
      </c>
      <c r="C10" s="20" t="s">
        <v>103</v>
      </c>
      <c r="D10" s="18" t="s">
        <v>18</v>
      </c>
      <c r="E10" s="30" t="s">
        <v>112</v>
      </c>
      <c r="F10" s="18" t="s">
        <v>113</v>
      </c>
      <c r="G10" s="18" t="s">
        <v>95</v>
      </c>
      <c r="H10" s="29" t="s">
        <v>2119</v>
      </c>
      <c r="I10" s="29" t="s">
        <v>108</v>
      </c>
      <c r="J10" s="22" t="s">
        <v>114</v>
      </c>
      <c r="K10" s="22" t="s">
        <v>115</v>
      </c>
      <c r="L10" s="22" t="s">
        <v>110</v>
      </c>
      <c r="M10" s="22" t="s">
        <v>116</v>
      </c>
      <c r="N10" s="28">
        <v>140000</v>
      </c>
      <c r="O10" s="22" t="s">
        <v>80</v>
      </c>
      <c r="P10" s="22" t="s">
        <v>92</v>
      </c>
      <c r="Q10" s="23" t="s">
        <v>37</v>
      </c>
      <c r="R10" s="18" t="s">
        <v>40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1887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2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20" t="s">
        <v>1876</v>
      </c>
      <c r="C13" s="20" t="s">
        <v>1927</v>
      </c>
      <c r="D13" s="18" t="s">
        <v>18</v>
      </c>
      <c r="E13" s="21">
        <v>869988018357455</v>
      </c>
      <c r="F13" s="18" t="s">
        <v>535</v>
      </c>
      <c r="G13" s="18" t="s">
        <v>95</v>
      </c>
      <c r="H13" s="31" t="s">
        <v>1991</v>
      </c>
      <c r="I13" s="24" t="s">
        <v>439</v>
      </c>
      <c r="J13" s="22" t="s">
        <v>1992</v>
      </c>
      <c r="K13" s="22" t="s">
        <v>109</v>
      </c>
      <c r="L13" s="22" t="s">
        <v>110</v>
      </c>
      <c r="M13" s="22" t="s">
        <v>764</v>
      </c>
      <c r="N13" s="28">
        <v>30000</v>
      </c>
      <c r="O13" s="22" t="s">
        <v>80</v>
      </c>
      <c r="P13" s="22" t="s">
        <v>100</v>
      </c>
      <c r="Q13" s="26" t="s">
        <v>37</v>
      </c>
      <c r="R13" s="1" t="s">
        <v>41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20" t="s">
        <v>1876</v>
      </c>
      <c r="C14" s="20" t="s">
        <v>1927</v>
      </c>
      <c r="D14" s="18" t="s">
        <v>18</v>
      </c>
      <c r="E14" s="21">
        <v>864161020969072</v>
      </c>
      <c r="F14" s="18" t="s">
        <v>535</v>
      </c>
      <c r="G14" s="18" t="s">
        <v>95</v>
      </c>
      <c r="H14" s="21" t="s">
        <v>1993</v>
      </c>
      <c r="I14" s="24" t="s">
        <v>1994</v>
      </c>
      <c r="J14" s="22"/>
      <c r="K14" s="22" t="s">
        <v>109</v>
      </c>
      <c r="L14" s="22" t="s">
        <v>110</v>
      </c>
      <c r="M14" s="22" t="s">
        <v>58</v>
      </c>
      <c r="N14" s="22"/>
      <c r="O14" s="22" t="s">
        <v>80</v>
      </c>
      <c r="P14" s="22" t="s">
        <v>100</v>
      </c>
      <c r="Q14" s="23" t="s">
        <v>42</v>
      </c>
      <c r="R14" s="18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20" t="s">
        <v>1876</v>
      </c>
      <c r="C15" s="20" t="s">
        <v>1927</v>
      </c>
      <c r="D15" s="18" t="s">
        <v>18</v>
      </c>
      <c r="E15" s="21">
        <v>864161021072082</v>
      </c>
      <c r="F15" s="18"/>
      <c r="G15" s="18" t="s">
        <v>95</v>
      </c>
      <c r="H15" s="22" t="s">
        <v>1995</v>
      </c>
      <c r="I15" s="24" t="s">
        <v>439</v>
      </c>
      <c r="J15" s="22"/>
      <c r="K15" s="22" t="s">
        <v>109</v>
      </c>
      <c r="L15" s="22" t="s">
        <v>110</v>
      </c>
      <c r="M15" s="22" t="s">
        <v>58</v>
      </c>
      <c r="N15" s="28"/>
      <c r="O15" s="22" t="s">
        <v>80</v>
      </c>
      <c r="P15" s="22" t="s">
        <v>100</v>
      </c>
      <c r="Q15" s="23" t="s">
        <v>42</v>
      </c>
      <c r="R15" s="18" t="s">
        <v>44</v>
      </c>
      <c r="T15" s="272"/>
      <c r="U15" s="18" t="s">
        <v>44</v>
      </c>
      <c r="V15" s="1">
        <f>COUNTIF(R$8:R$1000,"NCFW")</f>
        <v>4</v>
      </c>
      <c r="Y15" s="259"/>
      <c r="Z15" s="18" t="s">
        <v>44</v>
      </c>
      <c r="AA15" s="18">
        <f>COUNTIFS($D$8:$D$1000,"TG102",$R$8:$R$1000,"NCFW")</f>
        <v>4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1876</v>
      </c>
      <c r="C16" s="20" t="s">
        <v>1927</v>
      </c>
      <c r="D16" s="18" t="s">
        <v>18</v>
      </c>
      <c r="E16" s="21">
        <v>862118021627382</v>
      </c>
      <c r="F16" s="18"/>
      <c r="G16" s="18" t="s">
        <v>95</v>
      </c>
      <c r="H16" s="31"/>
      <c r="I16" s="24" t="s">
        <v>439</v>
      </c>
      <c r="J16" s="22" t="s">
        <v>1996</v>
      </c>
      <c r="K16" s="22" t="s">
        <v>109</v>
      </c>
      <c r="L16" s="22" t="s">
        <v>110</v>
      </c>
      <c r="M16" s="22" t="s">
        <v>1997</v>
      </c>
      <c r="N16" s="28">
        <v>30000</v>
      </c>
      <c r="O16" s="22" t="s">
        <v>80</v>
      </c>
      <c r="P16" s="22" t="s">
        <v>100</v>
      </c>
      <c r="Q16" s="26" t="s">
        <v>37</v>
      </c>
      <c r="R16" s="1" t="s">
        <v>41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50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7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26"/>
      <c r="I18" s="50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26"/>
      <c r="I21" s="1"/>
      <c r="J21" s="1"/>
      <c r="K21" s="1"/>
      <c r="L21" s="1"/>
      <c r="M21" s="1"/>
      <c r="N21" s="1"/>
      <c r="O21" s="1"/>
      <c r="P21" s="1"/>
      <c r="Q21" s="23"/>
      <c r="R21" s="1"/>
      <c r="T21" s="18" t="s">
        <v>46</v>
      </c>
      <c r="U21" s="18">
        <f>COUNTIF(Q7:Q1000,"PM")</f>
        <v>4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T23" s="104" t="s">
        <v>55</v>
      </c>
      <c r="U23" s="5">
        <f>SUM(U21:U22)</f>
        <v>7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26"/>
      <c r="I24" s="50"/>
      <c r="J24" s="1"/>
      <c r="K24" s="1"/>
      <c r="L24" s="1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47"/>
      <c r="I25" s="50"/>
      <c r="J25" s="1"/>
      <c r="K25" s="1"/>
      <c r="L25" s="1"/>
      <c r="M25" s="1"/>
      <c r="N25" s="1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47"/>
      <c r="I26" s="50"/>
      <c r="J26" s="1"/>
      <c r="K26" s="1"/>
      <c r="L26" s="1"/>
      <c r="M26" s="1"/>
      <c r="N26" s="33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6"/>
      <c r="F27" s="1"/>
      <c r="G27" s="1"/>
      <c r="H27" s="26"/>
      <c r="I27" s="50"/>
      <c r="J27" s="1"/>
      <c r="K27" s="1"/>
      <c r="L27" s="1"/>
      <c r="M27" s="1"/>
      <c r="N27" s="33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6"/>
      <c r="F28" s="1"/>
      <c r="G28" s="1"/>
      <c r="H28" s="47"/>
      <c r="I28" s="50"/>
      <c r="J28" s="1"/>
      <c r="K28" s="1"/>
      <c r="L28" s="1"/>
      <c r="M28" s="1"/>
      <c r="N28" s="1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04"/>
      <c r="G32" s="1"/>
      <c r="H32" s="1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04"/>
      <c r="G35" s="1"/>
      <c r="H35" s="46"/>
      <c r="I35" s="50"/>
      <c r="J35" s="1"/>
      <c r="K35" s="1"/>
      <c r="L35" s="1"/>
      <c r="M35" s="1"/>
      <c r="N35" s="33"/>
      <c r="O35" s="1"/>
      <c r="P35" s="1"/>
      <c r="Q35" s="26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46"/>
      <c r="I36" s="50"/>
      <c r="J36" s="1"/>
      <c r="K36" s="1"/>
      <c r="L36" s="1"/>
      <c r="M36" s="1"/>
      <c r="N36" s="33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7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7"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1:R12"/>
    <mergeCell ref="T17:U17"/>
    <mergeCell ref="Y17:Y27"/>
    <mergeCell ref="AB17:AB27"/>
    <mergeCell ref="Y28:Y38"/>
    <mergeCell ref="AB28:AB38"/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S500"/>
  <sheetViews>
    <sheetView zoomScale="70" zoomScaleNormal="70" workbookViewId="0">
      <selection activeCell="A9" sqref="A9:R1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896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766</v>
      </c>
      <c r="C8" s="20" t="s">
        <v>766</v>
      </c>
      <c r="D8" s="65" t="s">
        <v>57</v>
      </c>
      <c r="E8" s="21">
        <v>861359036969150</v>
      </c>
      <c r="F8" s="18"/>
      <c r="G8" s="18" t="s">
        <v>74</v>
      </c>
      <c r="H8" s="31"/>
      <c r="I8" s="24"/>
      <c r="J8" s="22" t="s">
        <v>774</v>
      </c>
      <c r="K8" s="22"/>
      <c r="L8" s="22"/>
      <c r="M8" s="22" t="s">
        <v>213</v>
      </c>
      <c r="N8" s="28"/>
      <c r="O8" s="22" t="s">
        <v>80</v>
      </c>
      <c r="P8" s="22" t="s">
        <v>92</v>
      </c>
      <c r="Q8" s="26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49"/>
      <c r="C9" s="49"/>
      <c r="D9" s="1"/>
      <c r="E9" s="47"/>
      <c r="F9" s="1"/>
      <c r="G9" s="1"/>
      <c r="H9" s="26"/>
      <c r="I9" s="1"/>
      <c r="J9" s="1"/>
      <c r="K9" s="1"/>
      <c r="L9" s="1"/>
      <c r="M9" s="1"/>
      <c r="N9" s="1"/>
      <c r="O9" s="1"/>
      <c r="P9" s="1"/>
      <c r="Q9" s="23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49"/>
      <c r="C10" s="49"/>
      <c r="D10" s="1"/>
      <c r="E10" s="47"/>
      <c r="F10" s="1"/>
      <c r="G10" s="1"/>
      <c r="H10" s="1"/>
      <c r="I10" s="50"/>
      <c r="J10" s="1"/>
      <c r="K10" s="1"/>
      <c r="L10" s="1"/>
      <c r="M10" s="1"/>
      <c r="N10" s="33"/>
      <c r="O10" s="1"/>
      <c r="P10" s="1"/>
      <c r="Q10" s="26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17"/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26"/>
      <c r="I13" s="50"/>
      <c r="J13" s="1"/>
      <c r="K13" s="1"/>
      <c r="L13" s="1"/>
      <c r="M13" s="1"/>
      <c r="N13" s="33"/>
      <c r="O13" s="1"/>
      <c r="P13" s="1"/>
      <c r="Q13" s="26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1"/>
      <c r="E14" s="47"/>
      <c r="F14" s="1"/>
      <c r="G14" s="1"/>
      <c r="H14" s="46"/>
      <c r="I14" s="50"/>
      <c r="J14" s="1"/>
      <c r="K14" s="1"/>
      <c r="L14" s="1"/>
      <c r="M14" s="1"/>
      <c r="N14" s="33"/>
      <c r="O14" s="1"/>
      <c r="P14" s="1"/>
      <c r="Q14" s="23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7"/>
      <c r="F15" s="1"/>
      <c r="G15" s="1"/>
      <c r="H15" s="1"/>
      <c r="I15" s="50"/>
      <c r="J15" s="1"/>
      <c r="K15" s="1"/>
      <c r="L15" s="1"/>
      <c r="M15" s="1"/>
      <c r="N15" s="33"/>
      <c r="O15" s="1"/>
      <c r="P15" s="1"/>
      <c r="Q15" s="26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"/>
      <c r="G16" s="1"/>
      <c r="H16" s="26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47"/>
      <c r="I17" s="1"/>
      <c r="J17" s="1"/>
      <c r="K17" s="1"/>
      <c r="L17" s="1"/>
      <c r="M17" s="1"/>
      <c r="N17" s="33"/>
      <c r="O17" s="1"/>
      <c r="P17" s="1"/>
      <c r="Q17" s="23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1"/>
      <c r="I18" s="50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6"/>
      <c r="F19" s="1"/>
      <c r="G19" s="1"/>
      <c r="H19" s="67"/>
      <c r="I19" s="50"/>
      <c r="J19" s="1"/>
      <c r="K19" s="1"/>
      <c r="L19" s="1"/>
      <c r="M19" s="1"/>
      <c r="N19" s="33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6"/>
      <c r="F20" s="1"/>
      <c r="G20" s="1"/>
      <c r="H20" s="67"/>
      <c r="I20" s="67"/>
      <c r="J20" s="1"/>
      <c r="K20" s="1"/>
      <c r="L20" s="1"/>
      <c r="M20" s="1"/>
      <c r="N20" s="33"/>
      <c r="O20" s="1"/>
      <c r="P20" s="1"/>
      <c r="Q20" s="26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60"/>
      <c r="C23" s="49"/>
      <c r="D23" s="1"/>
      <c r="E23" s="47"/>
      <c r="F23" s="1"/>
      <c r="G23" s="1"/>
      <c r="H23" s="1"/>
      <c r="I23" s="50"/>
      <c r="J23" s="1"/>
      <c r="K23" s="1"/>
      <c r="L23" s="145"/>
      <c r="M23" s="1"/>
      <c r="N23" s="33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60"/>
      <c r="C24" s="49"/>
      <c r="D24" s="1"/>
      <c r="E24" s="47"/>
      <c r="F24" s="1"/>
      <c r="G24" s="1"/>
      <c r="H24" s="145"/>
      <c r="I24" s="50"/>
      <c r="J24" s="1"/>
      <c r="K24" s="1"/>
      <c r="L24" s="145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160"/>
      <c r="C25" s="49"/>
      <c r="D25" s="1"/>
      <c r="E25" s="47"/>
      <c r="F25" s="1"/>
      <c r="G25" s="1"/>
      <c r="H25" s="47"/>
      <c r="I25" s="50"/>
      <c r="J25" s="1"/>
      <c r="K25" s="145"/>
      <c r="L25" s="145"/>
      <c r="M25" s="1"/>
      <c r="N25" s="33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160"/>
      <c r="C26" s="49"/>
      <c r="D26" s="1"/>
      <c r="E26" s="47"/>
      <c r="F26" s="1"/>
      <c r="G26" s="1"/>
      <c r="H26" s="67"/>
      <c r="I26" s="50"/>
      <c r="J26" s="1"/>
      <c r="K26" s="1"/>
      <c r="L26" s="145"/>
      <c r="M26" s="1"/>
      <c r="N26" s="33"/>
      <c r="O26" s="1"/>
      <c r="P26" s="1"/>
      <c r="Q26" s="26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160"/>
      <c r="C27" s="49"/>
      <c r="D27" s="1"/>
      <c r="E27" s="47"/>
      <c r="F27" s="1"/>
      <c r="G27" s="1"/>
      <c r="H27" s="67"/>
      <c r="I27" s="1"/>
      <c r="J27" s="1"/>
      <c r="K27" s="1"/>
      <c r="L27" s="145"/>
      <c r="M27" s="1"/>
      <c r="N27" s="1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1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AS201"/>
  <sheetViews>
    <sheetView topLeftCell="Q46" zoomScale="70" zoomScaleNormal="70" workbookViewId="0">
      <selection activeCell="E107" sqref="E107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182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1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3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183</v>
      </c>
      <c r="C8" s="20" t="s">
        <v>163</v>
      </c>
      <c r="D8" s="18" t="s">
        <v>30</v>
      </c>
      <c r="E8" s="21">
        <v>864811037201188</v>
      </c>
      <c r="F8" s="18"/>
      <c r="G8" s="18" t="s">
        <v>74</v>
      </c>
      <c r="H8" s="22" t="s">
        <v>184</v>
      </c>
      <c r="I8" s="24" t="s">
        <v>164</v>
      </c>
      <c r="J8" s="22" t="s">
        <v>185</v>
      </c>
      <c r="K8" s="22" t="s">
        <v>84</v>
      </c>
      <c r="L8" s="22"/>
      <c r="M8" s="22" t="s">
        <v>171</v>
      </c>
      <c r="N8" s="25" t="s">
        <v>122</v>
      </c>
      <c r="O8" s="22" t="s">
        <v>80</v>
      </c>
      <c r="P8" s="22" t="s">
        <v>92</v>
      </c>
      <c r="Q8" s="26" t="s">
        <v>37</v>
      </c>
      <c r="R8" s="1" t="s">
        <v>40</v>
      </c>
      <c r="T8" s="261"/>
      <c r="U8" s="1" t="s">
        <v>39</v>
      </c>
      <c r="V8" s="1">
        <f>COUNTIF(R$8:R$1000,"GPS")</f>
        <v>2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183</v>
      </c>
      <c r="C9" s="20" t="s">
        <v>163</v>
      </c>
      <c r="D9" s="18" t="s">
        <v>30</v>
      </c>
      <c r="E9" s="21">
        <v>864811037182537</v>
      </c>
      <c r="F9" s="18"/>
      <c r="G9" s="18" t="s">
        <v>74</v>
      </c>
      <c r="H9" s="31"/>
      <c r="I9" s="24" t="s">
        <v>186</v>
      </c>
      <c r="J9" s="22" t="s">
        <v>185</v>
      </c>
      <c r="K9" s="22" t="s">
        <v>83</v>
      </c>
      <c r="L9" s="22" t="s">
        <v>84</v>
      </c>
      <c r="M9" s="22" t="s">
        <v>171</v>
      </c>
      <c r="N9" s="25" t="s">
        <v>122</v>
      </c>
      <c r="O9" s="22" t="s">
        <v>80</v>
      </c>
      <c r="P9" s="22" t="s">
        <v>92</v>
      </c>
      <c r="Q9" s="26" t="s">
        <v>37</v>
      </c>
      <c r="R9" s="1" t="s">
        <v>40</v>
      </c>
      <c r="T9" s="261"/>
      <c r="U9" s="1" t="s">
        <v>40</v>
      </c>
      <c r="V9" s="1">
        <f>COUNTIF(R$8:R$1000,"NG")</f>
        <v>17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183</v>
      </c>
      <c r="C10" s="20" t="s">
        <v>163</v>
      </c>
      <c r="D10" s="18" t="s">
        <v>30</v>
      </c>
      <c r="E10" s="21">
        <v>864811037159659</v>
      </c>
      <c r="F10" s="18"/>
      <c r="G10" s="18" t="s">
        <v>74</v>
      </c>
      <c r="H10" s="29"/>
      <c r="I10" s="24"/>
      <c r="J10" s="22" t="s">
        <v>187</v>
      </c>
      <c r="K10" s="22"/>
      <c r="L10" s="22"/>
      <c r="M10" s="22" t="s">
        <v>165</v>
      </c>
      <c r="N10" s="22"/>
      <c r="O10" s="22" t="s">
        <v>80</v>
      </c>
      <c r="P10" s="22" t="s">
        <v>92</v>
      </c>
      <c r="Q10" s="23" t="s">
        <v>37</v>
      </c>
      <c r="R10" s="18" t="s">
        <v>41</v>
      </c>
      <c r="T10" s="261"/>
      <c r="U10" s="1" t="s">
        <v>67</v>
      </c>
      <c r="V10" s="1">
        <f>COUNTIF(R$8:R$1000,"ACC")</f>
        <v>5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183</v>
      </c>
      <c r="C11" s="20" t="s">
        <v>163</v>
      </c>
      <c r="D11" s="18" t="s">
        <v>30</v>
      </c>
      <c r="E11" s="21">
        <v>866192037781075</v>
      </c>
      <c r="F11" s="18"/>
      <c r="G11" s="18" t="s">
        <v>74</v>
      </c>
      <c r="H11" s="29"/>
      <c r="I11" s="24" t="s">
        <v>82</v>
      </c>
      <c r="J11" s="22" t="s">
        <v>188</v>
      </c>
      <c r="K11" s="22" t="s">
        <v>120</v>
      </c>
      <c r="L11" s="22" t="s">
        <v>84</v>
      </c>
      <c r="M11" s="22" t="s">
        <v>189</v>
      </c>
      <c r="N11" s="25" t="s">
        <v>122</v>
      </c>
      <c r="O11" s="22" t="s">
        <v>80</v>
      </c>
      <c r="P11" s="22" t="s">
        <v>92</v>
      </c>
      <c r="Q11" s="23" t="s">
        <v>37</v>
      </c>
      <c r="R11" s="18" t="s">
        <v>41</v>
      </c>
      <c r="T11" s="262"/>
      <c r="U11" s="1" t="s">
        <v>41</v>
      </c>
      <c r="V11" s="1">
        <f>COUNTIF(R$8:R$1000,"LK")</f>
        <v>15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183</v>
      </c>
      <c r="C12" s="20" t="s">
        <v>163</v>
      </c>
      <c r="D12" s="18" t="s">
        <v>23</v>
      </c>
      <c r="E12" s="21">
        <v>863586034543839</v>
      </c>
      <c r="F12" s="18"/>
      <c r="G12" s="18" t="s">
        <v>95</v>
      </c>
      <c r="H12" s="18"/>
      <c r="I12" s="22" t="s">
        <v>190</v>
      </c>
      <c r="J12" s="22"/>
      <c r="K12" s="8" t="s">
        <v>191</v>
      </c>
      <c r="L12" s="22" t="s">
        <v>98</v>
      </c>
      <c r="M12" s="22" t="s">
        <v>192</v>
      </c>
      <c r="N12" s="28"/>
      <c r="O12" s="22" t="s">
        <v>80</v>
      </c>
      <c r="P12" s="22" t="s">
        <v>92</v>
      </c>
      <c r="Q12" s="23" t="s">
        <v>42</v>
      </c>
      <c r="R12" s="18" t="s">
        <v>45</v>
      </c>
      <c r="T12" s="271" t="s">
        <v>42</v>
      </c>
      <c r="U12" s="1" t="s">
        <v>43</v>
      </c>
      <c r="V12" s="1">
        <f>COUNTIF(R$8:R$1000,"MCH")</f>
        <v>2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183</v>
      </c>
      <c r="C13" s="20" t="s">
        <v>163</v>
      </c>
      <c r="D13" s="18" t="s">
        <v>23</v>
      </c>
      <c r="E13" s="21">
        <v>863586034527907</v>
      </c>
      <c r="F13" s="18"/>
      <c r="G13" s="18" t="s">
        <v>95</v>
      </c>
      <c r="H13" s="31"/>
      <c r="I13" s="22" t="s">
        <v>190</v>
      </c>
      <c r="J13" s="22"/>
      <c r="K13" s="22" t="s">
        <v>191</v>
      </c>
      <c r="L13" s="22" t="s">
        <v>98</v>
      </c>
      <c r="M13" s="22" t="s">
        <v>193</v>
      </c>
      <c r="N13" s="22"/>
      <c r="O13" s="22" t="s">
        <v>80</v>
      </c>
      <c r="P13" s="22" t="s">
        <v>92</v>
      </c>
      <c r="Q13" s="23" t="s">
        <v>42</v>
      </c>
      <c r="R13" s="1" t="s">
        <v>45</v>
      </c>
      <c r="T13" s="272"/>
      <c r="U13" s="1" t="s">
        <v>68</v>
      </c>
      <c r="V13" s="1">
        <f>COUNTIF(R$8:R$1000,"SF")</f>
        <v>8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20" t="s">
        <v>183</v>
      </c>
      <c r="C14" s="20" t="s">
        <v>163</v>
      </c>
      <c r="D14" s="18" t="s">
        <v>23</v>
      </c>
      <c r="E14" s="21">
        <v>861694031761156</v>
      </c>
      <c r="F14" s="18"/>
      <c r="G14" s="18" t="s">
        <v>95</v>
      </c>
      <c r="H14" s="29"/>
      <c r="I14" s="24" t="s">
        <v>194</v>
      </c>
      <c r="J14" s="22"/>
      <c r="K14" s="22" t="s">
        <v>98</v>
      </c>
      <c r="L14" s="22" t="s">
        <v>98</v>
      </c>
      <c r="M14" s="22" t="s">
        <v>195</v>
      </c>
      <c r="N14" s="22"/>
      <c r="O14" s="22" t="s">
        <v>80</v>
      </c>
      <c r="P14" s="22" t="s">
        <v>92</v>
      </c>
      <c r="Q14" s="23" t="s">
        <v>42</v>
      </c>
      <c r="R14" s="18" t="s">
        <v>45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20" t="s">
        <v>183</v>
      </c>
      <c r="C15" s="20" t="s">
        <v>163</v>
      </c>
      <c r="D15" s="18" t="s">
        <v>23</v>
      </c>
      <c r="E15" s="21">
        <v>863586034544720</v>
      </c>
      <c r="F15" s="18"/>
      <c r="G15" s="18" t="s">
        <v>95</v>
      </c>
      <c r="H15" s="29"/>
      <c r="I15" s="24" t="s">
        <v>196</v>
      </c>
      <c r="J15" s="22"/>
      <c r="K15" s="22" t="s">
        <v>191</v>
      </c>
      <c r="L15" s="22" t="s">
        <v>98</v>
      </c>
      <c r="M15" s="22" t="s">
        <v>193</v>
      </c>
      <c r="N15" s="22"/>
      <c r="O15" s="22" t="s">
        <v>80</v>
      </c>
      <c r="P15" s="22" t="s">
        <v>92</v>
      </c>
      <c r="Q15" s="23" t="s">
        <v>42</v>
      </c>
      <c r="R15" s="18" t="s">
        <v>45</v>
      </c>
      <c r="T15" s="272"/>
      <c r="U15" s="18" t="s">
        <v>44</v>
      </c>
      <c r="V15" s="1">
        <f>COUNTIF(R$8:R$1000,"NCFW")</f>
        <v>29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20" t="s">
        <v>183</v>
      </c>
      <c r="C16" s="20" t="s">
        <v>163</v>
      </c>
      <c r="D16" s="18" t="s">
        <v>23</v>
      </c>
      <c r="E16" s="21">
        <v>861694037957634</v>
      </c>
      <c r="F16" s="18"/>
      <c r="G16" s="18" t="s">
        <v>95</v>
      </c>
      <c r="H16" s="29"/>
      <c r="I16" s="29" t="s">
        <v>197</v>
      </c>
      <c r="J16" s="22" t="s">
        <v>198</v>
      </c>
      <c r="K16" s="22" t="s">
        <v>97</v>
      </c>
      <c r="L16" s="22" t="s">
        <v>98</v>
      </c>
      <c r="M16" s="22" t="s">
        <v>199</v>
      </c>
      <c r="N16" s="22"/>
      <c r="O16" s="22" t="s">
        <v>80</v>
      </c>
      <c r="P16" s="22" t="s">
        <v>92</v>
      </c>
      <c r="Q16" s="26" t="s">
        <v>37</v>
      </c>
      <c r="R16" s="18" t="s">
        <v>41</v>
      </c>
      <c r="T16" s="273"/>
      <c r="U16" s="18" t="s">
        <v>45</v>
      </c>
      <c r="V16" s="1">
        <f>COUNTIF(R$8:R$1000,"KL")</f>
        <v>6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10</v>
      </c>
      <c r="B17" s="20" t="s">
        <v>183</v>
      </c>
      <c r="C17" s="20" t="s">
        <v>163</v>
      </c>
      <c r="D17" s="18" t="s">
        <v>23</v>
      </c>
      <c r="E17" s="21">
        <v>861694031758194</v>
      </c>
      <c r="F17" s="18"/>
      <c r="G17" s="18" t="s">
        <v>95</v>
      </c>
      <c r="H17" s="22"/>
      <c r="I17" s="31" t="s">
        <v>200</v>
      </c>
      <c r="J17" s="22"/>
      <c r="K17" s="22" t="s">
        <v>97</v>
      </c>
      <c r="L17" s="22" t="s">
        <v>98</v>
      </c>
      <c r="M17" s="22" t="s">
        <v>192</v>
      </c>
      <c r="N17" s="22"/>
      <c r="O17" s="22" t="s">
        <v>80</v>
      </c>
      <c r="P17" s="22" t="s">
        <v>92</v>
      </c>
      <c r="Q17" s="26" t="s">
        <v>42</v>
      </c>
      <c r="R17" s="18" t="s">
        <v>45</v>
      </c>
      <c r="T17" s="274" t="s">
        <v>55</v>
      </c>
      <c r="U17" s="275"/>
      <c r="V17" s="104">
        <f>SUM(V6:V16)</f>
        <v>88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11</v>
      </c>
      <c r="B18" s="20" t="s">
        <v>183</v>
      </c>
      <c r="C18" s="20" t="s">
        <v>163</v>
      </c>
      <c r="D18" s="18" t="s">
        <v>23</v>
      </c>
      <c r="E18" s="21">
        <v>862631039275226</v>
      </c>
      <c r="F18" s="18"/>
      <c r="G18" s="18" t="s">
        <v>95</v>
      </c>
      <c r="H18" s="22"/>
      <c r="I18" s="22" t="s">
        <v>201</v>
      </c>
      <c r="J18" s="22" t="s">
        <v>167</v>
      </c>
      <c r="K18" s="22" t="s">
        <v>98</v>
      </c>
      <c r="L18" s="22"/>
      <c r="M18" s="22" t="s">
        <v>202</v>
      </c>
      <c r="N18" s="22"/>
      <c r="O18" s="22" t="s">
        <v>80</v>
      </c>
      <c r="P18" s="22" t="s">
        <v>92</v>
      </c>
      <c r="Q18" s="26" t="s">
        <v>42</v>
      </c>
      <c r="R18" s="18" t="s">
        <v>43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12</v>
      </c>
      <c r="B19" s="20" t="s">
        <v>183</v>
      </c>
      <c r="C19" s="20" t="s">
        <v>163</v>
      </c>
      <c r="D19" s="18" t="s">
        <v>23</v>
      </c>
      <c r="E19" s="21">
        <v>862631034792738</v>
      </c>
      <c r="F19" s="18"/>
      <c r="G19" s="18" t="s">
        <v>95</v>
      </c>
      <c r="H19" s="34"/>
      <c r="I19" s="22" t="s">
        <v>203</v>
      </c>
      <c r="J19" s="34" t="s">
        <v>204</v>
      </c>
      <c r="K19" s="34" t="s">
        <v>205</v>
      </c>
      <c r="L19" s="22" t="s">
        <v>98</v>
      </c>
      <c r="M19" s="22" t="s">
        <v>58</v>
      </c>
      <c r="N19" s="34"/>
      <c r="O19" s="22" t="s">
        <v>80</v>
      </c>
      <c r="P19" s="22" t="s">
        <v>92</v>
      </c>
      <c r="Q19" s="26" t="s">
        <v>42</v>
      </c>
      <c r="R19" s="18" t="s">
        <v>44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13</v>
      </c>
      <c r="B20" s="20" t="s">
        <v>183</v>
      </c>
      <c r="C20" s="20" t="s">
        <v>163</v>
      </c>
      <c r="D20" s="18" t="s">
        <v>56</v>
      </c>
      <c r="E20" s="21">
        <v>868183034559406</v>
      </c>
      <c r="F20" s="18"/>
      <c r="G20" s="18" t="s">
        <v>74</v>
      </c>
      <c r="H20" s="22"/>
      <c r="I20" s="24" t="s">
        <v>76</v>
      </c>
      <c r="J20" s="22" t="s">
        <v>149</v>
      </c>
      <c r="K20" s="22" t="s">
        <v>206</v>
      </c>
      <c r="L20" s="22" t="s">
        <v>78</v>
      </c>
      <c r="M20" s="22" t="s">
        <v>207</v>
      </c>
      <c r="N20" s="22"/>
      <c r="O20" s="22" t="s">
        <v>80</v>
      </c>
      <c r="P20" s="22" t="s">
        <v>81</v>
      </c>
      <c r="Q20" s="26" t="s">
        <v>37</v>
      </c>
      <c r="R20" s="1" t="s">
        <v>41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14</v>
      </c>
      <c r="B21" s="20" t="s">
        <v>183</v>
      </c>
      <c r="C21" s="20" t="s">
        <v>163</v>
      </c>
      <c r="D21" s="18" t="s">
        <v>56</v>
      </c>
      <c r="E21" s="21">
        <v>868183034548813</v>
      </c>
      <c r="F21" s="18" t="s">
        <v>208</v>
      </c>
      <c r="G21" s="18" t="s">
        <v>74</v>
      </c>
      <c r="H21" s="31"/>
      <c r="I21" s="24" t="s">
        <v>209</v>
      </c>
      <c r="J21" s="22" t="s">
        <v>210</v>
      </c>
      <c r="K21" s="22" t="s">
        <v>206</v>
      </c>
      <c r="L21" s="22" t="s">
        <v>78</v>
      </c>
      <c r="M21" s="22" t="s">
        <v>211</v>
      </c>
      <c r="N21" s="22"/>
      <c r="O21" s="22" t="s">
        <v>80</v>
      </c>
      <c r="P21" s="22" t="s">
        <v>81</v>
      </c>
      <c r="Q21" s="26" t="s">
        <v>42</v>
      </c>
      <c r="R21" s="1" t="s">
        <v>68</v>
      </c>
      <c r="T21" s="18" t="s">
        <v>46</v>
      </c>
      <c r="U21" s="18">
        <f>COUNTIF(Q7:Q1000,"PM")</f>
        <v>45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15</v>
      </c>
      <c r="B22" s="20" t="s">
        <v>183</v>
      </c>
      <c r="C22" s="20" t="s">
        <v>163</v>
      </c>
      <c r="D22" s="18" t="s">
        <v>56</v>
      </c>
      <c r="E22" s="21">
        <v>868183033823035</v>
      </c>
      <c r="F22" s="18"/>
      <c r="G22" s="18" t="s">
        <v>74</v>
      </c>
      <c r="H22" s="29"/>
      <c r="I22" s="24" t="s">
        <v>186</v>
      </c>
      <c r="J22" s="22"/>
      <c r="K22" s="22" t="s">
        <v>206</v>
      </c>
      <c r="L22" s="22" t="s">
        <v>78</v>
      </c>
      <c r="M22" s="22" t="s">
        <v>212</v>
      </c>
      <c r="N22" s="22"/>
      <c r="O22" s="22" t="s">
        <v>80</v>
      </c>
      <c r="P22" s="22" t="s">
        <v>81</v>
      </c>
      <c r="Q22" s="26" t="s">
        <v>42</v>
      </c>
      <c r="R22" s="18" t="s">
        <v>44</v>
      </c>
      <c r="T22" s="18" t="s">
        <v>47</v>
      </c>
      <c r="U22" s="18">
        <f>COUNTIF(Q7:Q1000,"PC")</f>
        <v>43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16</v>
      </c>
      <c r="B23" s="20" t="s">
        <v>183</v>
      </c>
      <c r="C23" s="20" t="s">
        <v>163</v>
      </c>
      <c r="D23" s="18" t="s">
        <v>56</v>
      </c>
      <c r="E23" s="21">
        <v>868183034596549</v>
      </c>
      <c r="F23" s="18" t="s">
        <v>208</v>
      </c>
      <c r="G23" s="18" t="s">
        <v>74</v>
      </c>
      <c r="H23" s="29"/>
      <c r="I23" s="24" t="s">
        <v>76</v>
      </c>
      <c r="J23" s="22" t="s">
        <v>210</v>
      </c>
      <c r="K23" s="22" t="s">
        <v>206</v>
      </c>
      <c r="L23" s="22" t="s">
        <v>78</v>
      </c>
      <c r="M23" s="22" t="s">
        <v>213</v>
      </c>
      <c r="N23" s="22"/>
      <c r="O23" s="22" t="s">
        <v>80</v>
      </c>
      <c r="P23" s="22" t="s">
        <v>81</v>
      </c>
      <c r="Q23" s="26" t="s">
        <v>37</v>
      </c>
      <c r="R23" s="1" t="s">
        <v>41</v>
      </c>
      <c r="T23" s="104" t="s">
        <v>55</v>
      </c>
      <c r="U23" s="5">
        <f>SUM(U21:U22)</f>
        <v>88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17</v>
      </c>
      <c r="B24" s="20" t="s">
        <v>183</v>
      </c>
      <c r="C24" s="20" t="s">
        <v>163</v>
      </c>
      <c r="D24" s="18" t="s">
        <v>56</v>
      </c>
      <c r="E24" s="21">
        <v>868183033848263</v>
      </c>
      <c r="F24" s="18" t="s">
        <v>88</v>
      </c>
      <c r="G24" s="18" t="s">
        <v>74</v>
      </c>
      <c r="H24" s="29"/>
      <c r="I24" s="29" t="s">
        <v>214</v>
      </c>
      <c r="J24" s="22" t="s">
        <v>215</v>
      </c>
      <c r="K24" s="34" t="s">
        <v>78</v>
      </c>
      <c r="L24" s="22"/>
      <c r="M24" s="22" t="s">
        <v>216</v>
      </c>
      <c r="N24" s="22"/>
      <c r="O24" s="22" t="s">
        <v>80</v>
      </c>
      <c r="P24" s="22" t="s">
        <v>81</v>
      </c>
      <c r="Q24" s="26" t="s">
        <v>42</v>
      </c>
      <c r="R24" s="18" t="s">
        <v>45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18</v>
      </c>
      <c r="B25" s="20" t="s">
        <v>183</v>
      </c>
      <c r="C25" s="20" t="s">
        <v>163</v>
      </c>
      <c r="D25" s="18" t="s">
        <v>56</v>
      </c>
      <c r="E25" s="21">
        <v>868183034514880</v>
      </c>
      <c r="F25" s="18"/>
      <c r="G25" s="18" t="s">
        <v>74</v>
      </c>
      <c r="H25" s="22"/>
      <c r="I25" s="31" t="s">
        <v>76</v>
      </c>
      <c r="J25" s="22" t="s">
        <v>210</v>
      </c>
      <c r="K25" s="22" t="s">
        <v>206</v>
      </c>
      <c r="L25" s="22" t="s">
        <v>78</v>
      </c>
      <c r="M25" s="22" t="s">
        <v>211</v>
      </c>
      <c r="N25" s="22"/>
      <c r="O25" s="22" t="s">
        <v>80</v>
      </c>
      <c r="P25" s="22" t="s">
        <v>81</v>
      </c>
      <c r="Q25" s="26" t="s">
        <v>42</v>
      </c>
      <c r="R25" s="1" t="s">
        <v>68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19</v>
      </c>
      <c r="B26" s="20" t="s">
        <v>183</v>
      </c>
      <c r="C26" s="20" t="s">
        <v>163</v>
      </c>
      <c r="D26" s="18" t="s">
        <v>56</v>
      </c>
      <c r="E26" s="21">
        <v>867717030420237</v>
      </c>
      <c r="F26" s="18" t="s">
        <v>217</v>
      </c>
      <c r="G26" s="18" t="s">
        <v>74</v>
      </c>
      <c r="H26" s="22" t="s">
        <v>2123</v>
      </c>
      <c r="I26" s="22" t="s">
        <v>218</v>
      </c>
      <c r="J26" s="22" t="s">
        <v>61</v>
      </c>
      <c r="K26" s="22" t="s">
        <v>219</v>
      </c>
      <c r="L26" s="22" t="s">
        <v>78</v>
      </c>
      <c r="M26" s="22" t="s">
        <v>220</v>
      </c>
      <c r="N26" s="22"/>
      <c r="O26" s="22" t="s">
        <v>80</v>
      </c>
      <c r="P26" s="22" t="s">
        <v>81</v>
      </c>
      <c r="Q26" s="26" t="s">
        <v>37</v>
      </c>
      <c r="R26" s="18" t="s">
        <v>59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20</v>
      </c>
      <c r="B27" s="20" t="s">
        <v>183</v>
      </c>
      <c r="C27" s="20" t="s">
        <v>163</v>
      </c>
      <c r="D27" s="18" t="s">
        <v>56</v>
      </c>
      <c r="E27" s="21">
        <v>867857039911479</v>
      </c>
      <c r="F27" s="18"/>
      <c r="G27" s="18" t="s">
        <v>74</v>
      </c>
      <c r="H27" s="34"/>
      <c r="I27" s="34" t="s">
        <v>82</v>
      </c>
      <c r="J27" s="34"/>
      <c r="K27" s="34" t="s">
        <v>78</v>
      </c>
      <c r="L27" s="22"/>
      <c r="M27" s="22" t="s">
        <v>221</v>
      </c>
      <c r="N27" s="34"/>
      <c r="O27" s="22" t="s">
        <v>80</v>
      </c>
      <c r="P27" s="22" t="s">
        <v>81</v>
      </c>
      <c r="Q27" s="26" t="s">
        <v>42</v>
      </c>
      <c r="R27" s="18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265" t="s">
        <v>727</v>
      </c>
      <c r="B28" s="266"/>
      <c r="C28" s="266"/>
      <c r="D28" s="266"/>
      <c r="E28" s="266"/>
      <c r="F28" s="266"/>
      <c r="G28" s="266"/>
      <c r="H28" s="266"/>
      <c r="I28" s="266"/>
      <c r="J28" s="266"/>
      <c r="K28" s="266"/>
      <c r="L28" s="266"/>
      <c r="M28" s="266"/>
      <c r="N28" s="266"/>
      <c r="O28" s="266"/>
      <c r="P28" s="266"/>
      <c r="Q28" s="266"/>
      <c r="R28" s="267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268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70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21</v>
      </c>
      <c r="B30" s="20" t="s">
        <v>797</v>
      </c>
      <c r="C30" s="20" t="s">
        <v>883</v>
      </c>
      <c r="D30" s="18" t="s">
        <v>30</v>
      </c>
      <c r="E30" s="38">
        <v>864811036917966</v>
      </c>
      <c r="F30" s="5"/>
      <c r="G30" s="18" t="s">
        <v>95</v>
      </c>
      <c r="H30" s="29"/>
      <c r="I30" s="24" t="s">
        <v>164</v>
      </c>
      <c r="J30" s="22" t="s">
        <v>225</v>
      </c>
      <c r="K30" s="22" t="s">
        <v>311</v>
      </c>
      <c r="L30" s="22"/>
      <c r="M30" s="22" t="s">
        <v>931</v>
      </c>
      <c r="N30" s="35" t="s">
        <v>122</v>
      </c>
      <c r="O30" s="22" t="s">
        <v>80</v>
      </c>
      <c r="P30" s="22" t="s">
        <v>92</v>
      </c>
      <c r="Q30" s="26" t="s">
        <v>37</v>
      </c>
      <c r="R30" s="1" t="s">
        <v>41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22</v>
      </c>
      <c r="B31" s="20" t="s">
        <v>797</v>
      </c>
      <c r="C31" s="20" t="s">
        <v>883</v>
      </c>
      <c r="D31" s="18" t="s">
        <v>30</v>
      </c>
      <c r="E31" s="38">
        <v>864811037167363</v>
      </c>
      <c r="F31" s="5"/>
      <c r="G31" s="18" t="s">
        <v>95</v>
      </c>
      <c r="H31" s="31"/>
      <c r="I31" s="24" t="s">
        <v>624</v>
      </c>
      <c r="J31" s="22"/>
      <c r="K31" s="22" t="s">
        <v>545</v>
      </c>
      <c r="L31" s="22" t="s">
        <v>84</v>
      </c>
      <c r="M31" s="22" t="s">
        <v>58</v>
      </c>
      <c r="N31" s="35" t="s">
        <v>122</v>
      </c>
      <c r="O31" s="22" t="s">
        <v>80</v>
      </c>
      <c r="P31" s="22" t="s">
        <v>92</v>
      </c>
      <c r="Q31" s="26" t="s">
        <v>42</v>
      </c>
      <c r="R31" s="1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23</v>
      </c>
      <c r="B32" s="20" t="s">
        <v>797</v>
      </c>
      <c r="C32" s="20" t="s">
        <v>883</v>
      </c>
      <c r="D32" s="18" t="s">
        <v>30</v>
      </c>
      <c r="E32" s="38">
        <v>864811037127359</v>
      </c>
      <c r="F32" s="5"/>
      <c r="G32" s="18" t="s">
        <v>95</v>
      </c>
      <c r="H32" s="29" t="s">
        <v>118</v>
      </c>
      <c r="I32" s="24" t="s">
        <v>624</v>
      </c>
      <c r="J32" s="22" t="s">
        <v>932</v>
      </c>
      <c r="K32" s="22"/>
      <c r="L32" s="22" t="s">
        <v>84</v>
      </c>
      <c r="M32" s="22" t="s">
        <v>933</v>
      </c>
      <c r="N32" s="35" t="s">
        <v>122</v>
      </c>
      <c r="O32" s="22" t="s">
        <v>80</v>
      </c>
      <c r="P32" s="22" t="s">
        <v>92</v>
      </c>
      <c r="Q32" s="23" t="s">
        <v>37</v>
      </c>
      <c r="R32" s="18" t="s">
        <v>40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24</v>
      </c>
      <c r="B33" s="20" t="s">
        <v>797</v>
      </c>
      <c r="C33" s="20" t="s">
        <v>883</v>
      </c>
      <c r="D33" s="18" t="s">
        <v>56</v>
      </c>
      <c r="E33" s="38">
        <v>868183034630090</v>
      </c>
      <c r="F33" s="5"/>
      <c r="G33" s="18" t="s">
        <v>74</v>
      </c>
      <c r="H33" s="18"/>
      <c r="I33" s="22" t="s">
        <v>76</v>
      </c>
      <c r="J33" s="34" t="s">
        <v>245</v>
      </c>
      <c r="K33" s="8" t="s">
        <v>333</v>
      </c>
      <c r="L33" s="22" t="s">
        <v>78</v>
      </c>
      <c r="M33" s="22" t="s">
        <v>934</v>
      </c>
      <c r="N33" s="22"/>
      <c r="O33" s="22" t="s">
        <v>80</v>
      </c>
      <c r="P33" s="22" t="s">
        <v>92</v>
      </c>
      <c r="Q33" s="23" t="s">
        <v>37</v>
      </c>
      <c r="R33" s="18" t="s">
        <v>40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25</v>
      </c>
      <c r="B34" s="20" t="s">
        <v>797</v>
      </c>
      <c r="C34" s="20" t="s">
        <v>883</v>
      </c>
      <c r="D34" s="18" t="s">
        <v>56</v>
      </c>
      <c r="E34" s="69">
        <v>868183034633441</v>
      </c>
      <c r="F34" s="5"/>
      <c r="G34" s="18" t="s">
        <v>74</v>
      </c>
      <c r="H34" s="31"/>
      <c r="I34" s="22" t="s">
        <v>164</v>
      </c>
      <c r="J34" s="22" t="s">
        <v>225</v>
      </c>
      <c r="K34" s="22" t="s">
        <v>206</v>
      </c>
      <c r="L34" s="22" t="s">
        <v>78</v>
      </c>
      <c r="M34" s="22" t="s">
        <v>665</v>
      </c>
      <c r="N34" s="22"/>
      <c r="O34" s="22" t="s">
        <v>80</v>
      </c>
      <c r="P34" s="22" t="s">
        <v>92</v>
      </c>
      <c r="Q34" s="23" t="s">
        <v>42</v>
      </c>
      <c r="R34" s="18" t="s">
        <v>68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26</v>
      </c>
      <c r="B35" s="20" t="s">
        <v>797</v>
      </c>
      <c r="C35" s="20" t="s">
        <v>883</v>
      </c>
      <c r="D35" s="18" t="s">
        <v>56</v>
      </c>
      <c r="E35" s="38">
        <v>867710730416532</v>
      </c>
      <c r="F35" s="18"/>
      <c r="G35" s="18" t="s">
        <v>74</v>
      </c>
      <c r="H35" s="29"/>
      <c r="I35" s="24" t="s">
        <v>214</v>
      </c>
      <c r="J35" s="22"/>
      <c r="K35" s="22" t="s">
        <v>78</v>
      </c>
      <c r="L35" s="22"/>
      <c r="M35" s="22" t="s">
        <v>106</v>
      </c>
      <c r="N35" s="22"/>
      <c r="O35" s="22" t="s">
        <v>80</v>
      </c>
      <c r="P35" s="22" t="s">
        <v>92</v>
      </c>
      <c r="Q35" s="23" t="s">
        <v>42</v>
      </c>
      <c r="R35" s="18" t="s">
        <v>44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27</v>
      </c>
      <c r="B36" s="20" t="s">
        <v>797</v>
      </c>
      <c r="C36" s="20" t="s">
        <v>883</v>
      </c>
      <c r="D36" s="18" t="s">
        <v>56</v>
      </c>
      <c r="E36" s="38">
        <v>868183034781034</v>
      </c>
      <c r="F36" s="18"/>
      <c r="G36" s="18" t="s">
        <v>74</v>
      </c>
      <c r="H36" s="29"/>
      <c r="I36" s="24" t="s">
        <v>209</v>
      </c>
      <c r="J36" s="22"/>
      <c r="K36" s="24" t="s">
        <v>78</v>
      </c>
      <c r="L36" s="22"/>
      <c r="M36" s="22" t="s">
        <v>106</v>
      </c>
      <c r="N36" s="22"/>
      <c r="O36" s="22" t="s">
        <v>80</v>
      </c>
      <c r="P36" s="22" t="s">
        <v>92</v>
      </c>
      <c r="Q36" s="23" t="s">
        <v>42</v>
      </c>
      <c r="R36" s="18" t="s">
        <v>44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28</v>
      </c>
      <c r="B37" s="20" t="s">
        <v>797</v>
      </c>
      <c r="C37" s="20" t="s">
        <v>883</v>
      </c>
      <c r="D37" s="18" t="s">
        <v>56</v>
      </c>
      <c r="E37" s="38">
        <v>867857039910703</v>
      </c>
      <c r="F37" s="18"/>
      <c r="G37" s="18" t="s">
        <v>74</v>
      </c>
      <c r="H37" s="29"/>
      <c r="I37" s="29" t="s">
        <v>82</v>
      </c>
      <c r="J37" s="22" t="s">
        <v>935</v>
      </c>
      <c r="K37" s="22"/>
      <c r="L37" s="24" t="s">
        <v>78</v>
      </c>
      <c r="M37" s="22" t="s">
        <v>106</v>
      </c>
      <c r="N37" s="22"/>
      <c r="O37" s="22" t="s">
        <v>80</v>
      </c>
      <c r="P37" s="22" t="s">
        <v>92</v>
      </c>
      <c r="Q37" s="23" t="s">
        <v>42</v>
      </c>
      <c r="R37" s="18" t="s">
        <v>44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29</v>
      </c>
      <c r="B38" s="20" t="s">
        <v>797</v>
      </c>
      <c r="C38" s="20" t="s">
        <v>883</v>
      </c>
      <c r="D38" s="18" t="s">
        <v>23</v>
      </c>
      <c r="E38" s="21">
        <v>861694037955695</v>
      </c>
      <c r="F38" s="5"/>
      <c r="G38" s="18" t="s">
        <v>95</v>
      </c>
      <c r="H38" s="31" t="s">
        <v>639</v>
      </c>
      <c r="I38" s="22" t="s">
        <v>426</v>
      </c>
      <c r="J38" s="22" t="s">
        <v>936</v>
      </c>
      <c r="K38" s="22" t="s">
        <v>266</v>
      </c>
      <c r="L38" s="24" t="s">
        <v>98</v>
      </c>
      <c r="M38" s="22" t="s">
        <v>937</v>
      </c>
      <c r="N38" s="22"/>
      <c r="O38" s="22" t="s">
        <v>80</v>
      </c>
      <c r="P38" s="22" t="s">
        <v>92</v>
      </c>
      <c r="Q38" s="23" t="s">
        <v>37</v>
      </c>
      <c r="R38" s="1" t="s">
        <v>41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30</v>
      </c>
      <c r="B39" s="20" t="s">
        <v>797</v>
      </c>
      <c r="C39" s="20" t="s">
        <v>883</v>
      </c>
      <c r="D39" s="18" t="s">
        <v>23</v>
      </c>
      <c r="E39" s="21">
        <v>866104028876327</v>
      </c>
      <c r="F39" s="5"/>
      <c r="G39" s="18" t="s">
        <v>95</v>
      </c>
      <c r="H39" s="22"/>
      <c r="I39" s="24" t="s">
        <v>203</v>
      </c>
      <c r="J39" s="22"/>
      <c r="K39" s="22" t="s">
        <v>97</v>
      </c>
      <c r="L39" s="24" t="s">
        <v>98</v>
      </c>
      <c r="M39" s="22" t="s">
        <v>58</v>
      </c>
      <c r="N39" s="28"/>
      <c r="O39" s="22" t="s">
        <v>80</v>
      </c>
      <c r="P39" s="22" t="s">
        <v>92</v>
      </c>
      <c r="Q39" s="26" t="s">
        <v>42</v>
      </c>
      <c r="R39" s="1" t="s">
        <v>44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30</v>
      </c>
    </row>
    <row r="40" spans="1:28" ht="16.5" customHeight="1" x14ac:dyDescent="0.25">
      <c r="A40" s="1">
        <v>31</v>
      </c>
      <c r="B40" s="20" t="s">
        <v>797</v>
      </c>
      <c r="C40" s="20" t="s">
        <v>883</v>
      </c>
      <c r="D40" s="18" t="s">
        <v>23</v>
      </c>
      <c r="E40" s="21">
        <v>862631039263909</v>
      </c>
      <c r="F40" s="5"/>
      <c r="G40" s="18" t="s">
        <v>95</v>
      </c>
      <c r="H40" s="31"/>
      <c r="I40" s="24" t="s">
        <v>82</v>
      </c>
      <c r="J40" s="22"/>
      <c r="K40" s="22" t="s">
        <v>450</v>
      </c>
      <c r="L40" s="24" t="s">
        <v>98</v>
      </c>
      <c r="M40" s="22" t="s">
        <v>778</v>
      </c>
      <c r="N40" s="28"/>
      <c r="O40" s="22" t="s">
        <v>80</v>
      </c>
      <c r="P40" s="22" t="s">
        <v>92</v>
      </c>
      <c r="Q40" s="26" t="s">
        <v>42</v>
      </c>
      <c r="R40" s="1" t="s">
        <v>44</v>
      </c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">
        <v>32</v>
      </c>
      <c r="B41" s="20" t="s">
        <v>797</v>
      </c>
      <c r="C41" s="20" t="s">
        <v>883</v>
      </c>
      <c r="D41" s="18" t="s">
        <v>23</v>
      </c>
      <c r="E41" s="21">
        <v>862631037446779</v>
      </c>
      <c r="F41" s="5"/>
      <c r="G41" s="18" t="s">
        <v>95</v>
      </c>
      <c r="H41" s="22"/>
      <c r="I41" s="24" t="s">
        <v>214</v>
      </c>
      <c r="J41" s="22" t="s">
        <v>938</v>
      </c>
      <c r="K41" s="24" t="s">
        <v>98</v>
      </c>
      <c r="L41" s="22"/>
      <c r="M41" s="22" t="s">
        <v>143</v>
      </c>
      <c r="N41" s="28"/>
      <c r="O41" s="22" t="s">
        <v>144</v>
      </c>
      <c r="P41" s="22" t="s">
        <v>92</v>
      </c>
      <c r="Q41" s="26" t="s">
        <v>37</v>
      </c>
      <c r="R41" s="1" t="s">
        <v>40</v>
      </c>
      <c r="Y41" s="259"/>
      <c r="Z41" s="18" t="s">
        <v>39</v>
      </c>
      <c r="AA41" s="18">
        <f>COUNTIFS($D$8:$D$1000,"TG102SE",$R$8:$R$1000,"GPS")</f>
        <v>2</v>
      </c>
      <c r="AB41" s="257"/>
    </row>
    <row r="42" spans="1:28" ht="16.5" customHeight="1" x14ac:dyDescent="0.25">
      <c r="A42" s="1">
        <v>33</v>
      </c>
      <c r="B42" s="20" t="s">
        <v>797</v>
      </c>
      <c r="C42" s="20" t="s">
        <v>883</v>
      </c>
      <c r="D42" s="18" t="s">
        <v>23</v>
      </c>
      <c r="E42" s="21">
        <v>862631039275382</v>
      </c>
      <c r="F42" s="5"/>
      <c r="G42" s="18" t="s">
        <v>95</v>
      </c>
      <c r="H42" s="1" t="s">
        <v>939</v>
      </c>
      <c r="I42" s="1" t="s">
        <v>203</v>
      </c>
      <c r="J42" s="1" t="s">
        <v>61</v>
      </c>
      <c r="K42" s="1" t="s">
        <v>97</v>
      </c>
      <c r="L42" s="1" t="s">
        <v>98</v>
      </c>
      <c r="M42" s="1" t="s">
        <v>332</v>
      </c>
      <c r="N42" s="33">
        <v>220000</v>
      </c>
      <c r="O42" s="1" t="s">
        <v>80</v>
      </c>
      <c r="P42" s="1" t="s">
        <v>92</v>
      </c>
      <c r="Q42" s="1" t="s">
        <v>37</v>
      </c>
      <c r="R42" s="1" t="s">
        <v>59</v>
      </c>
      <c r="Y42" s="259"/>
      <c r="Z42" s="18" t="s">
        <v>40</v>
      </c>
      <c r="AA42" s="18">
        <f>COUNTIFS($D$8:$D$1000,"TG102SE",$R$8:$R$1000,"NG")</f>
        <v>6</v>
      </c>
      <c r="AB42" s="257"/>
    </row>
    <row r="43" spans="1:28" ht="16.5" customHeight="1" x14ac:dyDescent="0.25">
      <c r="A43" s="1">
        <v>34</v>
      </c>
      <c r="B43" s="20" t="s">
        <v>797</v>
      </c>
      <c r="C43" s="20" t="s">
        <v>883</v>
      </c>
      <c r="D43" s="18" t="s">
        <v>23</v>
      </c>
      <c r="E43" s="21">
        <v>862631037448270</v>
      </c>
      <c r="F43" s="5"/>
      <c r="G43" s="18" t="s">
        <v>95</v>
      </c>
      <c r="H43" s="31"/>
      <c r="I43" s="24" t="s">
        <v>203</v>
      </c>
      <c r="J43" s="22"/>
      <c r="K43" s="22" t="s">
        <v>266</v>
      </c>
      <c r="L43" s="1" t="s">
        <v>98</v>
      </c>
      <c r="M43" s="22" t="s">
        <v>778</v>
      </c>
      <c r="N43" s="22"/>
      <c r="O43" s="1" t="s">
        <v>80</v>
      </c>
      <c r="P43" s="1" t="s">
        <v>92</v>
      </c>
      <c r="Q43" s="26" t="s">
        <v>42</v>
      </c>
      <c r="R43" s="1" t="s">
        <v>44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35</v>
      </c>
      <c r="B44" s="20" t="s">
        <v>797</v>
      </c>
      <c r="C44" s="20" t="s">
        <v>883</v>
      </c>
      <c r="D44" s="18" t="s">
        <v>23</v>
      </c>
      <c r="E44" s="21">
        <v>862631034746247</v>
      </c>
      <c r="F44" s="5"/>
      <c r="G44" s="18" t="s">
        <v>95</v>
      </c>
      <c r="H44" s="29"/>
      <c r="I44" s="24" t="s">
        <v>624</v>
      </c>
      <c r="J44" s="22"/>
      <c r="K44" s="22" t="s">
        <v>396</v>
      </c>
      <c r="L44" s="1" t="s">
        <v>98</v>
      </c>
      <c r="M44" s="22" t="s">
        <v>58</v>
      </c>
      <c r="N44" s="22"/>
      <c r="O44" s="1" t="s">
        <v>80</v>
      </c>
      <c r="P44" s="1" t="s">
        <v>92</v>
      </c>
      <c r="Q44" s="26" t="s">
        <v>42</v>
      </c>
      <c r="R44" s="1" t="s">
        <v>44</v>
      </c>
      <c r="Y44" s="259"/>
      <c r="Z44" s="18" t="s">
        <v>41</v>
      </c>
      <c r="AA44" s="18">
        <f>COUNTIFS($D$8:$D$1000,"TG102SE",$R$8:$R$1000,"LK")</f>
        <v>4</v>
      </c>
      <c r="AB44" s="257"/>
    </row>
    <row r="45" spans="1:28" ht="16.5" customHeight="1" x14ac:dyDescent="0.25">
      <c r="A45" s="1">
        <v>36</v>
      </c>
      <c r="B45" s="20" t="s">
        <v>797</v>
      </c>
      <c r="C45" s="20" t="s">
        <v>883</v>
      </c>
      <c r="D45" s="18" t="s">
        <v>23</v>
      </c>
      <c r="E45" s="21">
        <v>862631034796168</v>
      </c>
      <c r="F45" s="5"/>
      <c r="G45" s="18" t="s">
        <v>95</v>
      </c>
      <c r="H45" s="34"/>
      <c r="I45" s="34" t="s">
        <v>624</v>
      </c>
      <c r="J45" s="34" t="s">
        <v>245</v>
      </c>
      <c r="K45" s="34" t="s">
        <v>396</v>
      </c>
      <c r="L45" s="1" t="s">
        <v>98</v>
      </c>
      <c r="M45" s="22" t="s">
        <v>940</v>
      </c>
      <c r="N45" s="70">
        <v>10000</v>
      </c>
      <c r="O45" s="22" t="s">
        <v>80</v>
      </c>
      <c r="P45" s="22" t="s">
        <v>92</v>
      </c>
      <c r="Q45" s="26" t="s">
        <v>37</v>
      </c>
      <c r="R45" s="18" t="s">
        <v>40</v>
      </c>
      <c r="Y45" s="259"/>
      <c r="Z45" s="18" t="s">
        <v>43</v>
      </c>
      <c r="AA45" s="18">
        <f>COUNTIFS($D$8:$D$1000,"TG102SE",$R$8:$R$1000,"MCH")</f>
        <v>2</v>
      </c>
      <c r="AB45" s="257"/>
    </row>
    <row r="46" spans="1:28" ht="16.5" customHeight="1" x14ac:dyDescent="0.25">
      <c r="A46" s="1">
        <v>37</v>
      </c>
      <c r="B46" s="20" t="s">
        <v>797</v>
      </c>
      <c r="C46" s="20" t="s">
        <v>883</v>
      </c>
      <c r="D46" s="18" t="s">
        <v>23</v>
      </c>
      <c r="E46" s="21">
        <v>862631034729219</v>
      </c>
      <c r="F46" s="5"/>
      <c r="G46" s="18" t="s">
        <v>95</v>
      </c>
      <c r="H46" s="22" t="s">
        <v>941</v>
      </c>
      <c r="I46" s="22" t="s">
        <v>942</v>
      </c>
      <c r="J46" s="22" t="s">
        <v>943</v>
      </c>
      <c r="K46" s="22" t="s">
        <v>450</v>
      </c>
      <c r="L46" s="1" t="s">
        <v>98</v>
      </c>
      <c r="M46" s="22" t="s">
        <v>944</v>
      </c>
      <c r="N46" s="22"/>
      <c r="O46" s="22" t="s">
        <v>80</v>
      </c>
      <c r="P46" s="22" t="s">
        <v>92</v>
      </c>
      <c r="Q46" s="26" t="s">
        <v>42</v>
      </c>
      <c r="R46" s="18" t="s">
        <v>44</v>
      </c>
      <c r="Y46" s="259"/>
      <c r="Z46" s="18" t="s">
        <v>68</v>
      </c>
      <c r="AA46" s="18">
        <f>COUNTIFS($D$8:$D$1000,"TG102SE",$R$8:$R$1000,"SF")</f>
        <v>1</v>
      </c>
      <c r="AB46" s="257"/>
    </row>
    <row r="47" spans="1:28" ht="16.5" customHeight="1" x14ac:dyDescent="0.25">
      <c r="A47" s="1">
        <v>38</v>
      </c>
      <c r="B47" s="20" t="s">
        <v>797</v>
      </c>
      <c r="C47" s="20" t="s">
        <v>883</v>
      </c>
      <c r="D47" s="18" t="s">
        <v>23</v>
      </c>
      <c r="E47" s="21">
        <v>862631034747096</v>
      </c>
      <c r="F47" s="5"/>
      <c r="G47" s="18" t="s">
        <v>95</v>
      </c>
      <c r="H47" s="22" t="s">
        <v>639</v>
      </c>
      <c r="I47" s="28" t="s">
        <v>164</v>
      </c>
      <c r="J47" s="22" t="s">
        <v>945</v>
      </c>
      <c r="K47" s="22" t="s">
        <v>946</v>
      </c>
      <c r="L47" s="1" t="s">
        <v>98</v>
      </c>
      <c r="M47" s="22" t="s">
        <v>947</v>
      </c>
      <c r="N47" s="28">
        <v>310000</v>
      </c>
      <c r="O47" s="22" t="s">
        <v>80</v>
      </c>
      <c r="P47" s="22" t="s">
        <v>92</v>
      </c>
      <c r="Q47" s="26" t="s">
        <v>37</v>
      </c>
      <c r="R47" s="18" t="s">
        <v>39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39</v>
      </c>
      <c r="B48" s="20" t="s">
        <v>797</v>
      </c>
      <c r="C48" s="20" t="s">
        <v>883</v>
      </c>
      <c r="D48" s="18" t="s">
        <v>23</v>
      </c>
      <c r="E48" s="21">
        <v>862631034710631</v>
      </c>
      <c r="F48" s="5"/>
      <c r="G48" s="18" t="s">
        <v>95</v>
      </c>
      <c r="H48" s="22" t="s">
        <v>639</v>
      </c>
      <c r="I48" s="22" t="s">
        <v>426</v>
      </c>
      <c r="J48" s="22"/>
      <c r="K48" s="22" t="s">
        <v>266</v>
      </c>
      <c r="L48" s="1" t="s">
        <v>98</v>
      </c>
      <c r="M48" s="22" t="s">
        <v>58</v>
      </c>
      <c r="N48" s="22"/>
      <c r="O48" s="22" t="s">
        <v>80</v>
      </c>
      <c r="P48" s="22" t="s">
        <v>92</v>
      </c>
      <c r="Q48" s="26" t="s">
        <v>42</v>
      </c>
      <c r="R48" s="18" t="s">
        <v>44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9</v>
      </c>
      <c r="AB48" s="257"/>
    </row>
    <row r="49" spans="1:28" ht="16.5" customHeight="1" x14ac:dyDescent="0.25">
      <c r="A49" s="1">
        <v>40</v>
      </c>
      <c r="B49" s="20" t="s">
        <v>797</v>
      </c>
      <c r="C49" s="20" t="s">
        <v>883</v>
      </c>
      <c r="D49" s="18" t="s">
        <v>23</v>
      </c>
      <c r="E49" s="21">
        <v>862631034711969</v>
      </c>
      <c r="F49" s="5"/>
      <c r="G49" s="18" t="s">
        <v>95</v>
      </c>
      <c r="H49" s="22"/>
      <c r="I49" s="22" t="s">
        <v>345</v>
      </c>
      <c r="J49" s="22"/>
      <c r="K49" s="22" t="s">
        <v>948</v>
      </c>
      <c r="L49" s="1" t="s">
        <v>98</v>
      </c>
      <c r="M49" s="22" t="s">
        <v>58</v>
      </c>
      <c r="N49" s="22"/>
      <c r="O49" s="22" t="s">
        <v>80</v>
      </c>
      <c r="P49" s="22" t="s">
        <v>92</v>
      </c>
      <c r="Q49" s="26" t="s">
        <v>42</v>
      </c>
      <c r="R49" s="18" t="s">
        <v>44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5</v>
      </c>
      <c r="AB49" s="258"/>
    </row>
    <row r="50" spans="1:28" ht="16.5" customHeight="1" x14ac:dyDescent="0.25">
      <c r="A50" s="1">
        <v>41</v>
      </c>
      <c r="B50" s="20" t="s">
        <v>797</v>
      </c>
      <c r="C50" s="20" t="s">
        <v>883</v>
      </c>
      <c r="D50" s="18" t="s">
        <v>23</v>
      </c>
      <c r="E50" s="21">
        <v>862631034748235</v>
      </c>
      <c r="F50" s="5"/>
      <c r="G50" s="18" t="s">
        <v>95</v>
      </c>
      <c r="H50" s="22" t="s">
        <v>639</v>
      </c>
      <c r="I50" s="22" t="s">
        <v>426</v>
      </c>
      <c r="J50" s="22"/>
      <c r="K50" s="22" t="s">
        <v>450</v>
      </c>
      <c r="L50" s="1" t="s">
        <v>98</v>
      </c>
      <c r="M50" s="22" t="s">
        <v>58</v>
      </c>
      <c r="N50" s="22"/>
      <c r="O50" s="22" t="s">
        <v>80</v>
      </c>
      <c r="P50" s="22" t="s">
        <v>92</v>
      </c>
      <c r="Q50" s="26" t="s">
        <v>42</v>
      </c>
      <c r="R50" s="18" t="s">
        <v>44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1</v>
      </c>
      <c r="AB50" s="256">
        <f>SUM(AA50:AA60)</f>
        <v>26</v>
      </c>
    </row>
    <row r="51" spans="1:28" ht="16.5" customHeight="1" x14ac:dyDescent="0.25">
      <c r="A51" s="265" t="s">
        <v>1069</v>
      </c>
      <c r="B51" s="266"/>
      <c r="C51" s="266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7"/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268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70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42</v>
      </c>
      <c r="B53" s="20" t="s">
        <v>1093</v>
      </c>
      <c r="C53" s="20">
        <v>43529</v>
      </c>
      <c r="D53" s="18" t="s">
        <v>30</v>
      </c>
      <c r="E53" s="21">
        <v>864811037170144</v>
      </c>
      <c r="F53" s="5"/>
      <c r="G53" s="18" t="s">
        <v>95</v>
      </c>
      <c r="H53" s="22"/>
      <c r="I53" s="24" t="s">
        <v>82</v>
      </c>
      <c r="J53" s="22"/>
      <c r="K53" s="22" t="s">
        <v>84</v>
      </c>
      <c r="L53" s="22"/>
      <c r="M53" s="22" t="s">
        <v>213</v>
      </c>
      <c r="N53" s="35" t="s">
        <v>122</v>
      </c>
      <c r="O53" s="22" t="s">
        <v>80</v>
      </c>
      <c r="P53" s="22" t="s">
        <v>92</v>
      </c>
      <c r="Q53" s="26" t="s">
        <v>42</v>
      </c>
      <c r="R53" s="1" t="s">
        <v>44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5</v>
      </c>
      <c r="AB53" s="257"/>
    </row>
    <row r="54" spans="1:28" ht="16.5" customHeight="1" x14ac:dyDescent="0.25">
      <c r="A54" s="1">
        <v>43</v>
      </c>
      <c r="B54" s="20" t="s">
        <v>1093</v>
      </c>
      <c r="C54" s="20">
        <v>43529</v>
      </c>
      <c r="D54" s="18" t="s">
        <v>30</v>
      </c>
      <c r="E54" s="21">
        <v>864811037118424</v>
      </c>
      <c r="F54" s="18" t="s">
        <v>88</v>
      </c>
      <c r="G54" s="18" t="s">
        <v>95</v>
      </c>
      <c r="H54" s="29" t="s">
        <v>384</v>
      </c>
      <c r="I54" s="29" t="s">
        <v>426</v>
      </c>
      <c r="J54" s="22" t="s">
        <v>170</v>
      </c>
      <c r="K54" s="22"/>
      <c r="L54" s="22" t="s">
        <v>84</v>
      </c>
      <c r="M54" s="22" t="s">
        <v>386</v>
      </c>
      <c r="N54" s="35" t="s">
        <v>122</v>
      </c>
      <c r="O54" s="22" t="s">
        <v>80</v>
      </c>
      <c r="P54" s="22" t="s">
        <v>92</v>
      </c>
      <c r="Q54" s="23" t="s">
        <v>37</v>
      </c>
      <c r="R54" s="1" t="s">
        <v>67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5</v>
      </c>
      <c r="AB54" s="257"/>
    </row>
    <row r="55" spans="1:28" ht="16.5" customHeight="1" x14ac:dyDescent="0.25">
      <c r="A55" s="1">
        <v>44</v>
      </c>
      <c r="B55" s="20" t="s">
        <v>1093</v>
      </c>
      <c r="C55" s="20">
        <v>43529</v>
      </c>
      <c r="D55" s="18" t="s">
        <v>30</v>
      </c>
      <c r="E55" s="21">
        <v>864811037284747</v>
      </c>
      <c r="F55" s="5"/>
      <c r="G55" s="18" t="s">
        <v>95</v>
      </c>
      <c r="H55" s="29" t="s">
        <v>384</v>
      </c>
      <c r="I55" s="29" t="s">
        <v>426</v>
      </c>
      <c r="J55" s="22" t="s">
        <v>170</v>
      </c>
      <c r="K55" s="22"/>
      <c r="L55" s="22" t="s">
        <v>84</v>
      </c>
      <c r="M55" s="22" t="s">
        <v>386</v>
      </c>
      <c r="N55" s="35" t="s">
        <v>122</v>
      </c>
      <c r="O55" s="22" t="s">
        <v>80</v>
      </c>
      <c r="P55" s="22" t="s">
        <v>92</v>
      </c>
      <c r="Q55" s="23" t="s">
        <v>37</v>
      </c>
      <c r="R55" s="1" t="s">
        <v>67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6</v>
      </c>
      <c r="AB55" s="257"/>
    </row>
    <row r="56" spans="1:28" ht="16.5" customHeight="1" x14ac:dyDescent="0.25">
      <c r="A56" s="1">
        <v>45</v>
      </c>
      <c r="B56" s="20" t="s">
        <v>1093</v>
      </c>
      <c r="C56" s="20">
        <v>43529</v>
      </c>
      <c r="D56" s="18" t="s">
        <v>30</v>
      </c>
      <c r="E56" s="21">
        <v>863586032878484</v>
      </c>
      <c r="F56" s="5"/>
      <c r="G56" s="18" t="s">
        <v>95</v>
      </c>
      <c r="H56" s="29" t="s">
        <v>384</v>
      </c>
      <c r="I56" s="24" t="s">
        <v>190</v>
      </c>
      <c r="J56" s="22" t="s">
        <v>170</v>
      </c>
      <c r="K56" s="22"/>
      <c r="L56" s="22" t="s">
        <v>84</v>
      </c>
      <c r="M56" s="22" t="s">
        <v>386</v>
      </c>
      <c r="N56" s="35" t="s">
        <v>122</v>
      </c>
      <c r="O56" s="22" t="s">
        <v>80</v>
      </c>
      <c r="P56" s="22" t="s">
        <v>92</v>
      </c>
      <c r="Q56" s="23" t="s">
        <v>37</v>
      </c>
      <c r="R56" s="1" t="s">
        <v>67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>
        <v>46</v>
      </c>
      <c r="B57" s="20" t="s">
        <v>1093</v>
      </c>
      <c r="C57" s="20">
        <v>43529</v>
      </c>
      <c r="D57" s="18" t="s">
        <v>30</v>
      </c>
      <c r="E57" s="21">
        <v>864811037291445</v>
      </c>
      <c r="F57" s="5"/>
      <c r="G57" s="18" t="s">
        <v>95</v>
      </c>
      <c r="H57" s="29" t="s">
        <v>384</v>
      </c>
      <c r="I57" s="29" t="s">
        <v>426</v>
      </c>
      <c r="J57" s="22" t="s">
        <v>170</v>
      </c>
      <c r="K57" s="22"/>
      <c r="L57" s="22" t="s">
        <v>84</v>
      </c>
      <c r="M57" s="22" t="s">
        <v>386</v>
      </c>
      <c r="N57" s="35" t="s">
        <v>122</v>
      </c>
      <c r="O57" s="22" t="s">
        <v>80</v>
      </c>
      <c r="P57" s="22" t="s">
        <v>92</v>
      </c>
      <c r="Q57" s="23" t="s">
        <v>37</v>
      </c>
      <c r="R57" s="1" t="s">
        <v>67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>
        <v>47</v>
      </c>
      <c r="B58" s="20" t="s">
        <v>1093</v>
      </c>
      <c r="C58" s="20">
        <v>43529</v>
      </c>
      <c r="D58" s="18" t="s">
        <v>30</v>
      </c>
      <c r="E58" s="21">
        <v>864811036970817</v>
      </c>
      <c r="F58" s="5"/>
      <c r="G58" s="18" t="s">
        <v>95</v>
      </c>
      <c r="H58" s="22"/>
      <c r="I58" s="31" t="s">
        <v>1206</v>
      </c>
      <c r="J58" s="22" t="s">
        <v>1144</v>
      </c>
      <c r="K58" s="22"/>
      <c r="L58" s="22" t="s">
        <v>155</v>
      </c>
      <c r="M58" s="22" t="s">
        <v>106</v>
      </c>
      <c r="N58" s="35" t="s">
        <v>122</v>
      </c>
      <c r="O58" s="22" t="s">
        <v>80</v>
      </c>
      <c r="P58" s="22" t="s">
        <v>92</v>
      </c>
      <c r="Q58" s="26" t="s">
        <v>42</v>
      </c>
      <c r="R58" s="1" t="s">
        <v>44</v>
      </c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48</v>
      </c>
      <c r="B59" s="20" t="s">
        <v>1093</v>
      </c>
      <c r="C59" s="20">
        <v>43529</v>
      </c>
      <c r="D59" s="18" t="s">
        <v>30</v>
      </c>
      <c r="E59" s="21">
        <v>866192037838941</v>
      </c>
      <c r="F59" s="5"/>
      <c r="G59" s="18" t="s">
        <v>74</v>
      </c>
      <c r="H59" s="22"/>
      <c r="I59" s="22" t="s">
        <v>203</v>
      </c>
      <c r="J59" s="22" t="s">
        <v>1144</v>
      </c>
      <c r="K59" s="22"/>
      <c r="L59" s="22" t="s">
        <v>155</v>
      </c>
      <c r="M59" s="22" t="s">
        <v>106</v>
      </c>
      <c r="N59" s="35" t="s">
        <v>122</v>
      </c>
      <c r="O59" s="22" t="s">
        <v>80</v>
      </c>
      <c r="P59" s="22" t="s">
        <v>92</v>
      </c>
      <c r="Q59" s="26" t="s">
        <v>42</v>
      </c>
      <c r="R59" s="1" t="s">
        <v>44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8</v>
      </c>
      <c r="AB59" s="257"/>
    </row>
    <row r="60" spans="1:28" ht="16.5" customHeight="1" x14ac:dyDescent="0.25">
      <c r="A60" s="1">
        <v>49</v>
      </c>
      <c r="B60" s="20" t="s">
        <v>1093</v>
      </c>
      <c r="C60" s="20">
        <v>43529</v>
      </c>
      <c r="D60" s="18" t="s">
        <v>56</v>
      </c>
      <c r="E60" s="21">
        <v>868183034780333</v>
      </c>
      <c r="F60" s="5"/>
      <c r="G60" s="18" t="s">
        <v>74</v>
      </c>
      <c r="H60" s="5"/>
      <c r="I60" s="22" t="s">
        <v>76</v>
      </c>
      <c r="J60" s="22"/>
      <c r="K60" s="8" t="s">
        <v>1112</v>
      </c>
      <c r="L60" s="22" t="s">
        <v>1086</v>
      </c>
      <c r="M60" s="22" t="s">
        <v>58</v>
      </c>
      <c r="N60" s="22"/>
      <c r="O60" s="22" t="s">
        <v>80</v>
      </c>
      <c r="P60" s="22" t="s">
        <v>92</v>
      </c>
      <c r="Q60" s="23" t="s">
        <v>42</v>
      </c>
      <c r="R60" s="18" t="s">
        <v>44</v>
      </c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>
        <v>50</v>
      </c>
      <c r="B61" s="20" t="s">
        <v>1093</v>
      </c>
      <c r="C61" s="20">
        <v>43529</v>
      </c>
      <c r="D61" s="18" t="s">
        <v>56</v>
      </c>
      <c r="E61" s="21">
        <v>868183034787726</v>
      </c>
      <c r="F61" s="5"/>
      <c r="G61" s="18" t="s">
        <v>74</v>
      </c>
      <c r="H61" s="5"/>
      <c r="I61" s="22" t="s">
        <v>164</v>
      </c>
      <c r="J61" s="22" t="s">
        <v>225</v>
      </c>
      <c r="K61" s="22" t="s">
        <v>78</v>
      </c>
      <c r="L61" s="22" t="s">
        <v>1086</v>
      </c>
      <c r="M61" s="22" t="s">
        <v>277</v>
      </c>
      <c r="N61" s="22"/>
      <c r="O61" s="22" t="s">
        <v>80</v>
      </c>
      <c r="P61" s="22" t="s">
        <v>92</v>
      </c>
      <c r="Q61" s="23" t="s">
        <v>42</v>
      </c>
      <c r="R61" s="18" t="s">
        <v>68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32</v>
      </c>
    </row>
    <row r="62" spans="1:28" ht="16.5" customHeight="1" x14ac:dyDescent="0.25">
      <c r="A62" s="1">
        <v>51</v>
      </c>
      <c r="B62" s="20" t="s">
        <v>1093</v>
      </c>
      <c r="C62" s="20">
        <v>43529</v>
      </c>
      <c r="D62" s="18" t="s">
        <v>56</v>
      </c>
      <c r="E62" s="21">
        <v>867717030524079</v>
      </c>
      <c r="F62" s="5"/>
      <c r="G62" s="18" t="s">
        <v>74</v>
      </c>
      <c r="H62" s="18" t="s">
        <v>657</v>
      </c>
      <c r="I62" s="24" t="s">
        <v>76</v>
      </c>
      <c r="J62" s="22" t="s">
        <v>1207</v>
      </c>
      <c r="K62" s="22" t="s">
        <v>1112</v>
      </c>
      <c r="L62" s="22" t="s">
        <v>1086</v>
      </c>
      <c r="M62" s="22" t="s">
        <v>106</v>
      </c>
      <c r="N62" s="22"/>
      <c r="O62" s="22" t="s">
        <v>80</v>
      </c>
      <c r="P62" s="22" t="s">
        <v>92</v>
      </c>
      <c r="Q62" s="23" t="s">
        <v>42</v>
      </c>
      <c r="R62" s="18" t="s">
        <v>44</v>
      </c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>
        <v>52</v>
      </c>
      <c r="B63" s="20" t="s">
        <v>1093</v>
      </c>
      <c r="C63" s="20">
        <v>43529</v>
      </c>
      <c r="D63" s="18" t="s">
        <v>56</v>
      </c>
      <c r="E63" s="21">
        <v>867857039918672</v>
      </c>
      <c r="F63" s="5"/>
      <c r="G63" s="18" t="s">
        <v>74</v>
      </c>
      <c r="H63" s="5"/>
      <c r="I63" s="24" t="s">
        <v>1208</v>
      </c>
      <c r="J63" s="22"/>
      <c r="K63" s="24" t="s">
        <v>219</v>
      </c>
      <c r="L63" s="22" t="s">
        <v>1086</v>
      </c>
      <c r="M63" s="22" t="s">
        <v>58</v>
      </c>
      <c r="N63" s="22"/>
      <c r="O63" s="22" t="s">
        <v>80</v>
      </c>
      <c r="P63" s="22" t="s">
        <v>92</v>
      </c>
      <c r="Q63" s="23" t="s">
        <v>42</v>
      </c>
      <c r="R63" s="18" t="s">
        <v>44</v>
      </c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>
        <v>53</v>
      </c>
      <c r="B64" s="20" t="s">
        <v>1093</v>
      </c>
      <c r="C64" s="20">
        <v>43529</v>
      </c>
      <c r="D64" s="18" t="s">
        <v>56</v>
      </c>
      <c r="E64" s="21">
        <v>868183034514815</v>
      </c>
      <c r="F64" s="5"/>
      <c r="G64" s="18" t="s">
        <v>74</v>
      </c>
      <c r="H64" s="5"/>
      <c r="I64" s="29" t="s">
        <v>164</v>
      </c>
      <c r="J64" s="22" t="s">
        <v>198</v>
      </c>
      <c r="K64" s="22" t="s">
        <v>206</v>
      </c>
      <c r="L64" s="22" t="s">
        <v>1086</v>
      </c>
      <c r="M64" s="22" t="s">
        <v>58</v>
      </c>
      <c r="N64" s="22"/>
      <c r="O64" s="22" t="s">
        <v>80</v>
      </c>
      <c r="P64" s="22" t="s">
        <v>92</v>
      </c>
      <c r="Q64" s="23" t="s">
        <v>42</v>
      </c>
      <c r="R64" s="18" t="s">
        <v>44</v>
      </c>
      <c r="Y64" s="259"/>
      <c r="Z64" s="18" t="s">
        <v>40</v>
      </c>
      <c r="AA64" s="18">
        <f>COUNTIFS($D$8:$D$1000,"TG102LE",$R$8:$R$1000,"NG")</f>
        <v>6</v>
      </c>
      <c r="AB64" s="257"/>
    </row>
    <row r="65" spans="1:28" ht="16.5" customHeight="1" x14ac:dyDescent="0.25">
      <c r="A65" s="1">
        <v>54</v>
      </c>
      <c r="B65" s="20" t="s">
        <v>1093</v>
      </c>
      <c r="C65" s="20">
        <v>43529</v>
      </c>
      <c r="D65" s="18" t="s">
        <v>23</v>
      </c>
      <c r="E65" s="21">
        <v>862631037451902</v>
      </c>
      <c r="F65" s="18"/>
      <c r="G65" s="18" t="s">
        <v>95</v>
      </c>
      <c r="H65" s="31"/>
      <c r="I65" s="22" t="s">
        <v>203</v>
      </c>
      <c r="J65" s="22" t="s">
        <v>119</v>
      </c>
      <c r="K65" s="22" t="s">
        <v>97</v>
      </c>
      <c r="L65" s="8" t="s">
        <v>98</v>
      </c>
      <c r="M65" s="22" t="s">
        <v>940</v>
      </c>
      <c r="N65" s="28">
        <v>10000</v>
      </c>
      <c r="O65" s="22" t="s">
        <v>80</v>
      </c>
      <c r="P65" s="22" t="s">
        <v>92</v>
      </c>
      <c r="Q65" s="23" t="s">
        <v>37</v>
      </c>
      <c r="R65" s="1" t="s">
        <v>40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265" t="s">
        <v>1319</v>
      </c>
      <c r="B66" s="266"/>
      <c r="C66" s="266"/>
      <c r="D66" s="266"/>
      <c r="E66" s="266"/>
      <c r="F66" s="266"/>
      <c r="G66" s="266"/>
      <c r="H66" s="266"/>
      <c r="I66" s="266"/>
      <c r="J66" s="266"/>
      <c r="K66" s="266"/>
      <c r="L66" s="266"/>
      <c r="M66" s="266"/>
      <c r="N66" s="266"/>
      <c r="O66" s="266"/>
      <c r="P66" s="266"/>
      <c r="Q66" s="266"/>
      <c r="R66" s="267"/>
      <c r="Y66" s="259"/>
      <c r="Z66" s="18" t="s">
        <v>41</v>
      </c>
      <c r="AA66" s="18">
        <f>COUNTIFS($D$8:$D$1000,"TG102LE",$R$8:$R$1000,"LK")</f>
        <v>5</v>
      </c>
      <c r="AB66" s="257"/>
    </row>
    <row r="67" spans="1:28" ht="16.5" customHeight="1" x14ac:dyDescent="0.25">
      <c r="A67" s="268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70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>
        <v>55</v>
      </c>
      <c r="B68" s="20" t="s">
        <v>1414</v>
      </c>
      <c r="C68" s="20">
        <v>43591</v>
      </c>
      <c r="D68" s="18" t="s">
        <v>23</v>
      </c>
      <c r="E68" s="21">
        <v>861694031748872</v>
      </c>
      <c r="F68" s="18"/>
      <c r="G68" s="18" t="s">
        <v>95</v>
      </c>
      <c r="H68" s="21"/>
      <c r="I68" s="22" t="s">
        <v>1498</v>
      </c>
      <c r="J68" s="22" t="s">
        <v>791</v>
      </c>
      <c r="K68" s="22"/>
      <c r="L68" s="22" t="s">
        <v>98</v>
      </c>
      <c r="M68" s="22" t="s">
        <v>106</v>
      </c>
      <c r="N68" s="22"/>
      <c r="O68" s="22" t="s">
        <v>80</v>
      </c>
      <c r="P68" s="22" t="s">
        <v>100</v>
      </c>
      <c r="Q68" s="23" t="s">
        <v>42</v>
      </c>
      <c r="R68" s="18" t="s">
        <v>43</v>
      </c>
      <c r="Y68" s="259"/>
      <c r="Z68" s="18" t="s">
        <v>68</v>
      </c>
      <c r="AA68" s="18">
        <f>COUNTIFS($D$8:$D$1000,"TG102LE",$R$8:$R$1000,"SF")</f>
        <v>7</v>
      </c>
      <c r="AB68" s="257"/>
    </row>
    <row r="69" spans="1:28" ht="16.5" customHeight="1" x14ac:dyDescent="0.25">
      <c r="A69" s="1">
        <v>56</v>
      </c>
      <c r="B69" s="20" t="s">
        <v>1414</v>
      </c>
      <c r="C69" s="20">
        <v>43591</v>
      </c>
      <c r="D69" s="18" t="s">
        <v>23</v>
      </c>
      <c r="E69" s="21">
        <v>862631037446779</v>
      </c>
      <c r="F69" s="18"/>
      <c r="G69" s="18" t="s">
        <v>95</v>
      </c>
      <c r="H69" s="31"/>
      <c r="I69" s="22" t="s">
        <v>1499</v>
      </c>
      <c r="J69" s="22" t="s">
        <v>1500</v>
      </c>
      <c r="K69" s="22"/>
      <c r="L69" s="22" t="s">
        <v>98</v>
      </c>
      <c r="M69" s="22" t="s">
        <v>1501</v>
      </c>
      <c r="N69" s="28">
        <v>390000</v>
      </c>
      <c r="O69" s="22" t="s">
        <v>80</v>
      </c>
      <c r="P69" s="22" t="s">
        <v>100</v>
      </c>
      <c r="Q69" s="23" t="s">
        <v>37</v>
      </c>
      <c r="R69" s="18" t="s">
        <v>40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57</v>
      </c>
      <c r="B70" s="20" t="s">
        <v>1414</v>
      </c>
      <c r="C70" s="20">
        <v>43591</v>
      </c>
      <c r="D70" s="18" t="s">
        <v>23</v>
      </c>
      <c r="E70" s="30">
        <v>863586034536395</v>
      </c>
      <c r="F70" s="18"/>
      <c r="G70" s="18" t="s">
        <v>95</v>
      </c>
      <c r="H70" s="29"/>
      <c r="I70" s="24" t="s">
        <v>805</v>
      </c>
      <c r="J70" s="22" t="s">
        <v>167</v>
      </c>
      <c r="K70" s="22" t="s">
        <v>98</v>
      </c>
      <c r="L70" s="22"/>
      <c r="M70" s="22" t="s">
        <v>855</v>
      </c>
      <c r="N70" s="28">
        <v>310000</v>
      </c>
      <c r="O70" s="22" t="s">
        <v>80</v>
      </c>
      <c r="P70" s="22" t="s">
        <v>100</v>
      </c>
      <c r="Q70" s="23" t="s">
        <v>37</v>
      </c>
      <c r="R70" s="18" t="s">
        <v>39</v>
      </c>
      <c r="Y70" s="259"/>
      <c r="Z70" s="18" t="s">
        <v>44</v>
      </c>
      <c r="AA70" s="18">
        <f>COUNTIFS($D$8:$D$1000,"TG102LE",$R$8:$R$1000,"NCFW")</f>
        <v>12</v>
      </c>
      <c r="AB70" s="257"/>
    </row>
    <row r="71" spans="1:28" ht="16.5" customHeight="1" x14ac:dyDescent="0.25">
      <c r="A71" s="1">
        <v>58</v>
      </c>
      <c r="B71" s="20" t="s">
        <v>1414</v>
      </c>
      <c r="C71" s="20">
        <v>43591</v>
      </c>
      <c r="D71" s="18" t="s">
        <v>30</v>
      </c>
      <c r="E71" s="21">
        <v>864811037290793</v>
      </c>
      <c r="F71" s="18" t="s">
        <v>262</v>
      </c>
      <c r="G71" s="18" t="s">
        <v>95</v>
      </c>
      <c r="H71" s="18"/>
      <c r="I71" s="24" t="s">
        <v>1502</v>
      </c>
      <c r="J71" s="22" t="s">
        <v>1480</v>
      </c>
      <c r="K71" s="22"/>
      <c r="L71" s="22" t="s">
        <v>84</v>
      </c>
      <c r="M71" s="22" t="s">
        <v>1171</v>
      </c>
      <c r="N71" s="28">
        <v>150000</v>
      </c>
      <c r="O71" s="22" t="s">
        <v>80</v>
      </c>
      <c r="P71" s="22" t="s">
        <v>100</v>
      </c>
      <c r="Q71" s="23" t="s">
        <v>37</v>
      </c>
      <c r="R71" s="18" t="s">
        <v>38</v>
      </c>
      <c r="Y71" s="259"/>
      <c r="Z71" s="18" t="s">
        <v>45</v>
      </c>
      <c r="AA71" s="18">
        <f>COUNTIFS($D$8:$D$1000,"TG102LE",$R$8:$R$1000,"KL")</f>
        <v>1</v>
      </c>
      <c r="AB71" s="258"/>
    </row>
    <row r="72" spans="1:28" ht="16.5" customHeight="1" x14ac:dyDescent="0.25">
      <c r="A72" s="1">
        <v>59</v>
      </c>
      <c r="B72" s="20" t="s">
        <v>1414</v>
      </c>
      <c r="C72" s="20">
        <v>43591</v>
      </c>
      <c r="D72" s="18" t="s">
        <v>30</v>
      </c>
      <c r="E72" s="21">
        <v>863586032910931</v>
      </c>
      <c r="F72" s="54"/>
      <c r="G72" s="18" t="s">
        <v>95</v>
      </c>
      <c r="H72" s="21"/>
      <c r="I72" s="22" t="s">
        <v>805</v>
      </c>
      <c r="J72" s="22" t="s">
        <v>1503</v>
      </c>
      <c r="K72" s="22" t="s">
        <v>120</v>
      </c>
      <c r="L72" s="22"/>
      <c r="M72" s="22" t="s">
        <v>1504</v>
      </c>
      <c r="N72" s="85" t="s">
        <v>1505</v>
      </c>
      <c r="O72" s="22" t="s">
        <v>80</v>
      </c>
      <c r="P72" s="22" t="s">
        <v>100</v>
      </c>
      <c r="Q72" s="23" t="s">
        <v>37</v>
      </c>
      <c r="R72" s="18" t="s">
        <v>41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>
        <v>60</v>
      </c>
      <c r="B73" s="20" t="s">
        <v>1414</v>
      </c>
      <c r="C73" s="20">
        <v>43591</v>
      </c>
      <c r="D73" s="18" t="s">
        <v>30</v>
      </c>
      <c r="E73" s="21">
        <v>866192037771910</v>
      </c>
      <c r="F73" s="18"/>
      <c r="G73" s="18" t="s">
        <v>74</v>
      </c>
      <c r="H73" s="21" t="s">
        <v>850</v>
      </c>
      <c r="I73" s="22" t="s">
        <v>164</v>
      </c>
      <c r="J73" s="22" t="s">
        <v>712</v>
      </c>
      <c r="K73" s="22" t="s">
        <v>84</v>
      </c>
      <c r="L73" s="22"/>
      <c r="M73" s="22" t="s">
        <v>1506</v>
      </c>
      <c r="N73" s="85" t="s">
        <v>122</v>
      </c>
      <c r="O73" s="22" t="s">
        <v>80</v>
      </c>
      <c r="P73" s="22" t="s">
        <v>100</v>
      </c>
      <c r="Q73" s="23" t="s">
        <v>37</v>
      </c>
      <c r="R73" s="18" t="s">
        <v>40</v>
      </c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>
        <v>61</v>
      </c>
      <c r="B74" s="20" t="s">
        <v>1414</v>
      </c>
      <c r="C74" s="20">
        <v>43591</v>
      </c>
      <c r="D74" s="18" t="s">
        <v>30</v>
      </c>
      <c r="E74" s="21">
        <v>863586032943106</v>
      </c>
      <c r="F74" s="18"/>
      <c r="G74" s="18" t="s">
        <v>95</v>
      </c>
      <c r="H74" s="29" t="s">
        <v>236</v>
      </c>
      <c r="I74" s="22" t="s">
        <v>1507</v>
      </c>
      <c r="J74" s="31" t="s">
        <v>1508</v>
      </c>
      <c r="K74" s="22"/>
      <c r="L74" s="22" t="s">
        <v>84</v>
      </c>
      <c r="M74" s="31" t="s">
        <v>1509</v>
      </c>
      <c r="N74" s="85" t="s">
        <v>1510</v>
      </c>
      <c r="O74" s="22" t="s">
        <v>80</v>
      </c>
      <c r="P74" s="22" t="s">
        <v>100</v>
      </c>
      <c r="Q74" s="23" t="s">
        <v>37</v>
      </c>
      <c r="R74" s="18" t="s">
        <v>67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62</v>
      </c>
      <c r="B75" s="20" t="s">
        <v>1414</v>
      </c>
      <c r="C75" s="20">
        <v>43591</v>
      </c>
      <c r="D75" s="18" t="s">
        <v>30</v>
      </c>
      <c r="E75" s="21">
        <v>868345035596972</v>
      </c>
      <c r="F75" s="18"/>
      <c r="G75" s="18" t="s">
        <v>74</v>
      </c>
      <c r="H75" s="29" t="s">
        <v>1511</v>
      </c>
      <c r="I75" s="22" t="s">
        <v>76</v>
      </c>
      <c r="J75" s="22" t="s">
        <v>225</v>
      </c>
      <c r="K75" s="22" t="s">
        <v>311</v>
      </c>
      <c r="L75" s="22" t="s">
        <v>276</v>
      </c>
      <c r="M75" s="22" t="s">
        <v>622</v>
      </c>
      <c r="N75" s="85" t="s">
        <v>122</v>
      </c>
      <c r="O75" s="22" t="s">
        <v>80</v>
      </c>
      <c r="P75" s="22" t="s">
        <v>100</v>
      </c>
      <c r="Q75" s="23" t="s">
        <v>37</v>
      </c>
      <c r="R75" s="18" t="s">
        <v>59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63</v>
      </c>
      <c r="B76" s="20" t="s">
        <v>1414</v>
      </c>
      <c r="C76" s="20">
        <v>43591</v>
      </c>
      <c r="D76" s="18" t="s">
        <v>56</v>
      </c>
      <c r="E76" s="21">
        <v>867857039925735</v>
      </c>
      <c r="F76" s="18"/>
      <c r="G76" s="18" t="s">
        <v>74</v>
      </c>
      <c r="H76" s="18"/>
      <c r="I76" s="22" t="s">
        <v>1094</v>
      </c>
      <c r="J76" s="22" t="s">
        <v>1383</v>
      </c>
      <c r="K76" s="22" t="s">
        <v>78</v>
      </c>
      <c r="L76" s="22" t="s">
        <v>1086</v>
      </c>
      <c r="M76" s="22" t="s">
        <v>469</v>
      </c>
      <c r="N76" s="28"/>
      <c r="O76" s="22" t="s">
        <v>80</v>
      </c>
      <c r="P76" s="22" t="s">
        <v>100</v>
      </c>
      <c r="Q76" s="23" t="s">
        <v>37</v>
      </c>
      <c r="R76" s="18" t="s">
        <v>41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64</v>
      </c>
      <c r="B77" s="20" t="s">
        <v>1414</v>
      </c>
      <c r="C77" s="20">
        <v>43591</v>
      </c>
      <c r="D77" s="18" t="s">
        <v>56</v>
      </c>
      <c r="E77" s="21">
        <v>868183034628664</v>
      </c>
      <c r="F77" s="18"/>
      <c r="G77" s="18" t="s">
        <v>74</v>
      </c>
      <c r="H77" s="21"/>
      <c r="I77" s="22" t="s">
        <v>251</v>
      </c>
      <c r="J77" s="22" t="s">
        <v>791</v>
      </c>
      <c r="K77" s="22"/>
      <c r="L77" s="22" t="s">
        <v>1086</v>
      </c>
      <c r="M77" s="22" t="s">
        <v>106</v>
      </c>
      <c r="N77" s="22"/>
      <c r="O77" s="22" t="s">
        <v>80</v>
      </c>
      <c r="P77" s="22" t="s">
        <v>100</v>
      </c>
      <c r="Q77" s="23" t="s">
        <v>42</v>
      </c>
      <c r="R77" s="18" t="s">
        <v>44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65</v>
      </c>
      <c r="B78" s="20" t="s">
        <v>1414</v>
      </c>
      <c r="C78" s="20">
        <v>43591</v>
      </c>
      <c r="D78" s="18" t="s">
        <v>56</v>
      </c>
      <c r="E78" s="21">
        <v>868183034772561</v>
      </c>
      <c r="F78" s="18"/>
      <c r="G78" s="18" t="s">
        <v>74</v>
      </c>
      <c r="H78" s="21"/>
      <c r="I78" s="22" t="s">
        <v>805</v>
      </c>
      <c r="J78" s="22" t="s">
        <v>791</v>
      </c>
      <c r="K78" s="22"/>
      <c r="L78" s="22" t="s">
        <v>1086</v>
      </c>
      <c r="M78" s="22" t="s">
        <v>106</v>
      </c>
      <c r="N78" s="22"/>
      <c r="O78" s="22" t="s">
        <v>80</v>
      </c>
      <c r="P78" s="22" t="s">
        <v>100</v>
      </c>
      <c r="Q78" s="23" t="s">
        <v>42</v>
      </c>
      <c r="R78" s="18" t="s">
        <v>44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66</v>
      </c>
      <c r="B79" s="20" t="s">
        <v>1414</v>
      </c>
      <c r="C79" s="20">
        <v>43591</v>
      </c>
      <c r="D79" s="18" t="s">
        <v>56</v>
      </c>
      <c r="E79" s="21">
        <v>868183034660063</v>
      </c>
      <c r="F79" s="18"/>
      <c r="G79" s="18" t="s">
        <v>74</v>
      </c>
      <c r="H79" s="29" t="s">
        <v>1512</v>
      </c>
      <c r="I79" s="22" t="s">
        <v>1350</v>
      </c>
      <c r="J79" s="22" t="s">
        <v>50</v>
      </c>
      <c r="K79" s="22" t="s">
        <v>78</v>
      </c>
      <c r="L79" s="22" t="s">
        <v>1086</v>
      </c>
      <c r="M79" s="22" t="s">
        <v>1253</v>
      </c>
      <c r="N79" s="22"/>
      <c r="O79" s="22" t="s">
        <v>80</v>
      </c>
      <c r="P79" s="22" t="s">
        <v>100</v>
      </c>
      <c r="Q79" s="23" t="s">
        <v>37</v>
      </c>
      <c r="R79" s="18" t="s">
        <v>40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67</v>
      </c>
      <c r="B80" s="20" t="s">
        <v>1414</v>
      </c>
      <c r="C80" s="20">
        <v>43591</v>
      </c>
      <c r="D80" s="18" t="s">
        <v>56</v>
      </c>
      <c r="E80" s="21">
        <v>867857039897181</v>
      </c>
      <c r="F80" s="18"/>
      <c r="G80" s="18" t="s">
        <v>74</v>
      </c>
      <c r="H80" s="29"/>
      <c r="I80" s="22" t="s">
        <v>1094</v>
      </c>
      <c r="J80" s="22" t="s">
        <v>1383</v>
      </c>
      <c r="K80" s="22" t="s">
        <v>78</v>
      </c>
      <c r="L80" s="22" t="s">
        <v>1086</v>
      </c>
      <c r="M80" s="22" t="s">
        <v>469</v>
      </c>
      <c r="N80" s="22"/>
      <c r="O80" s="22" t="s">
        <v>80</v>
      </c>
      <c r="P80" s="22" t="s">
        <v>100</v>
      </c>
      <c r="Q80" s="23" t="s">
        <v>37</v>
      </c>
      <c r="R80" s="18" t="s">
        <v>41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265" t="s">
        <v>1887</v>
      </c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268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70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>
        <v>68</v>
      </c>
      <c r="B83" s="20" t="s">
        <v>1926</v>
      </c>
      <c r="C83" s="20" t="s">
        <v>1927</v>
      </c>
      <c r="D83" s="18" t="s">
        <v>56</v>
      </c>
      <c r="E83" s="21">
        <v>868183034812177</v>
      </c>
      <c r="F83" s="5"/>
      <c r="G83" s="18" t="s">
        <v>74</v>
      </c>
      <c r="H83" s="22"/>
      <c r="I83" s="24" t="s">
        <v>164</v>
      </c>
      <c r="J83" s="22" t="s">
        <v>245</v>
      </c>
      <c r="K83" s="22" t="s">
        <v>78</v>
      </c>
      <c r="L83" s="22" t="s">
        <v>1086</v>
      </c>
      <c r="M83" s="22" t="s">
        <v>940</v>
      </c>
      <c r="N83" s="28"/>
      <c r="O83" s="22" t="s">
        <v>80</v>
      </c>
      <c r="P83" s="22" t="s">
        <v>92</v>
      </c>
      <c r="Q83" s="31" t="s">
        <v>37</v>
      </c>
      <c r="R83" s="22" t="s">
        <v>40</v>
      </c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>
        <v>69</v>
      </c>
      <c r="B84" s="20" t="s">
        <v>1926</v>
      </c>
      <c r="C84" s="20" t="s">
        <v>1927</v>
      </c>
      <c r="D84" s="18" t="s">
        <v>56</v>
      </c>
      <c r="E84" s="21">
        <v>867857039901025</v>
      </c>
      <c r="F84" s="5"/>
      <c r="G84" s="18" t="s">
        <v>74</v>
      </c>
      <c r="H84" s="21"/>
      <c r="I84" s="24" t="s">
        <v>82</v>
      </c>
      <c r="J84" s="22" t="s">
        <v>1928</v>
      </c>
      <c r="K84" s="22" t="s">
        <v>219</v>
      </c>
      <c r="L84" s="22" t="s">
        <v>1086</v>
      </c>
      <c r="M84" s="22" t="s">
        <v>1929</v>
      </c>
      <c r="N84" s="22"/>
      <c r="O84" s="22" t="s">
        <v>80</v>
      </c>
      <c r="P84" s="22" t="s">
        <v>92</v>
      </c>
      <c r="Q84" s="23" t="s">
        <v>37</v>
      </c>
      <c r="R84" s="18" t="s">
        <v>41</v>
      </c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>
        <v>70</v>
      </c>
      <c r="B85" s="20" t="s">
        <v>1930</v>
      </c>
      <c r="C85" s="20" t="s">
        <v>1917</v>
      </c>
      <c r="D85" s="22" t="s">
        <v>30</v>
      </c>
      <c r="E85" s="38">
        <v>864811037288847</v>
      </c>
      <c r="F85" s="22" t="s">
        <v>88</v>
      </c>
      <c r="G85" s="22" t="s">
        <v>74</v>
      </c>
      <c r="H85" s="22"/>
      <c r="I85" s="24" t="s">
        <v>82</v>
      </c>
      <c r="J85" s="22" t="s">
        <v>225</v>
      </c>
      <c r="K85" s="22" t="s">
        <v>84</v>
      </c>
      <c r="L85" s="22"/>
      <c r="M85" s="22" t="s">
        <v>213</v>
      </c>
      <c r="N85" s="25" t="s">
        <v>122</v>
      </c>
      <c r="O85" s="22" t="s">
        <v>80</v>
      </c>
      <c r="P85" s="22" t="s">
        <v>92</v>
      </c>
      <c r="Q85" s="22" t="s">
        <v>42</v>
      </c>
      <c r="R85" s="22" t="s">
        <v>44</v>
      </c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>
        <v>71</v>
      </c>
      <c r="B86" s="20" t="s">
        <v>1930</v>
      </c>
      <c r="C86" s="20" t="s">
        <v>1917</v>
      </c>
      <c r="D86" s="22" t="s">
        <v>30</v>
      </c>
      <c r="E86" s="38">
        <v>864811036982150</v>
      </c>
      <c r="F86" s="22" t="s">
        <v>88</v>
      </c>
      <c r="G86" s="22" t="s">
        <v>74</v>
      </c>
      <c r="H86" s="34" t="s">
        <v>782</v>
      </c>
      <c r="I86" s="34" t="s">
        <v>203</v>
      </c>
      <c r="J86" s="22" t="s">
        <v>225</v>
      </c>
      <c r="K86" s="34" t="s">
        <v>1124</v>
      </c>
      <c r="L86" s="22" t="s">
        <v>276</v>
      </c>
      <c r="M86" s="22" t="s">
        <v>586</v>
      </c>
      <c r="N86" s="25" t="s">
        <v>122</v>
      </c>
      <c r="O86" s="22" t="s">
        <v>80</v>
      </c>
      <c r="P86" s="22" t="s">
        <v>92</v>
      </c>
      <c r="Q86" s="22" t="s">
        <v>42</v>
      </c>
      <c r="R86" s="22" t="s">
        <v>44</v>
      </c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>
        <v>72</v>
      </c>
      <c r="B87" s="20" t="s">
        <v>1931</v>
      </c>
      <c r="C87" s="20" t="s">
        <v>1927</v>
      </c>
      <c r="D87" s="18" t="s">
        <v>30</v>
      </c>
      <c r="E87" s="21">
        <v>864811037201188</v>
      </c>
      <c r="F87" s="18" t="s">
        <v>88</v>
      </c>
      <c r="G87" s="18" t="s">
        <v>74</v>
      </c>
      <c r="H87" s="21"/>
      <c r="I87" s="24" t="s">
        <v>164</v>
      </c>
      <c r="J87" s="22"/>
      <c r="K87" s="22" t="s">
        <v>84</v>
      </c>
      <c r="L87" s="22"/>
      <c r="M87" s="22" t="s">
        <v>586</v>
      </c>
      <c r="N87" s="25" t="s">
        <v>122</v>
      </c>
      <c r="O87" s="22" t="s">
        <v>80</v>
      </c>
      <c r="P87" s="22" t="s">
        <v>92</v>
      </c>
      <c r="Q87" s="22" t="s">
        <v>42</v>
      </c>
      <c r="R87" s="23" t="s">
        <v>44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>
        <v>73</v>
      </c>
      <c r="B88" s="20" t="s">
        <v>1931</v>
      </c>
      <c r="C88" s="20" t="s">
        <v>1927</v>
      </c>
      <c r="D88" s="18" t="s">
        <v>30</v>
      </c>
      <c r="E88" s="21">
        <v>866192037823463</v>
      </c>
      <c r="F88" s="18" t="s">
        <v>88</v>
      </c>
      <c r="G88" s="18" t="s">
        <v>74</v>
      </c>
      <c r="H88" s="29" t="s">
        <v>1932</v>
      </c>
      <c r="I88" s="24"/>
      <c r="J88" s="22" t="s">
        <v>1933</v>
      </c>
      <c r="K88" s="22"/>
      <c r="L88" s="22"/>
      <c r="M88" s="22" t="s">
        <v>165</v>
      </c>
      <c r="N88" s="22"/>
      <c r="O88" s="22"/>
      <c r="P88" s="22" t="s">
        <v>92</v>
      </c>
      <c r="Q88" s="22" t="s">
        <v>37</v>
      </c>
      <c r="R88" s="23" t="s">
        <v>41</v>
      </c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>
        <v>74</v>
      </c>
      <c r="B89" s="20" t="s">
        <v>1931</v>
      </c>
      <c r="C89" s="20" t="s">
        <v>1927</v>
      </c>
      <c r="D89" s="18" t="s">
        <v>30</v>
      </c>
      <c r="E89" s="21">
        <v>864811037161051</v>
      </c>
      <c r="F89" s="18"/>
      <c r="G89" s="18" t="s">
        <v>74</v>
      </c>
      <c r="H89" s="29"/>
      <c r="I89" s="24" t="s">
        <v>82</v>
      </c>
      <c r="J89" s="22" t="s">
        <v>225</v>
      </c>
      <c r="K89" s="22" t="s">
        <v>83</v>
      </c>
      <c r="L89" s="22" t="s">
        <v>84</v>
      </c>
      <c r="M89" s="22" t="s">
        <v>586</v>
      </c>
      <c r="N89" s="25" t="s">
        <v>122</v>
      </c>
      <c r="O89" s="22" t="s">
        <v>80</v>
      </c>
      <c r="P89" s="22" t="s">
        <v>92</v>
      </c>
      <c r="Q89" s="22" t="s">
        <v>42</v>
      </c>
      <c r="R89" s="23" t="s">
        <v>44</v>
      </c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265" t="s">
        <v>2112</v>
      </c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268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70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75</v>
      </c>
      <c r="B92" s="20" t="s">
        <v>2149</v>
      </c>
      <c r="C92" s="20" t="s">
        <v>2182</v>
      </c>
      <c r="D92" s="18" t="s">
        <v>56</v>
      </c>
      <c r="E92" s="21">
        <v>868183034716394</v>
      </c>
      <c r="F92" s="18"/>
      <c r="G92" s="18" t="s">
        <v>74</v>
      </c>
      <c r="H92" s="18"/>
      <c r="I92" s="24" t="s">
        <v>186</v>
      </c>
      <c r="J92" s="22" t="s">
        <v>2276</v>
      </c>
      <c r="K92" s="22" t="s">
        <v>78</v>
      </c>
      <c r="L92" s="22" t="s">
        <v>1086</v>
      </c>
      <c r="M92" s="22" t="s">
        <v>964</v>
      </c>
      <c r="N92" s="28"/>
      <c r="O92" s="22" t="s">
        <v>80</v>
      </c>
      <c r="P92" s="22" t="s">
        <v>100</v>
      </c>
      <c r="Q92" s="31" t="s">
        <v>42</v>
      </c>
      <c r="R92" s="22" t="s">
        <v>44</v>
      </c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>
        <v>76</v>
      </c>
      <c r="B93" s="20" t="s">
        <v>2149</v>
      </c>
      <c r="C93" s="20" t="s">
        <v>2182</v>
      </c>
      <c r="D93" s="18" t="s">
        <v>56</v>
      </c>
      <c r="E93" s="21">
        <v>868183034603725</v>
      </c>
      <c r="F93" s="18"/>
      <c r="G93" s="18" t="s">
        <v>74</v>
      </c>
      <c r="H93" s="18"/>
      <c r="I93" s="24" t="s">
        <v>1350</v>
      </c>
      <c r="J93" s="22" t="s">
        <v>2277</v>
      </c>
      <c r="K93" s="22" t="s">
        <v>206</v>
      </c>
      <c r="L93" s="22" t="s">
        <v>1086</v>
      </c>
      <c r="M93" s="31" t="s">
        <v>2278</v>
      </c>
      <c r="N93" s="22"/>
      <c r="O93" s="22" t="s">
        <v>80</v>
      </c>
      <c r="P93" s="22" t="s">
        <v>100</v>
      </c>
      <c r="Q93" s="23" t="s">
        <v>37</v>
      </c>
      <c r="R93" s="18" t="s">
        <v>40</v>
      </c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>
        <v>77</v>
      </c>
      <c r="B94" s="20" t="s">
        <v>2149</v>
      </c>
      <c r="C94" s="20" t="s">
        <v>2182</v>
      </c>
      <c r="D94" s="18" t="s">
        <v>56</v>
      </c>
      <c r="E94" s="21">
        <v>868183034624812</v>
      </c>
      <c r="F94" s="18"/>
      <c r="G94" s="18" t="s">
        <v>74</v>
      </c>
      <c r="H94" s="18"/>
      <c r="I94" s="24" t="s">
        <v>1350</v>
      </c>
      <c r="J94" s="22" t="s">
        <v>1383</v>
      </c>
      <c r="K94" s="22" t="s">
        <v>206</v>
      </c>
      <c r="L94" s="22" t="s">
        <v>1086</v>
      </c>
      <c r="M94" s="22" t="s">
        <v>1871</v>
      </c>
      <c r="N94" s="22"/>
      <c r="O94" s="22" t="s">
        <v>80</v>
      </c>
      <c r="P94" s="22" t="s">
        <v>100</v>
      </c>
      <c r="Q94" s="23" t="s">
        <v>42</v>
      </c>
      <c r="R94" s="18" t="s">
        <v>68</v>
      </c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>
        <v>78</v>
      </c>
      <c r="B95" s="20" t="s">
        <v>2149</v>
      </c>
      <c r="C95" s="20" t="s">
        <v>2182</v>
      </c>
      <c r="D95" s="18" t="s">
        <v>56</v>
      </c>
      <c r="E95" s="21">
        <v>868183034687330</v>
      </c>
      <c r="F95" s="18"/>
      <c r="G95" s="18" t="s">
        <v>74</v>
      </c>
      <c r="H95" s="18"/>
      <c r="I95" s="24" t="s">
        <v>251</v>
      </c>
      <c r="J95" s="22" t="s">
        <v>862</v>
      </c>
      <c r="K95" s="22" t="s">
        <v>78</v>
      </c>
      <c r="L95" s="22" t="s">
        <v>1086</v>
      </c>
      <c r="M95" s="22" t="s">
        <v>1253</v>
      </c>
      <c r="N95" s="22"/>
      <c r="O95" s="22" t="s">
        <v>80</v>
      </c>
      <c r="P95" s="22" t="s">
        <v>100</v>
      </c>
      <c r="Q95" s="26" t="s">
        <v>37</v>
      </c>
      <c r="R95" s="1" t="s">
        <v>40</v>
      </c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>
        <v>79</v>
      </c>
      <c r="B96" s="20" t="s">
        <v>2149</v>
      </c>
      <c r="C96" s="20" t="s">
        <v>2182</v>
      </c>
      <c r="D96" s="18" t="s">
        <v>56</v>
      </c>
      <c r="E96" s="21">
        <v>868183034575105</v>
      </c>
      <c r="F96" s="18"/>
      <c r="G96" s="18" t="s">
        <v>74</v>
      </c>
      <c r="H96" s="18"/>
      <c r="I96" s="31" t="s">
        <v>164</v>
      </c>
      <c r="J96" s="22" t="s">
        <v>862</v>
      </c>
      <c r="K96" s="22" t="s">
        <v>206</v>
      </c>
      <c r="L96" s="22" t="s">
        <v>1086</v>
      </c>
      <c r="M96" s="22" t="s">
        <v>1253</v>
      </c>
      <c r="N96" s="22"/>
      <c r="O96" s="22" t="s">
        <v>80</v>
      </c>
      <c r="P96" s="22" t="s">
        <v>100</v>
      </c>
      <c r="Q96" s="26" t="s">
        <v>37</v>
      </c>
      <c r="R96" s="18" t="s">
        <v>40</v>
      </c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>
        <v>80</v>
      </c>
      <c r="B97" s="20" t="s">
        <v>2149</v>
      </c>
      <c r="C97" s="20" t="s">
        <v>2182</v>
      </c>
      <c r="D97" s="18" t="s">
        <v>56</v>
      </c>
      <c r="E97" s="21">
        <v>868183034807623</v>
      </c>
      <c r="F97" s="18"/>
      <c r="G97" s="18" t="s">
        <v>74</v>
      </c>
      <c r="H97" s="18" t="s">
        <v>2279</v>
      </c>
      <c r="I97" s="31" t="s">
        <v>805</v>
      </c>
      <c r="J97" s="22" t="s">
        <v>1383</v>
      </c>
      <c r="K97" s="22" t="s">
        <v>206</v>
      </c>
      <c r="L97" s="22" t="s">
        <v>1086</v>
      </c>
      <c r="M97" s="22" t="s">
        <v>1871</v>
      </c>
      <c r="N97" s="22"/>
      <c r="O97" s="22" t="s">
        <v>80</v>
      </c>
      <c r="P97" s="22" t="s">
        <v>100</v>
      </c>
      <c r="Q97" s="26" t="s">
        <v>42</v>
      </c>
      <c r="R97" s="18" t="s">
        <v>68</v>
      </c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>
        <v>81</v>
      </c>
      <c r="B98" s="20" t="s">
        <v>2149</v>
      </c>
      <c r="C98" s="20" t="s">
        <v>2182</v>
      </c>
      <c r="D98" s="18" t="s">
        <v>56</v>
      </c>
      <c r="E98" s="21">
        <v>868183034651716</v>
      </c>
      <c r="F98" s="18"/>
      <c r="G98" s="18" t="s">
        <v>74</v>
      </c>
      <c r="H98" s="18" t="s">
        <v>2279</v>
      </c>
      <c r="I98" s="22" t="s">
        <v>251</v>
      </c>
      <c r="J98" s="31" t="s">
        <v>2280</v>
      </c>
      <c r="K98" s="22" t="s">
        <v>1086</v>
      </c>
      <c r="L98" s="22"/>
      <c r="M98" s="22" t="s">
        <v>2281</v>
      </c>
      <c r="N98" s="22"/>
      <c r="O98" s="22" t="s">
        <v>80</v>
      </c>
      <c r="P98" s="22" t="s">
        <v>100</v>
      </c>
      <c r="Q98" s="26" t="s">
        <v>42</v>
      </c>
      <c r="R98" s="18" t="s">
        <v>68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82</v>
      </c>
      <c r="B99" s="20" t="s">
        <v>2149</v>
      </c>
      <c r="C99" s="20" t="s">
        <v>2182</v>
      </c>
      <c r="D99" s="18" t="s">
        <v>30</v>
      </c>
      <c r="E99" s="21">
        <v>868926033932465</v>
      </c>
      <c r="F99" s="18"/>
      <c r="G99" s="18" t="s">
        <v>74</v>
      </c>
      <c r="H99" s="77" t="s">
        <v>570</v>
      </c>
      <c r="I99" s="24" t="s">
        <v>76</v>
      </c>
      <c r="J99" s="22" t="s">
        <v>1597</v>
      </c>
      <c r="K99" s="22" t="s">
        <v>243</v>
      </c>
      <c r="L99" s="22" t="s">
        <v>155</v>
      </c>
      <c r="M99" s="31" t="s">
        <v>1596</v>
      </c>
      <c r="N99" s="35" t="s">
        <v>122</v>
      </c>
      <c r="O99" s="22" t="s">
        <v>80</v>
      </c>
      <c r="P99" s="22" t="s">
        <v>100</v>
      </c>
      <c r="Q99" s="31" t="s">
        <v>37</v>
      </c>
      <c r="R99" s="22" t="s">
        <v>40</v>
      </c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>
        <v>83</v>
      </c>
      <c r="B100" s="20" t="s">
        <v>2149</v>
      </c>
      <c r="C100" s="20" t="s">
        <v>2182</v>
      </c>
      <c r="D100" s="18" t="s">
        <v>30</v>
      </c>
      <c r="E100" s="21">
        <v>863586032910345</v>
      </c>
      <c r="F100" s="18"/>
      <c r="G100" s="18" t="s">
        <v>74</v>
      </c>
      <c r="H100" s="21" t="s">
        <v>2282</v>
      </c>
      <c r="I100" s="24" t="s">
        <v>1507</v>
      </c>
      <c r="J100" s="22" t="s">
        <v>2283</v>
      </c>
      <c r="K100" s="22" t="s">
        <v>120</v>
      </c>
      <c r="L100" s="22" t="s">
        <v>84</v>
      </c>
      <c r="M100" s="22" t="s">
        <v>2284</v>
      </c>
      <c r="N100" s="35" t="s">
        <v>122</v>
      </c>
      <c r="O100" s="22" t="s">
        <v>80</v>
      </c>
      <c r="P100" s="22" t="s">
        <v>100</v>
      </c>
      <c r="Q100" s="23" t="s">
        <v>37</v>
      </c>
      <c r="R100" s="18" t="s">
        <v>41</v>
      </c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>
        <v>84</v>
      </c>
      <c r="B101" s="20" t="s">
        <v>2149</v>
      </c>
      <c r="C101" s="20" t="s">
        <v>2182</v>
      </c>
      <c r="D101" s="18" t="s">
        <v>23</v>
      </c>
      <c r="E101" s="21">
        <v>861694037944681</v>
      </c>
      <c r="F101" s="18"/>
      <c r="G101" s="18" t="s">
        <v>74</v>
      </c>
      <c r="H101" s="77"/>
      <c r="I101" s="24" t="s">
        <v>2285</v>
      </c>
      <c r="J101" s="22" t="s">
        <v>2286</v>
      </c>
      <c r="K101" s="22" t="s">
        <v>670</v>
      </c>
      <c r="L101" s="22" t="s">
        <v>98</v>
      </c>
      <c r="M101" s="22" t="s">
        <v>2019</v>
      </c>
      <c r="N101" s="28"/>
      <c r="O101" s="22" t="s">
        <v>80</v>
      </c>
      <c r="P101" s="22" t="s">
        <v>100</v>
      </c>
      <c r="Q101" s="31" t="s">
        <v>37</v>
      </c>
      <c r="R101" s="22" t="s">
        <v>41</v>
      </c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>
        <v>85</v>
      </c>
      <c r="B102" s="20" t="s">
        <v>2149</v>
      </c>
      <c r="C102" s="20" t="s">
        <v>2182</v>
      </c>
      <c r="D102" s="18" t="s">
        <v>23</v>
      </c>
      <c r="E102" s="21">
        <v>861694031748872</v>
      </c>
      <c r="F102" s="18"/>
      <c r="G102" s="18" t="s">
        <v>74</v>
      </c>
      <c r="H102" s="21"/>
      <c r="I102" s="24" t="s">
        <v>251</v>
      </c>
      <c r="J102" s="22" t="s">
        <v>210</v>
      </c>
      <c r="K102" s="22" t="s">
        <v>98</v>
      </c>
      <c r="L102" s="22"/>
      <c r="M102" s="22" t="s">
        <v>1641</v>
      </c>
      <c r="N102" s="22"/>
      <c r="O102" s="22" t="s">
        <v>80</v>
      </c>
      <c r="P102" s="22" t="s">
        <v>100</v>
      </c>
      <c r="Q102" s="23" t="s">
        <v>42</v>
      </c>
      <c r="R102" s="18" t="s">
        <v>68</v>
      </c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>
        <v>86</v>
      </c>
      <c r="B103" s="20" t="s">
        <v>2149</v>
      </c>
      <c r="C103" s="20" t="s">
        <v>2182</v>
      </c>
      <c r="D103" s="18" t="s">
        <v>23</v>
      </c>
      <c r="E103" s="21">
        <v>862631034711969</v>
      </c>
      <c r="F103" s="18"/>
      <c r="G103" s="18" t="s">
        <v>74</v>
      </c>
      <c r="H103" s="21" t="s">
        <v>2287</v>
      </c>
      <c r="I103" s="24" t="s">
        <v>82</v>
      </c>
      <c r="J103" s="22" t="s">
        <v>2288</v>
      </c>
      <c r="K103" s="22"/>
      <c r="L103" s="22" t="s">
        <v>98</v>
      </c>
      <c r="M103" s="31" t="s">
        <v>2289</v>
      </c>
      <c r="N103" s="22"/>
      <c r="O103" s="22" t="s">
        <v>80</v>
      </c>
      <c r="P103" s="22" t="s">
        <v>100</v>
      </c>
      <c r="Q103" s="23" t="s">
        <v>37</v>
      </c>
      <c r="R103" s="18" t="s">
        <v>40</v>
      </c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>
        <v>87</v>
      </c>
      <c r="B104" s="20" t="s">
        <v>2149</v>
      </c>
      <c r="C104" s="20" t="s">
        <v>2182</v>
      </c>
      <c r="D104" s="18" t="s">
        <v>23</v>
      </c>
      <c r="E104" s="21">
        <v>863586032886123</v>
      </c>
      <c r="F104" s="18"/>
      <c r="G104" s="18" t="s">
        <v>74</v>
      </c>
      <c r="H104" s="29" t="s">
        <v>236</v>
      </c>
      <c r="I104" s="24" t="s">
        <v>96</v>
      </c>
      <c r="J104" s="22" t="s">
        <v>1383</v>
      </c>
      <c r="K104" s="22" t="s">
        <v>450</v>
      </c>
      <c r="L104" s="22" t="s">
        <v>98</v>
      </c>
      <c r="M104" s="22" t="s">
        <v>2019</v>
      </c>
      <c r="N104" s="22"/>
      <c r="O104" s="22" t="s">
        <v>80</v>
      </c>
      <c r="P104" s="22" t="s">
        <v>100</v>
      </c>
      <c r="Q104" s="26" t="s">
        <v>37</v>
      </c>
      <c r="R104" s="1" t="s">
        <v>41</v>
      </c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88</v>
      </c>
      <c r="B105" s="20" t="s">
        <v>2149</v>
      </c>
      <c r="C105" s="20" t="s">
        <v>2182</v>
      </c>
      <c r="D105" s="18" t="s">
        <v>23</v>
      </c>
      <c r="E105" s="21">
        <v>862631039274849</v>
      </c>
      <c r="F105" s="18"/>
      <c r="G105" s="18" t="s">
        <v>74</v>
      </c>
      <c r="H105" s="29" t="s">
        <v>236</v>
      </c>
      <c r="I105" s="29" t="s">
        <v>203</v>
      </c>
      <c r="J105" s="22" t="s">
        <v>862</v>
      </c>
      <c r="K105" s="22" t="s">
        <v>97</v>
      </c>
      <c r="L105" s="22" t="s">
        <v>98</v>
      </c>
      <c r="M105" s="22" t="s">
        <v>1258</v>
      </c>
      <c r="N105" s="22"/>
      <c r="O105" s="22" t="s">
        <v>80</v>
      </c>
      <c r="P105" s="22" t="s">
        <v>100</v>
      </c>
      <c r="Q105" s="26" t="s">
        <v>37</v>
      </c>
      <c r="R105" s="18" t="s">
        <v>40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88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1">
    <mergeCell ref="Y119:AA119"/>
    <mergeCell ref="A28:R29"/>
    <mergeCell ref="A51:R52"/>
    <mergeCell ref="A66:R67"/>
    <mergeCell ref="A81:R82"/>
    <mergeCell ref="A90:R91"/>
    <mergeCell ref="Y105:Y115"/>
    <mergeCell ref="Y72:Y82"/>
    <mergeCell ref="Y39:Y49"/>
    <mergeCell ref="AB105:AB115"/>
    <mergeCell ref="Y116:Y118"/>
    <mergeCell ref="Z116:Z118"/>
    <mergeCell ref="AA116:AA118"/>
    <mergeCell ref="AB116:AB118"/>
    <mergeCell ref="AB72:AB82"/>
    <mergeCell ref="Y83:Y93"/>
    <mergeCell ref="AB83:AB93"/>
    <mergeCell ref="Y94:Y104"/>
    <mergeCell ref="AB94:AB104"/>
    <mergeCell ref="AB39:AB49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2001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1887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1923</v>
      </c>
      <c r="C8" s="20" t="s">
        <v>1923</v>
      </c>
      <c r="D8" s="22" t="s">
        <v>30</v>
      </c>
      <c r="E8" s="38">
        <v>866192037821236</v>
      </c>
      <c r="F8" s="22" t="s">
        <v>88</v>
      </c>
      <c r="G8" s="22" t="s">
        <v>95</v>
      </c>
      <c r="H8" s="22"/>
      <c r="I8" s="24" t="s">
        <v>1085</v>
      </c>
      <c r="J8" s="22" t="s">
        <v>1999</v>
      </c>
      <c r="K8" s="22"/>
      <c r="L8" s="22" t="s">
        <v>84</v>
      </c>
      <c r="M8" s="22" t="s">
        <v>2000</v>
      </c>
      <c r="N8" s="25" t="s">
        <v>122</v>
      </c>
      <c r="O8" s="22" t="s">
        <v>80</v>
      </c>
      <c r="P8" s="22" t="s">
        <v>92</v>
      </c>
      <c r="Q8" s="31" t="s">
        <v>37</v>
      </c>
      <c r="R8" s="22" t="s">
        <v>67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1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1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AS201"/>
  <sheetViews>
    <sheetView zoomScale="70" zoomScaleNormal="70" workbookViewId="0">
      <selection activeCell="I30" sqref="I30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43472</v>
      </c>
      <c r="C8" s="20">
        <v>43472</v>
      </c>
      <c r="D8" s="18" t="s">
        <v>23</v>
      </c>
      <c r="E8" s="21">
        <v>863586032913604</v>
      </c>
      <c r="F8" s="18"/>
      <c r="G8" s="18" t="s">
        <v>95</v>
      </c>
      <c r="H8" s="22"/>
      <c r="I8" s="27" t="s">
        <v>96</v>
      </c>
      <c r="J8" s="22" t="s">
        <v>50</v>
      </c>
      <c r="K8" s="22" t="s">
        <v>97</v>
      </c>
      <c r="L8" s="22" t="s">
        <v>98</v>
      </c>
      <c r="M8" s="22" t="s">
        <v>99</v>
      </c>
      <c r="N8" s="28">
        <v>50000</v>
      </c>
      <c r="O8" s="22" t="s">
        <v>80</v>
      </c>
      <c r="P8" s="22" t="s">
        <v>100</v>
      </c>
      <c r="Q8" s="26" t="s">
        <v>37</v>
      </c>
      <c r="R8" s="1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727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5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20" t="s">
        <v>731</v>
      </c>
      <c r="C11" s="20" t="s">
        <v>794</v>
      </c>
      <c r="D11" s="22" t="s">
        <v>23</v>
      </c>
      <c r="E11" s="38">
        <v>863586032773784</v>
      </c>
      <c r="F11" s="22"/>
      <c r="G11" s="22" t="s">
        <v>95</v>
      </c>
      <c r="H11" s="31" t="s">
        <v>950</v>
      </c>
      <c r="I11" s="22" t="s">
        <v>203</v>
      </c>
      <c r="J11" s="31" t="s">
        <v>951</v>
      </c>
      <c r="K11" s="22" t="s">
        <v>97</v>
      </c>
      <c r="L11" s="71" t="s">
        <v>98</v>
      </c>
      <c r="M11" s="22" t="s">
        <v>952</v>
      </c>
      <c r="N11" s="28">
        <v>305000</v>
      </c>
      <c r="O11" s="22" t="s">
        <v>80</v>
      </c>
      <c r="P11" s="22" t="s">
        <v>92</v>
      </c>
      <c r="Q11" s="72" t="s">
        <v>37</v>
      </c>
      <c r="R11" s="22" t="s">
        <v>40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5" t="s">
        <v>1319</v>
      </c>
      <c r="B12" s="266"/>
      <c r="C12" s="266"/>
      <c r="D12" s="266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266"/>
      <c r="P12" s="266"/>
      <c r="Q12" s="266"/>
      <c r="R12" s="267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8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70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3</v>
      </c>
      <c r="B14" s="20">
        <v>43560</v>
      </c>
      <c r="C14" s="20">
        <v>43651</v>
      </c>
      <c r="D14" s="18" t="s">
        <v>30</v>
      </c>
      <c r="E14" s="21">
        <v>866192037824693</v>
      </c>
      <c r="F14" s="18"/>
      <c r="G14" s="18" t="s">
        <v>74</v>
      </c>
      <c r="H14" s="31"/>
      <c r="I14" s="24"/>
      <c r="J14" s="22" t="s">
        <v>1368</v>
      </c>
      <c r="K14" s="22"/>
      <c r="L14" s="22"/>
      <c r="M14" s="22" t="s">
        <v>270</v>
      </c>
      <c r="N14" s="28"/>
      <c r="O14" s="22" t="s">
        <v>144</v>
      </c>
      <c r="P14" s="22" t="s">
        <v>92</v>
      </c>
      <c r="Q14" s="26" t="s">
        <v>37</v>
      </c>
      <c r="R14" s="1" t="s">
        <v>40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4</v>
      </c>
      <c r="B15" s="20">
        <v>43560</v>
      </c>
      <c r="C15" s="20">
        <v>43651</v>
      </c>
      <c r="D15" s="18" t="s">
        <v>56</v>
      </c>
      <c r="E15" s="21">
        <v>868183034748991</v>
      </c>
      <c r="F15" s="18"/>
      <c r="G15" s="18" t="s">
        <v>74</v>
      </c>
      <c r="H15" s="31"/>
      <c r="I15" s="24" t="s">
        <v>76</v>
      </c>
      <c r="J15" s="22" t="s">
        <v>1049</v>
      </c>
      <c r="K15" s="22"/>
      <c r="L15" s="22" t="s">
        <v>1086</v>
      </c>
      <c r="M15" s="22" t="s">
        <v>1369</v>
      </c>
      <c r="N15" s="28"/>
      <c r="O15" s="22" t="s">
        <v>80</v>
      </c>
      <c r="P15" s="22" t="s">
        <v>92</v>
      </c>
      <c r="Q15" s="26" t="s">
        <v>37</v>
      </c>
      <c r="R15" s="1" t="s">
        <v>41</v>
      </c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20">
        <v>43560</v>
      </c>
      <c r="C16" s="20">
        <v>43651</v>
      </c>
      <c r="D16" s="18" t="s">
        <v>56</v>
      </c>
      <c r="E16" s="21">
        <v>868183034814280</v>
      </c>
      <c r="F16" s="18"/>
      <c r="G16" s="18" t="s">
        <v>74</v>
      </c>
      <c r="H16" s="21"/>
      <c r="I16" s="24" t="s">
        <v>164</v>
      </c>
      <c r="J16" s="22" t="s">
        <v>298</v>
      </c>
      <c r="K16" s="22" t="s">
        <v>333</v>
      </c>
      <c r="L16" s="22" t="s">
        <v>1086</v>
      </c>
      <c r="M16" s="22" t="s">
        <v>1370</v>
      </c>
      <c r="N16" s="22"/>
      <c r="O16" s="22" t="s">
        <v>80</v>
      </c>
      <c r="P16" s="22" t="s">
        <v>92</v>
      </c>
      <c r="Q16" s="23" t="s">
        <v>37</v>
      </c>
      <c r="R16" s="18" t="s">
        <v>40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6</v>
      </c>
      <c r="B17" s="20">
        <v>43560</v>
      </c>
      <c r="C17" s="20">
        <v>43651</v>
      </c>
      <c r="D17" s="18" t="s">
        <v>56</v>
      </c>
      <c r="E17" s="21">
        <v>867717030625926</v>
      </c>
      <c r="F17" s="18" t="s">
        <v>517</v>
      </c>
      <c r="G17" s="18" t="s">
        <v>74</v>
      </c>
      <c r="H17" s="21"/>
      <c r="I17" s="24" t="s">
        <v>164</v>
      </c>
      <c r="J17" s="22" t="s">
        <v>245</v>
      </c>
      <c r="K17" s="22" t="s">
        <v>78</v>
      </c>
      <c r="L17" s="22" t="s">
        <v>1086</v>
      </c>
      <c r="M17" s="22" t="s">
        <v>940</v>
      </c>
      <c r="N17" s="22"/>
      <c r="O17" s="22" t="s">
        <v>80</v>
      </c>
      <c r="P17" s="22" t="s">
        <v>92</v>
      </c>
      <c r="Q17" s="23" t="s">
        <v>37</v>
      </c>
      <c r="R17" s="18" t="s">
        <v>40</v>
      </c>
      <c r="T17" s="274" t="s">
        <v>55</v>
      </c>
      <c r="U17" s="275"/>
      <c r="V17" s="104">
        <f>SUM(V6:V16)</f>
        <v>7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7</v>
      </c>
      <c r="B18" s="20">
        <v>43560</v>
      </c>
      <c r="C18" s="20"/>
      <c r="D18" s="18" t="s">
        <v>1371</v>
      </c>
      <c r="E18" s="21" t="s">
        <v>1122</v>
      </c>
      <c r="F18" s="18"/>
      <c r="G18" s="18" t="s">
        <v>74</v>
      </c>
      <c r="H18" s="31"/>
      <c r="I18" s="24"/>
      <c r="J18" s="22" t="s">
        <v>1372</v>
      </c>
      <c r="K18" s="22"/>
      <c r="L18" s="22"/>
      <c r="M18" s="22" t="s">
        <v>165</v>
      </c>
      <c r="N18" s="28"/>
      <c r="O18" s="22"/>
      <c r="P18" s="22"/>
      <c r="Q18" s="26" t="s">
        <v>37</v>
      </c>
      <c r="R18" s="1" t="s">
        <v>41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26"/>
      <c r="I21" s="1"/>
      <c r="J21" s="1"/>
      <c r="K21" s="1"/>
      <c r="L21" s="1"/>
      <c r="M21" s="1"/>
      <c r="N21" s="1"/>
      <c r="O21" s="1"/>
      <c r="P21" s="1"/>
      <c r="Q21" s="23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7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T23" s="104" t="s">
        <v>55</v>
      </c>
      <c r="U23" s="5">
        <f>SUM(U21:U22)</f>
        <v>7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26"/>
      <c r="I24" s="50"/>
      <c r="J24" s="1"/>
      <c r="K24" s="1"/>
      <c r="L24" s="1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47"/>
      <c r="I25" s="50"/>
      <c r="J25" s="1"/>
      <c r="K25" s="1"/>
      <c r="L25" s="1"/>
      <c r="M25" s="1"/>
      <c r="N25" s="1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47"/>
      <c r="I26" s="50"/>
      <c r="J26" s="1"/>
      <c r="K26" s="1"/>
      <c r="L26" s="1"/>
      <c r="M26" s="1"/>
      <c r="N26" s="33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6"/>
      <c r="F27" s="1"/>
      <c r="G27" s="1"/>
      <c r="H27" s="26"/>
      <c r="I27" s="50"/>
      <c r="J27" s="1"/>
      <c r="K27" s="1"/>
      <c r="L27" s="1"/>
      <c r="M27" s="1"/>
      <c r="N27" s="33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6"/>
      <c r="F28" s="1"/>
      <c r="G28" s="1"/>
      <c r="H28" s="47"/>
      <c r="I28" s="50"/>
      <c r="J28" s="1"/>
      <c r="K28" s="1"/>
      <c r="L28" s="1"/>
      <c r="M28" s="1"/>
      <c r="N28" s="1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04"/>
      <c r="G32" s="1"/>
      <c r="H32" s="1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04"/>
      <c r="G35" s="1"/>
      <c r="H35" s="46"/>
      <c r="I35" s="50"/>
      <c r="J35" s="1"/>
      <c r="K35" s="1"/>
      <c r="L35" s="1"/>
      <c r="M35" s="1"/>
      <c r="N35" s="33"/>
      <c r="O35" s="1"/>
      <c r="P35" s="1"/>
      <c r="Q35" s="26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46"/>
      <c r="I36" s="50"/>
      <c r="J36" s="1"/>
      <c r="K36" s="1"/>
      <c r="L36" s="1"/>
      <c r="M36" s="1"/>
      <c r="N36" s="33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2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3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2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1</v>
      </c>
      <c r="AB116" s="251">
        <f>AA116</f>
        <v>1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7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8">
    <mergeCell ref="A12:R13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83:AB93"/>
    <mergeCell ref="Y94:Y104"/>
    <mergeCell ref="AB94:AB104"/>
    <mergeCell ref="AB4:AB5"/>
    <mergeCell ref="A6:R7"/>
    <mergeCell ref="T6:T11"/>
    <mergeCell ref="Y6:Y16"/>
    <mergeCell ref="AB6:AB16"/>
    <mergeCell ref="A9:R10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B17:AB27"/>
    <mergeCell ref="Y28:Y38"/>
    <mergeCell ref="AB28:AB38"/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1771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1627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43805</v>
      </c>
      <c r="C8" s="1" t="s">
        <v>1674</v>
      </c>
      <c r="D8" s="1" t="s">
        <v>56</v>
      </c>
      <c r="E8" s="47">
        <v>867857039939322</v>
      </c>
      <c r="F8" s="1" t="s">
        <v>88</v>
      </c>
      <c r="G8" s="1" t="s">
        <v>74</v>
      </c>
      <c r="H8" s="1"/>
      <c r="I8" s="79">
        <v>125212203114.16499</v>
      </c>
      <c r="J8" s="1" t="s">
        <v>481</v>
      </c>
      <c r="K8" s="1" t="s">
        <v>1086</v>
      </c>
      <c r="L8" s="1"/>
      <c r="M8" s="1" t="s">
        <v>360</v>
      </c>
      <c r="N8" s="1"/>
      <c r="O8" s="1" t="s">
        <v>80</v>
      </c>
      <c r="P8" s="1" t="s">
        <v>92</v>
      </c>
      <c r="Q8" s="1" t="s">
        <v>37</v>
      </c>
      <c r="R8" s="1" t="s">
        <v>39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1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S500"/>
  <sheetViews>
    <sheetView zoomScale="70" zoomScaleNormal="70" workbookViewId="0">
      <selection activeCell="E2" sqref="E2:F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1773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1627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43744</v>
      </c>
      <c r="C8" s="1" t="s">
        <v>1679</v>
      </c>
      <c r="D8" s="1" t="s">
        <v>22</v>
      </c>
      <c r="E8" s="47">
        <v>865191012554573</v>
      </c>
      <c r="F8" s="1" t="s">
        <v>107</v>
      </c>
      <c r="G8" s="1" t="s">
        <v>95</v>
      </c>
      <c r="H8" s="1" t="s">
        <v>1772</v>
      </c>
      <c r="I8" s="79">
        <v>124158005014.168</v>
      </c>
      <c r="J8" s="1" t="s">
        <v>1407</v>
      </c>
      <c r="K8" s="1" t="s">
        <v>109</v>
      </c>
      <c r="L8" s="1" t="s">
        <v>551</v>
      </c>
      <c r="M8" s="1" t="s">
        <v>58</v>
      </c>
      <c r="N8" s="33">
        <v>100000</v>
      </c>
      <c r="O8" s="1" t="s">
        <v>80</v>
      </c>
      <c r="P8" s="1" t="s">
        <v>92</v>
      </c>
      <c r="Q8" s="1" t="s">
        <v>37</v>
      </c>
      <c r="R8" s="1" t="s">
        <v>39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1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1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1775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1627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1630</v>
      </c>
      <c r="C8" s="1" t="s">
        <v>1669</v>
      </c>
      <c r="D8" s="1" t="s">
        <v>30</v>
      </c>
      <c r="E8" s="47">
        <v>868926033936649</v>
      </c>
      <c r="F8" s="1" t="s">
        <v>262</v>
      </c>
      <c r="G8" s="1" t="s">
        <v>74</v>
      </c>
      <c r="H8" s="1" t="s">
        <v>1670</v>
      </c>
      <c r="I8" s="79">
        <v>125212203114.16499</v>
      </c>
      <c r="J8" s="1" t="s">
        <v>1671</v>
      </c>
      <c r="K8" s="1" t="s">
        <v>276</v>
      </c>
      <c r="L8" s="1"/>
      <c r="M8" s="1" t="s">
        <v>1774</v>
      </c>
      <c r="N8" s="1"/>
      <c r="O8" s="1" t="s">
        <v>80</v>
      </c>
      <c r="P8" s="1" t="s">
        <v>100</v>
      </c>
      <c r="Q8" s="1" t="s">
        <v>37</v>
      </c>
      <c r="R8" s="1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2290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2291</v>
      </c>
      <c r="C8" s="20" t="s">
        <v>2149</v>
      </c>
      <c r="D8" s="18" t="s">
        <v>56</v>
      </c>
      <c r="E8" s="30">
        <v>868183034560081</v>
      </c>
      <c r="F8" s="18" t="s">
        <v>88</v>
      </c>
      <c r="G8" s="18" t="s">
        <v>74</v>
      </c>
      <c r="H8" s="31"/>
      <c r="I8" s="24" t="s">
        <v>76</v>
      </c>
      <c r="J8" s="22" t="s">
        <v>198</v>
      </c>
      <c r="K8" s="22" t="s">
        <v>206</v>
      </c>
      <c r="L8" s="22" t="s">
        <v>1086</v>
      </c>
      <c r="M8" s="22"/>
      <c r="N8" s="28"/>
      <c r="O8" s="22" t="s">
        <v>80</v>
      </c>
      <c r="P8" s="22" t="s">
        <v>92</v>
      </c>
      <c r="Q8" s="26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2292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2200</v>
      </c>
      <c r="C8" s="20" t="s">
        <v>2200</v>
      </c>
      <c r="D8" s="18" t="s">
        <v>18</v>
      </c>
      <c r="E8" s="21">
        <v>864161021071738</v>
      </c>
      <c r="F8" s="18" t="s">
        <v>2293</v>
      </c>
      <c r="G8" s="18" t="s">
        <v>95</v>
      </c>
      <c r="H8" s="24" t="s">
        <v>2294</v>
      </c>
      <c r="I8" s="24" t="s">
        <v>140</v>
      </c>
      <c r="J8" s="22" t="s">
        <v>204</v>
      </c>
      <c r="K8" s="22" t="s">
        <v>105</v>
      </c>
      <c r="L8" s="22" t="s">
        <v>110</v>
      </c>
      <c r="M8" s="22" t="s">
        <v>58</v>
      </c>
      <c r="N8" s="28" t="s">
        <v>2295</v>
      </c>
      <c r="O8" s="22" t="s">
        <v>80</v>
      </c>
      <c r="P8" s="22" t="s">
        <v>92</v>
      </c>
      <c r="Q8" s="26" t="s">
        <v>42</v>
      </c>
      <c r="R8" s="1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1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AS201"/>
  <sheetViews>
    <sheetView topLeftCell="D1" zoomScale="70" zoomScaleNormal="70" workbookViewId="0">
      <selection activeCell="O11" sqref="O11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94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43647</v>
      </c>
      <c r="C8" s="32">
        <v>43647</v>
      </c>
      <c r="D8" s="1" t="s">
        <v>56</v>
      </c>
      <c r="E8" s="46" t="s">
        <v>93</v>
      </c>
      <c r="F8" s="1" t="s">
        <v>88</v>
      </c>
      <c r="G8" s="1" t="s">
        <v>74</v>
      </c>
      <c r="H8" s="1"/>
      <c r="I8" s="1" t="s">
        <v>89</v>
      </c>
      <c r="J8" s="1" t="s">
        <v>90</v>
      </c>
      <c r="K8" s="1" t="s">
        <v>78</v>
      </c>
      <c r="L8" s="1"/>
      <c r="M8" s="1" t="s">
        <v>91</v>
      </c>
      <c r="N8" s="1"/>
      <c r="O8" s="1" t="s">
        <v>80</v>
      </c>
      <c r="P8" s="1" t="s">
        <v>92</v>
      </c>
      <c r="Q8" s="1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1887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1" t="s">
        <v>1927</v>
      </c>
      <c r="C11" s="1"/>
      <c r="D11" s="1" t="s">
        <v>56</v>
      </c>
      <c r="E11" s="47">
        <v>867857039940858</v>
      </c>
      <c r="F11" s="1" t="s">
        <v>262</v>
      </c>
      <c r="G11" s="1" t="s">
        <v>74</v>
      </c>
      <c r="H11" s="1"/>
      <c r="I11" s="1"/>
      <c r="J11" s="1" t="s">
        <v>2002</v>
      </c>
      <c r="K11" s="1"/>
      <c r="L11" s="1"/>
      <c r="M11" s="1" t="s">
        <v>2003</v>
      </c>
      <c r="N11" s="1"/>
      <c r="O11" s="1" t="s">
        <v>144</v>
      </c>
      <c r="P11" s="1" t="s">
        <v>100</v>
      </c>
      <c r="Q11" s="1" t="s">
        <v>37</v>
      </c>
      <c r="R11" s="1" t="s">
        <v>41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20" t="s">
        <v>1948</v>
      </c>
      <c r="C12" s="20" t="s">
        <v>1948</v>
      </c>
      <c r="D12" s="22" t="s">
        <v>56</v>
      </c>
      <c r="E12" s="38">
        <v>868183034661632</v>
      </c>
      <c r="F12" s="22" t="s">
        <v>88</v>
      </c>
      <c r="G12" s="22" t="s">
        <v>74</v>
      </c>
      <c r="H12" s="22"/>
      <c r="I12" s="24" t="s">
        <v>82</v>
      </c>
      <c r="J12" s="22" t="s">
        <v>1949</v>
      </c>
      <c r="K12" s="22" t="s">
        <v>206</v>
      </c>
      <c r="L12" s="22" t="s">
        <v>1086</v>
      </c>
      <c r="M12" s="22" t="s">
        <v>1950</v>
      </c>
      <c r="N12" s="28"/>
      <c r="O12" s="22" t="s">
        <v>80</v>
      </c>
      <c r="P12" s="22" t="s">
        <v>92</v>
      </c>
      <c r="Q12" s="31" t="s">
        <v>37</v>
      </c>
      <c r="R12" s="22" t="s">
        <v>40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1"/>
      <c r="I13" s="50"/>
      <c r="J13" s="1"/>
      <c r="K13" s="1"/>
      <c r="L13" s="1"/>
      <c r="M13" s="1"/>
      <c r="N13" s="33"/>
      <c r="O13" s="1"/>
      <c r="P13" s="1"/>
      <c r="Q13" s="26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1"/>
      <c r="E14" s="47"/>
      <c r="F14" s="1"/>
      <c r="G14" s="1"/>
      <c r="H14" s="26"/>
      <c r="I14" s="50"/>
      <c r="J14" s="1"/>
      <c r="K14" s="1"/>
      <c r="L14" s="1"/>
      <c r="M14" s="1"/>
      <c r="N14" s="1"/>
      <c r="O14" s="1"/>
      <c r="P14" s="1"/>
      <c r="Q14" s="26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7"/>
      <c r="F15" s="104"/>
      <c r="G15" s="1"/>
      <c r="H15" s="67"/>
      <c r="I15" s="50"/>
      <c r="J15" s="1"/>
      <c r="K15" s="1"/>
      <c r="L15" s="1"/>
      <c r="M15" s="1"/>
      <c r="N15" s="1"/>
      <c r="O15" s="1"/>
      <c r="P15" s="1"/>
      <c r="Q15" s="23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7"/>
      <c r="F16" s="104"/>
      <c r="G16" s="1"/>
      <c r="H16" s="67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49"/>
      <c r="C17" s="49"/>
      <c r="D17" s="1"/>
      <c r="E17" s="47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23"/>
      <c r="R17" s="1"/>
      <c r="T17" s="274" t="s">
        <v>55</v>
      </c>
      <c r="U17" s="275"/>
      <c r="V17" s="104">
        <f>SUM(V6:V16)</f>
        <v>3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23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26"/>
      <c r="I21" s="1"/>
      <c r="J21" s="1"/>
      <c r="K21" s="1"/>
      <c r="L21" s="1"/>
      <c r="M21" s="1"/>
      <c r="N21" s="1"/>
      <c r="O21" s="1"/>
      <c r="P21" s="1"/>
      <c r="Q21" s="23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T23" s="104" t="s">
        <v>55</v>
      </c>
      <c r="U23" s="5">
        <f>SUM(U21:U22)</f>
        <v>3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26"/>
      <c r="I24" s="50"/>
      <c r="J24" s="1"/>
      <c r="K24" s="1"/>
      <c r="L24" s="1"/>
      <c r="M24" s="1"/>
      <c r="N24" s="33"/>
      <c r="O24" s="1"/>
      <c r="P24" s="1"/>
      <c r="Q24" s="23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49"/>
      <c r="C25" s="49"/>
      <c r="D25" s="1"/>
      <c r="E25" s="47"/>
      <c r="F25" s="1"/>
      <c r="G25" s="1"/>
      <c r="H25" s="47"/>
      <c r="I25" s="50"/>
      <c r="J25" s="1"/>
      <c r="K25" s="1"/>
      <c r="L25" s="1"/>
      <c r="M25" s="1"/>
      <c r="N25" s="1"/>
      <c r="O25" s="1"/>
      <c r="P25" s="1"/>
      <c r="Q25" s="23"/>
      <c r="R25" s="1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7"/>
      <c r="F26" s="1"/>
      <c r="G26" s="1"/>
      <c r="H26" s="47"/>
      <c r="I26" s="50"/>
      <c r="J26" s="1"/>
      <c r="K26" s="1"/>
      <c r="L26" s="1"/>
      <c r="M26" s="1"/>
      <c r="N26" s="33"/>
      <c r="O26" s="1"/>
      <c r="P26" s="1"/>
      <c r="Q26" s="23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6"/>
      <c r="F27" s="1"/>
      <c r="G27" s="1"/>
      <c r="H27" s="26"/>
      <c r="I27" s="50"/>
      <c r="J27" s="1"/>
      <c r="K27" s="1"/>
      <c r="L27" s="1"/>
      <c r="M27" s="1"/>
      <c r="N27" s="33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6"/>
      <c r="F28" s="1"/>
      <c r="G28" s="1"/>
      <c r="H28" s="47"/>
      <c r="I28" s="50"/>
      <c r="J28" s="1"/>
      <c r="K28" s="1"/>
      <c r="L28" s="1"/>
      <c r="M28" s="1"/>
      <c r="N28" s="1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7"/>
      <c r="F32" s="104"/>
      <c r="G32" s="1"/>
      <c r="H32" s="1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49"/>
      <c r="C35" s="49"/>
      <c r="D35" s="1"/>
      <c r="E35" s="47"/>
      <c r="F35" s="104"/>
      <c r="G35" s="1"/>
      <c r="H35" s="46"/>
      <c r="I35" s="50"/>
      <c r="J35" s="1"/>
      <c r="K35" s="1"/>
      <c r="L35" s="1"/>
      <c r="M35" s="1"/>
      <c r="N35" s="33"/>
      <c r="O35" s="1"/>
      <c r="P35" s="1"/>
      <c r="Q35" s="26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7"/>
      <c r="F36" s="1"/>
      <c r="G36" s="1"/>
      <c r="H36" s="46"/>
      <c r="I36" s="50"/>
      <c r="J36" s="1"/>
      <c r="K36" s="1"/>
      <c r="L36" s="1"/>
      <c r="M36" s="1"/>
      <c r="N36" s="33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04"/>
      <c r="G38" s="1"/>
      <c r="H38" s="6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04"/>
      <c r="G39" s="1"/>
      <c r="H39" s="26"/>
      <c r="I39" s="1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04"/>
      <c r="G40" s="1"/>
      <c r="H40" s="1"/>
      <c r="I40" s="50"/>
      <c r="J40" s="1"/>
      <c r="K40" s="1"/>
      <c r="L40" s="1"/>
      <c r="M40" s="1"/>
      <c r="N40" s="33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04"/>
      <c r="G41" s="1"/>
      <c r="H41" s="26"/>
      <c r="I41" s="50"/>
      <c r="J41" s="1"/>
      <c r="K41" s="1"/>
      <c r="L41" s="1"/>
      <c r="M41" s="1"/>
      <c r="N41" s="33"/>
      <c r="O41" s="1"/>
      <c r="P41" s="1"/>
      <c r="Q41" s="23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50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6"/>
      <c r="F45" s="1"/>
      <c r="G45" s="1"/>
      <c r="H45" s="47"/>
      <c r="I45" s="50"/>
      <c r="J45" s="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50"/>
      <c r="J46" s="1"/>
      <c r="K46" s="1"/>
      <c r="L46" s="1"/>
      <c r="M46" s="1"/>
      <c r="N46" s="33"/>
      <c r="O46" s="1"/>
      <c r="P46" s="1"/>
      <c r="Q46" s="26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1"/>
      <c r="I47" s="50"/>
      <c r="J47" s="1"/>
      <c r="K47" s="1"/>
      <c r="L47" s="1"/>
      <c r="M47" s="1"/>
      <c r="N47" s="33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49"/>
      <c r="C49" s="49"/>
      <c r="D49" s="1"/>
      <c r="E49" s="47"/>
      <c r="F49" s="1"/>
      <c r="G49" s="1"/>
      <c r="H49" s="26"/>
      <c r="I49" s="1"/>
      <c r="J49" s="1"/>
      <c r="K49" s="1"/>
      <c r="L49" s="1"/>
      <c r="M49" s="1"/>
      <c r="N49" s="1"/>
      <c r="O49" s="1"/>
      <c r="P49" s="1"/>
      <c r="Q49" s="23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3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1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2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3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7"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Y119:AA119"/>
    <mergeCell ref="A9:R10"/>
    <mergeCell ref="Y105:Y115"/>
    <mergeCell ref="AB105:AB115"/>
    <mergeCell ref="Y116:Y118"/>
    <mergeCell ref="Z116:Z118"/>
    <mergeCell ref="AA116:AA118"/>
    <mergeCell ref="AB116:AB118"/>
    <mergeCell ref="Y72:Y82"/>
    <mergeCell ref="AB72:AB82"/>
    <mergeCell ref="Y83:Y93"/>
    <mergeCell ref="AB83:AB93"/>
    <mergeCell ref="Y94:Y104"/>
    <mergeCell ref="AB94:AB104"/>
    <mergeCell ref="Y39:Y49"/>
    <mergeCell ref="AB39:AB49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AS500"/>
  <sheetViews>
    <sheetView topLeftCell="A31" zoomScale="70" zoomScaleNormal="70" workbookViewId="0">
      <selection activeCell="H107" sqref="H107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528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1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4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387</v>
      </c>
      <c r="C8" s="1" t="s">
        <v>506</v>
      </c>
      <c r="D8" s="1" t="s">
        <v>30</v>
      </c>
      <c r="E8" s="47">
        <v>864811036984537</v>
      </c>
      <c r="F8" s="1"/>
      <c r="G8" s="1" t="s">
        <v>74</v>
      </c>
      <c r="H8" s="1"/>
      <c r="I8" s="1" t="s">
        <v>507</v>
      </c>
      <c r="J8" s="1"/>
      <c r="K8" s="1" t="s">
        <v>508</v>
      </c>
      <c r="L8" s="1" t="s">
        <v>276</v>
      </c>
      <c r="M8" s="1" t="s">
        <v>58</v>
      </c>
      <c r="N8" s="1"/>
      <c r="O8" s="1" t="s">
        <v>80</v>
      </c>
      <c r="P8" s="1" t="s">
        <v>92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1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387</v>
      </c>
      <c r="C9" s="1" t="s">
        <v>506</v>
      </c>
      <c r="D9" s="1" t="s">
        <v>24</v>
      </c>
      <c r="E9" s="47">
        <v>866104028740739</v>
      </c>
      <c r="F9" s="1"/>
      <c r="G9" s="1" t="s">
        <v>95</v>
      </c>
      <c r="H9" s="1" t="s">
        <v>509</v>
      </c>
      <c r="I9" s="1" t="s">
        <v>510</v>
      </c>
      <c r="J9" s="1"/>
      <c r="K9" s="1" t="s">
        <v>511</v>
      </c>
      <c r="L9" s="1" t="s">
        <v>512</v>
      </c>
      <c r="M9" s="1" t="s">
        <v>513</v>
      </c>
      <c r="N9" s="1"/>
      <c r="O9" s="1" t="s">
        <v>80</v>
      </c>
      <c r="P9" s="1" t="s">
        <v>92</v>
      </c>
      <c r="Q9" s="1" t="s">
        <v>42</v>
      </c>
      <c r="R9" s="1" t="s">
        <v>44</v>
      </c>
      <c r="T9" s="261"/>
      <c r="U9" s="1" t="s">
        <v>40</v>
      </c>
      <c r="V9" s="1">
        <f>COUNTIF(R$8:R$1000,"NG")</f>
        <v>6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387</v>
      </c>
      <c r="C10" s="1" t="s">
        <v>506</v>
      </c>
      <c r="D10" s="1" t="s">
        <v>24</v>
      </c>
      <c r="E10" s="47">
        <v>863586032939351</v>
      </c>
      <c r="F10" s="1"/>
      <c r="G10" s="1" t="s">
        <v>95</v>
      </c>
      <c r="H10" s="1"/>
      <c r="I10" s="1" t="s">
        <v>514</v>
      </c>
      <c r="J10" s="1" t="s">
        <v>119</v>
      </c>
      <c r="K10" s="1" t="s">
        <v>515</v>
      </c>
      <c r="L10" s="1" t="s">
        <v>512</v>
      </c>
      <c r="M10" s="1" t="s">
        <v>121</v>
      </c>
      <c r="N10" s="33">
        <v>10000</v>
      </c>
      <c r="O10" s="1" t="s">
        <v>80</v>
      </c>
      <c r="P10" s="1" t="s">
        <v>92</v>
      </c>
      <c r="Q10" s="1" t="s">
        <v>37</v>
      </c>
      <c r="R10" s="1" t="s">
        <v>40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387</v>
      </c>
      <c r="C11" s="1" t="s">
        <v>506</v>
      </c>
      <c r="D11" s="1" t="s">
        <v>24</v>
      </c>
      <c r="E11" s="47">
        <v>866104028884958</v>
      </c>
      <c r="F11" s="1"/>
      <c r="G11" s="1" t="s">
        <v>95</v>
      </c>
      <c r="H11" s="1"/>
      <c r="I11" s="1" t="s">
        <v>514</v>
      </c>
      <c r="J11" s="1"/>
      <c r="K11" s="1" t="s">
        <v>516</v>
      </c>
      <c r="L11" s="1" t="s">
        <v>512</v>
      </c>
      <c r="M11" s="1" t="s">
        <v>513</v>
      </c>
      <c r="N11" s="1"/>
      <c r="O11" s="1" t="s">
        <v>42</v>
      </c>
      <c r="P11" s="1" t="s">
        <v>92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6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32">
        <v>43191</v>
      </c>
      <c r="C12" s="32">
        <v>43221</v>
      </c>
      <c r="D12" s="1" t="s">
        <v>23</v>
      </c>
      <c r="E12" s="47">
        <v>862631037485256</v>
      </c>
      <c r="F12" s="1" t="s">
        <v>517</v>
      </c>
      <c r="G12" s="1" t="s">
        <v>95</v>
      </c>
      <c r="H12" s="1" t="s">
        <v>509</v>
      </c>
      <c r="I12" s="1" t="s">
        <v>514</v>
      </c>
      <c r="J12" s="1" t="s">
        <v>204</v>
      </c>
      <c r="K12" s="1" t="s">
        <v>97</v>
      </c>
      <c r="L12" s="1" t="s">
        <v>98</v>
      </c>
      <c r="M12" s="1" t="s">
        <v>58</v>
      </c>
      <c r="N12" s="1"/>
      <c r="O12" s="1" t="s">
        <v>80</v>
      </c>
      <c r="P12" s="1" t="s">
        <v>92</v>
      </c>
      <c r="Q12" s="1" t="s">
        <v>42</v>
      </c>
      <c r="R12" s="1" t="s">
        <v>44</v>
      </c>
      <c r="T12" s="271" t="s">
        <v>42</v>
      </c>
      <c r="U12" s="1" t="s">
        <v>43</v>
      </c>
      <c r="V12" s="1">
        <f>COUNTIF(R$8:R$1000,"MCH")</f>
        <v>5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1" t="s">
        <v>518</v>
      </c>
      <c r="C13" s="1" t="s">
        <v>313</v>
      </c>
      <c r="D13" s="1" t="s">
        <v>23</v>
      </c>
      <c r="E13" s="47">
        <v>862631034712397</v>
      </c>
      <c r="F13" s="1"/>
      <c r="G13" s="1" t="s">
        <v>74</v>
      </c>
      <c r="H13" s="1"/>
      <c r="I13" s="1" t="s">
        <v>514</v>
      </c>
      <c r="J13" s="1"/>
      <c r="K13" s="1" t="s">
        <v>396</v>
      </c>
      <c r="L13" s="1" t="s">
        <v>98</v>
      </c>
      <c r="M13" s="1" t="s">
        <v>58</v>
      </c>
      <c r="N13" s="1"/>
      <c r="O13" s="1" t="s">
        <v>80</v>
      </c>
      <c r="P13" s="1" t="s">
        <v>92</v>
      </c>
      <c r="Q13" s="1" t="s">
        <v>42</v>
      </c>
      <c r="R13" s="1" t="s">
        <v>44</v>
      </c>
      <c r="T13" s="272"/>
      <c r="U13" s="1" t="s">
        <v>68</v>
      </c>
      <c r="V13" s="1">
        <f>COUNTIF(R$8:R$1000,"SF")</f>
        <v>2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1" t="s">
        <v>387</v>
      </c>
      <c r="C14" s="1" t="s">
        <v>506</v>
      </c>
      <c r="D14" s="1" t="s">
        <v>23</v>
      </c>
      <c r="E14" s="47">
        <v>861694031780560</v>
      </c>
      <c r="F14" s="1" t="s">
        <v>88</v>
      </c>
      <c r="G14" s="1" t="s">
        <v>95</v>
      </c>
      <c r="H14" s="1"/>
      <c r="I14" s="1" t="s">
        <v>514</v>
      </c>
      <c r="J14" s="1"/>
      <c r="K14" s="1" t="s">
        <v>97</v>
      </c>
      <c r="L14" s="1" t="s">
        <v>98</v>
      </c>
      <c r="M14" s="1" t="s">
        <v>58</v>
      </c>
      <c r="N14" s="1"/>
      <c r="O14" s="1" t="s">
        <v>80</v>
      </c>
      <c r="P14" s="1" t="s">
        <v>92</v>
      </c>
      <c r="Q14" s="1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1" t="s">
        <v>387</v>
      </c>
      <c r="C15" s="1" t="s">
        <v>506</v>
      </c>
      <c r="D15" s="1" t="s">
        <v>23</v>
      </c>
      <c r="E15" s="47">
        <v>861694037976782</v>
      </c>
      <c r="F15" s="1"/>
      <c r="G15" s="1" t="s">
        <v>95</v>
      </c>
      <c r="H15" s="1"/>
      <c r="I15" s="1" t="s">
        <v>514</v>
      </c>
      <c r="J15" s="1"/>
      <c r="K15" s="1" t="s">
        <v>97</v>
      </c>
      <c r="L15" s="1" t="s">
        <v>98</v>
      </c>
      <c r="M15" s="1" t="s">
        <v>58</v>
      </c>
      <c r="N15" s="1"/>
      <c r="O15" s="1" t="s">
        <v>80</v>
      </c>
      <c r="P15" s="1" t="s">
        <v>92</v>
      </c>
      <c r="Q15" s="1" t="s">
        <v>42</v>
      </c>
      <c r="R15" s="1" t="s">
        <v>44</v>
      </c>
      <c r="T15" s="272"/>
      <c r="U15" s="18" t="s">
        <v>44</v>
      </c>
      <c r="V15" s="1">
        <f>COUNTIF(R$8:R$1000,"NCFW")</f>
        <v>51</v>
      </c>
      <c r="Y15" s="259"/>
      <c r="Z15" s="18" t="s">
        <v>44</v>
      </c>
      <c r="AA15" s="18">
        <f>COUNTIFS($D$8:$D$1000,"TG102",$R$8:$R$1000,"NCFW")</f>
        <v>2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1" t="s">
        <v>387</v>
      </c>
      <c r="C16" s="1" t="s">
        <v>506</v>
      </c>
      <c r="D16" s="1" t="s">
        <v>23</v>
      </c>
      <c r="E16" s="47">
        <v>861694031097619</v>
      </c>
      <c r="F16" s="1" t="s">
        <v>88</v>
      </c>
      <c r="G16" s="1" t="s">
        <v>95</v>
      </c>
      <c r="H16" s="1" t="s">
        <v>2138</v>
      </c>
      <c r="I16" s="1" t="s">
        <v>514</v>
      </c>
      <c r="J16" s="1" t="s">
        <v>519</v>
      </c>
      <c r="K16" s="1" t="s">
        <v>98</v>
      </c>
      <c r="L16" s="1"/>
      <c r="M16" s="1" t="s">
        <v>220</v>
      </c>
      <c r="N16" s="1"/>
      <c r="O16" s="1" t="s">
        <v>80</v>
      </c>
      <c r="P16" s="1" t="s">
        <v>92</v>
      </c>
      <c r="Q16" s="1" t="s">
        <v>37</v>
      </c>
      <c r="R16" s="1" t="s">
        <v>59</v>
      </c>
      <c r="T16" s="273"/>
      <c r="U16" s="18" t="s">
        <v>45</v>
      </c>
      <c r="V16" s="1">
        <f>COUNTIF(R$8:R$1000,"KL")</f>
        <v>2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10</v>
      </c>
      <c r="B17" s="1" t="s">
        <v>387</v>
      </c>
      <c r="C17" s="1" t="s">
        <v>506</v>
      </c>
      <c r="D17" s="1" t="s">
        <v>23</v>
      </c>
      <c r="E17" s="47">
        <v>862631034787069</v>
      </c>
      <c r="F17" s="1"/>
      <c r="G17" s="1" t="s">
        <v>95</v>
      </c>
      <c r="H17" s="1"/>
      <c r="I17" s="1" t="s">
        <v>514</v>
      </c>
      <c r="J17" s="1"/>
      <c r="K17" s="1" t="s">
        <v>396</v>
      </c>
      <c r="L17" s="1" t="s">
        <v>98</v>
      </c>
      <c r="M17" s="1" t="s">
        <v>58</v>
      </c>
      <c r="N17" s="1"/>
      <c r="O17" s="1" t="s">
        <v>80</v>
      </c>
      <c r="P17" s="1" t="s">
        <v>92</v>
      </c>
      <c r="Q17" s="1" t="s">
        <v>42</v>
      </c>
      <c r="R17" s="1" t="s">
        <v>44</v>
      </c>
      <c r="T17" s="274" t="s">
        <v>55</v>
      </c>
      <c r="U17" s="275"/>
      <c r="V17" s="104">
        <f>SUM(V6:V16)</f>
        <v>84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11</v>
      </c>
      <c r="B18" s="1" t="s">
        <v>387</v>
      </c>
      <c r="C18" s="1" t="s">
        <v>506</v>
      </c>
      <c r="D18" s="1" t="s">
        <v>23</v>
      </c>
      <c r="E18" s="47">
        <v>862631034727445</v>
      </c>
      <c r="F18" s="1"/>
      <c r="G18" s="1" t="s">
        <v>95</v>
      </c>
      <c r="H18" s="1" t="s">
        <v>204</v>
      </c>
      <c r="I18" s="1" t="s">
        <v>514</v>
      </c>
      <c r="J18" s="1" t="s">
        <v>520</v>
      </c>
      <c r="K18" s="1" t="s">
        <v>396</v>
      </c>
      <c r="L18" s="1" t="s">
        <v>98</v>
      </c>
      <c r="M18" s="1" t="s">
        <v>521</v>
      </c>
      <c r="N18" s="1"/>
      <c r="O18" s="1" t="s">
        <v>80</v>
      </c>
      <c r="P18" s="1" t="s">
        <v>92</v>
      </c>
      <c r="Q18" s="1" t="s">
        <v>37</v>
      </c>
      <c r="R18" s="1" t="s">
        <v>41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12</v>
      </c>
      <c r="B19" s="1" t="s">
        <v>387</v>
      </c>
      <c r="C19" s="1" t="s">
        <v>506</v>
      </c>
      <c r="D19" s="1" t="s">
        <v>23</v>
      </c>
      <c r="E19" s="47">
        <v>862631034742840</v>
      </c>
      <c r="F19" s="1"/>
      <c r="G19" s="1" t="s">
        <v>95</v>
      </c>
      <c r="H19" s="1" t="s">
        <v>2139</v>
      </c>
      <c r="I19" s="1" t="s">
        <v>514</v>
      </c>
      <c r="J19" s="1" t="s">
        <v>519</v>
      </c>
      <c r="K19" s="1" t="s">
        <v>396</v>
      </c>
      <c r="L19" s="1" t="s">
        <v>98</v>
      </c>
      <c r="M19" s="1" t="s">
        <v>220</v>
      </c>
      <c r="N19" s="1"/>
      <c r="O19" s="1" t="s">
        <v>80</v>
      </c>
      <c r="P19" s="1" t="s">
        <v>92</v>
      </c>
      <c r="Q19" s="1" t="s">
        <v>37</v>
      </c>
      <c r="R19" s="1" t="s">
        <v>59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13</v>
      </c>
      <c r="B20" s="1" t="s">
        <v>387</v>
      </c>
      <c r="C20" s="1" t="s">
        <v>506</v>
      </c>
      <c r="D20" s="1" t="s">
        <v>23</v>
      </c>
      <c r="E20" s="47">
        <v>862631034704758</v>
      </c>
      <c r="F20" s="1" t="s">
        <v>88</v>
      </c>
      <c r="G20" s="1" t="s">
        <v>95</v>
      </c>
      <c r="H20" s="1" t="s">
        <v>2140</v>
      </c>
      <c r="I20" s="1" t="s">
        <v>514</v>
      </c>
      <c r="J20" s="1" t="s">
        <v>519</v>
      </c>
      <c r="K20" s="1" t="s">
        <v>396</v>
      </c>
      <c r="L20" s="1" t="s">
        <v>98</v>
      </c>
      <c r="M20" s="1" t="s">
        <v>220</v>
      </c>
      <c r="N20" s="1"/>
      <c r="O20" s="1" t="s">
        <v>80</v>
      </c>
      <c r="P20" s="1" t="s">
        <v>92</v>
      </c>
      <c r="Q20" s="1" t="s">
        <v>37</v>
      </c>
      <c r="R20" s="1" t="s">
        <v>59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14</v>
      </c>
      <c r="B21" s="1" t="s">
        <v>387</v>
      </c>
      <c r="C21" s="1" t="s">
        <v>506</v>
      </c>
      <c r="D21" s="1" t="s">
        <v>23</v>
      </c>
      <c r="E21" s="47">
        <v>862631034709591</v>
      </c>
      <c r="F21" s="1"/>
      <c r="G21" s="1" t="s">
        <v>95</v>
      </c>
      <c r="H21" s="1" t="s">
        <v>509</v>
      </c>
      <c r="I21" s="1" t="s">
        <v>140</v>
      </c>
      <c r="J21" s="1" t="s">
        <v>204</v>
      </c>
      <c r="K21" s="1" t="s">
        <v>396</v>
      </c>
      <c r="L21" s="1" t="s">
        <v>98</v>
      </c>
      <c r="M21" s="1" t="s">
        <v>58</v>
      </c>
      <c r="N21" s="1"/>
      <c r="O21" s="1" t="s">
        <v>80</v>
      </c>
      <c r="P21" s="1" t="s">
        <v>92</v>
      </c>
      <c r="Q21" s="1" t="s">
        <v>42</v>
      </c>
      <c r="R21" s="1" t="s">
        <v>44</v>
      </c>
      <c r="T21" s="18" t="s">
        <v>46</v>
      </c>
      <c r="U21" s="18">
        <f>COUNTIF(Q7:Q1000,"PM")</f>
        <v>60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15</v>
      </c>
      <c r="B22" s="1" t="s">
        <v>387</v>
      </c>
      <c r="C22" s="1" t="s">
        <v>506</v>
      </c>
      <c r="D22" s="1" t="s">
        <v>23</v>
      </c>
      <c r="E22" s="47">
        <v>861694031774779</v>
      </c>
      <c r="F22" s="1"/>
      <c r="G22" s="1" t="s">
        <v>95</v>
      </c>
      <c r="H22" s="1"/>
      <c r="I22" s="1" t="s">
        <v>514</v>
      </c>
      <c r="J22" s="1" t="s">
        <v>522</v>
      </c>
      <c r="K22" s="1"/>
      <c r="L22" s="1" t="s">
        <v>98</v>
      </c>
      <c r="M22" s="1" t="s">
        <v>106</v>
      </c>
      <c r="N22" s="1"/>
      <c r="O22" s="1" t="s">
        <v>80</v>
      </c>
      <c r="P22" s="1" t="s">
        <v>92</v>
      </c>
      <c r="Q22" s="1" t="s">
        <v>42</v>
      </c>
      <c r="R22" s="1" t="s">
        <v>44</v>
      </c>
      <c r="T22" s="18" t="s">
        <v>47</v>
      </c>
      <c r="U22" s="18">
        <f>COUNTIF(Q7:Q1000,"PC")</f>
        <v>24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16</v>
      </c>
      <c r="B23" s="32">
        <v>43556</v>
      </c>
      <c r="C23" s="32">
        <v>43586</v>
      </c>
      <c r="D23" s="1" t="s">
        <v>18</v>
      </c>
      <c r="E23" s="47">
        <v>867330026924731</v>
      </c>
      <c r="F23" s="1" t="s">
        <v>523</v>
      </c>
      <c r="G23" s="1" t="s">
        <v>95</v>
      </c>
      <c r="H23" s="1"/>
      <c r="I23" s="1" t="s">
        <v>524</v>
      </c>
      <c r="J23" s="1" t="s">
        <v>525</v>
      </c>
      <c r="K23" s="1" t="s">
        <v>526</v>
      </c>
      <c r="L23" s="1" t="s">
        <v>110</v>
      </c>
      <c r="M23" s="1" t="s">
        <v>121</v>
      </c>
      <c r="N23" s="33">
        <v>10000</v>
      </c>
      <c r="O23" s="1" t="s">
        <v>80</v>
      </c>
      <c r="P23" s="1" t="s">
        <v>92</v>
      </c>
      <c r="Q23" s="1" t="s">
        <v>37</v>
      </c>
      <c r="R23" s="1" t="s">
        <v>40</v>
      </c>
      <c r="T23" s="104" t="s">
        <v>55</v>
      </c>
      <c r="U23" s="5">
        <f>SUM(U21:U22)</f>
        <v>84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17</v>
      </c>
      <c r="B24" s="1" t="s">
        <v>387</v>
      </c>
      <c r="C24" s="1" t="s">
        <v>506</v>
      </c>
      <c r="D24" s="1" t="s">
        <v>18</v>
      </c>
      <c r="E24" s="47">
        <v>862118027449831</v>
      </c>
      <c r="F24" s="1" t="s">
        <v>107</v>
      </c>
      <c r="G24" s="1" t="s">
        <v>95</v>
      </c>
      <c r="H24" s="1" t="s">
        <v>2141</v>
      </c>
      <c r="I24" s="1" t="s">
        <v>136</v>
      </c>
      <c r="J24" s="1"/>
      <c r="K24" s="1" t="s">
        <v>115</v>
      </c>
      <c r="L24" s="1" t="s">
        <v>110</v>
      </c>
      <c r="M24" s="1" t="s">
        <v>58</v>
      </c>
      <c r="N24" s="1"/>
      <c r="O24" s="1" t="s">
        <v>80</v>
      </c>
      <c r="P24" s="1" t="s">
        <v>92</v>
      </c>
      <c r="Q24" s="1" t="s">
        <v>42</v>
      </c>
      <c r="R24" s="1" t="s">
        <v>44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18</v>
      </c>
      <c r="B25" s="1" t="s">
        <v>387</v>
      </c>
      <c r="C25" s="1" t="s">
        <v>643</v>
      </c>
      <c r="D25" s="1" t="s">
        <v>527</v>
      </c>
      <c r="E25" s="47">
        <v>358735072263931</v>
      </c>
      <c r="F25" s="1"/>
      <c r="G25" s="1" t="s">
        <v>74</v>
      </c>
      <c r="H25" s="1"/>
      <c r="I25" s="1"/>
      <c r="J25" s="1" t="s">
        <v>50</v>
      </c>
      <c r="K25" s="1"/>
      <c r="L25" s="1"/>
      <c r="M25" s="1" t="s">
        <v>165</v>
      </c>
      <c r="N25" s="1"/>
      <c r="O25" s="1" t="s">
        <v>80</v>
      </c>
      <c r="P25" s="1" t="s">
        <v>92</v>
      </c>
      <c r="Q25" s="1" t="s">
        <v>42</v>
      </c>
      <c r="R25" s="1" t="s">
        <v>45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265" t="s">
        <v>557</v>
      </c>
      <c r="B26" s="266"/>
      <c r="C26" s="266"/>
      <c r="D26" s="266"/>
      <c r="E26" s="266"/>
      <c r="F26" s="266"/>
      <c r="G26" s="266"/>
      <c r="H26" s="266"/>
      <c r="I26" s="266"/>
      <c r="J26" s="266"/>
      <c r="K26" s="266"/>
      <c r="L26" s="266"/>
      <c r="M26" s="266"/>
      <c r="N26" s="266"/>
      <c r="O26" s="266"/>
      <c r="P26" s="266"/>
      <c r="Q26" s="266"/>
      <c r="R26" s="267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268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70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19</v>
      </c>
      <c r="B28" s="20" t="s">
        <v>582</v>
      </c>
      <c r="C28" s="20" t="s">
        <v>631</v>
      </c>
      <c r="D28" s="18" t="s">
        <v>24</v>
      </c>
      <c r="E28" s="21">
        <v>866104028884958</v>
      </c>
      <c r="F28" s="18"/>
      <c r="G28" s="18" t="s">
        <v>95</v>
      </c>
      <c r="H28" s="18"/>
      <c r="I28" s="22" t="s">
        <v>510</v>
      </c>
      <c r="J28" s="22"/>
      <c r="K28" s="8"/>
      <c r="L28" s="22" t="s">
        <v>512</v>
      </c>
      <c r="M28" s="22" t="s">
        <v>106</v>
      </c>
      <c r="N28" s="22"/>
      <c r="O28" s="22" t="s">
        <v>80</v>
      </c>
      <c r="P28" s="22" t="s">
        <v>92</v>
      </c>
      <c r="Q28" s="23" t="s">
        <v>42</v>
      </c>
      <c r="R28" s="18" t="s">
        <v>44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20</v>
      </c>
      <c r="B29" s="20" t="s">
        <v>582</v>
      </c>
      <c r="C29" s="20" t="s">
        <v>631</v>
      </c>
      <c r="D29" s="18" t="s">
        <v>24</v>
      </c>
      <c r="E29" s="21">
        <v>863586032939351</v>
      </c>
      <c r="F29" s="18"/>
      <c r="G29" s="18" t="s">
        <v>95</v>
      </c>
      <c r="H29" s="31"/>
      <c r="I29" s="22" t="s">
        <v>510</v>
      </c>
      <c r="J29" s="22"/>
      <c r="K29" s="22" t="s">
        <v>515</v>
      </c>
      <c r="L29" s="22" t="s">
        <v>512</v>
      </c>
      <c r="M29" s="22" t="s">
        <v>58</v>
      </c>
      <c r="N29" s="22"/>
      <c r="O29" s="22" t="s">
        <v>80</v>
      </c>
      <c r="P29" s="22" t="s">
        <v>92</v>
      </c>
      <c r="Q29" s="23" t="s">
        <v>42</v>
      </c>
      <c r="R29" s="18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21</v>
      </c>
      <c r="B30" s="20" t="s">
        <v>582</v>
      </c>
      <c r="C30" s="20" t="s">
        <v>631</v>
      </c>
      <c r="D30" s="18" t="s">
        <v>24</v>
      </c>
      <c r="E30" s="21">
        <v>866104028949132</v>
      </c>
      <c r="F30" s="18"/>
      <c r="G30" s="18" t="s">
        <v>95</v>
      </c>
      <c r="H30" s="22"/>
      <c r="I30" s="22" t="s">
        <v>510</v>
      </c>
      <c r="J30" s="22"/>
      <c r="K30" s="22" t="s">
        <v>512</v>
      </c>
      <c r="L30" s="22"/>
      <c r="M30" s="22" t="s">
        <v>106</v>
      </c>
      <c r="N30" s="22"/>
      <c r="O30" s="22" t="s">
        <v>80</v>
      </c>
      <c r="P30" s="22" t="s">
        <v>92</v>
      </c>
      <c r="Q30" s="23" t="s">
        <v>42</v>
      </c>
      <c r="R30" s="18" t="s">
        <v>44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22</v>
      </c>
      <c r="B31" s="20" t="s">
        <v>582</v>
      </c>
      <c r="C31" s="20" t="s">
        <v>631</v>
      </c>
      <c r="D31" s="18" t="s">
        <v>24</v>
      </c>
      <c r="E31" s="21">
        <v>863586032937819</v>
      </c>
      <c r="F31" s="18"/>
      <c r="G31" s="18" t="s">
        <v>95</v>
      </c>
      <c r="H31" s="31"/>
      <c r="I31" s="22" t="s">
        <v>510</v>
      </c>
      <c r="J31" s="22"/>
      <c r="K31" s="22" t="s">
        <v>511</v>
      </c>
      <c r="L31" s="22" t="s">
        <v>512</v>
      </c>
      <c r="M31" s="22" t="s">
        <v>58</v>
      </c>
      <c r="N31" s="22"/>
      <c r="O31" s="22" t="s">
        <v>80</v>
      </c>
      <c r="P31" s="22" t="s">
        <v>92</v>
      </c>
      <c r="Q31" s="23" t="s">
        <v>42</v>
      </c>
      <c r="R31" s="18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23</v>
      </c>
      <c r="B32" s="20" t="s">
        <v>582</v>
      </c>
      <c r="C32" s="20" t="s">
        <v>631</v>
      </c>
      <c r="D32" s="18" t="s">
        <v>24</v>
      </c>
      <c r="E32" s="21">
        <v>866104028741232</v>
      </c>
      <c r="F32" s="18"/>
      <c r="G32" s="18" t="s">
        <v>95</v>
      </c>
      <c r="H32" s="22"/>
      <c r="I32" s="22" t="s">
        <v>510</v>
      </c>
      <c r="J32" s="22"/>
      <c r="K32" s="22" t="s">
        <v>637</v>
      </c>
      <c r="L32" s="22" t="s">
        <v>512</v>
      </c>
      <c r="M32" s="22" t="s">
        <v>58</v>
      </c>
      <c r="N32" s="22"/>
      <c r="O32" s="22" t="s">
        <v>80</v>
      </c>
      <c r="P32" s="22" t="s">
        <v>92</v>
      </c>
      <c r="Q32" s="23" t="s">
        <v>42</v>
      </c>
      <c r="R32" s="18" t="s">
        <v>44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24</v>
      </c>
      <c r="B33" s="20" t="s">
        <v>582</v>
      </c>
      <c r="C33" s="20" t="s">
        <v>631</v>
      </c>
      <c r="D33" s="18" t="s">
        <v>24</v>
      </c>
      <c r="E33" s="21">
        <v>866104028740739</v>
      </c>
      <c r="F33" s="18"/>
      <c r="G33" s="18" t="s">
        <v>95</v>
      </c>
      <c r="H33" s="31"/>
      <c r="I33" s="22" t="s">
        <v>510</v>
      </c>
      <c r="J33" s="22"/>
      <c r="K33" s="22"/>
      <c r="L33" s="22" t="s">
        <v>512</v>
      </c>
      <c r="M33" s="22" t="s">
        <v>106</v>
      </c>
      <c r="N33" s="22"/>
      <c r="O33" s="22" t="s">
        <v>80</v>
      </c>
      <c r="P33" s="22" t="s">
        <v>92</v>
      </c>
      <c r="Q33" s="23" t="s">
        <v>42</v>
      </c>
      <c r="R33" s="18" t="s">
        <v>44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25</v>
      </c>
      <c r="B34" s="20" t="s">
        <v>582</v>
      </c>
      <c r="C34" s="20" t="s">
        <v>631</v>
      </c>
      <c r="D34" s="18" t="s">
        <v>23</v>
      </c>
      <c r="E34" s="21">
        <v>866104027001307</v>
      </c>
      <c r="F34" s="18" t="s">
        <v>262</v>
      </c>
      <c r="G34" s="18" t="s">
        <v>95</v>
      </c>
      <c r="H34" s="18"/>
      <c r="I34" s="22" t="s">
        <v>568</v>
      </c>
      <c r="J34" s="22" t="s">
        <v>167</v>
      </c>
      <c r="K34" s="8" t="s">
        <v>638</v>
      </c>
      <c r="L34" s="22" t="s">
        <v>98</v>
      </c>
      <c r="M34" s="22" t="s">
        <v>402</v>
      </c>
      <c r="N34" s="22"/>
      <c r="O34" s="22" t="s">
        <v>80</v>
      </c>
      <c r="P34" s="22" t="s">
        <v>100</v>
      </c>
      <c r="Q34" s="23" t="s">
        <v>42</v>
      </c>
      <c r="R34" s="18" t="s">
        <v>44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26</v>
      </c>
      <c r="B35" s="20" t="s">
        <v>582</v>
      </c>
      <c r="C35" s="20" t="s">
        <v>631</v>
      </c>
      <c r="D35" s="18" t="s">
        <v>23</v>
      </c>
      <c r="E35" s="21">
        <v>861694037976782</v>
      </c>
      <c r="F35" s="18" t="s">
        <v>262</v>
      </c>
      <c r="G35" s="18" t="s">
        <v>95</v>
      </c>
      <c r="H35" s="31"/>
      <c r="I35" s="22" t="s">
        <v>510</v>
      </c>
      <c r="J35" s="22"/>
      <c r="K35" s="22"/>
      <c r="L35" s="22" t="s">
        <v>98</v>
      </c>
      <c r="M35" s="22" t="s">
        <v>221</v>
      </c>
      <c r="N35" s="22"/>
      <c r="O35" s="22" t="s">
        <v>80</v>
      </c>
      <c r="P35" s="22" t="s">
        <v>92</v>
      </c>
      <c r="Q35" s="23" t="s">
        <v>42</v>
      </c>
      <c r="R35" s="1" t="s">
        <v>45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27</v>
      </c>
      <c r="B36" s="20" t="s">
        <v>582</v>
      </c>
      <c r="C36" s="20" t="s">
        <v>631</v>
      </c>
      <c r="D36" s="18" t="s">
        <v>23</v>
      </c>
      <c r="E36" s="21">
        <v>862631034727445</v>
      </c>
      <c r="F36" s="18"/>
      <c r="G36" s="18" t="s">
        <v>95</v>
      </c>
      <c r="H36" s="22" t="s">
        <v>639</v>
      </c>
      <c r="I36" s="24" t="s">
        <v>510</v>
      </c>
      <c r="J36" s="22"/>
      <c r="K36" s="22"/>
      <c r="L36" s="22" t="s">
        <v>98</v>
      </c>
      <c r="M36" s="22" t="s">
        <v>106</v>
      </c>
      <c r="N36" s="22"/>
      <c r="O36" s="22" t="s">
        <v>80</v>
      </c>
      <c r="P36" s="22" t="s">
        <v>92</v>
      </c>
      <c r="Q36" s="26" t="s">
        <v>42</v>
      </c>
      <c r="R36" s="1" t="s">
        <v>44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28</v>
      </c>
      <c r="B37" s="20" t="s">
        <v>582</v>
      </c>
      <c r="C37" s="20" t="s">
        <v>631</v>
      </c>
      <c r="D37" s="18" t="s">
        <v>23</v>
      </c>
      <c r="E37" s="21" t="s">
        <v>640</v>
      </c>
      <c r="F37" s="18" t="s">
        <v>517</v>
      </c>
      <c r="G37" s="18" t="s">
        <v>95</v>
      </c>
      <c r="H37" s="31" t="s">
        <v>639</v>
      </c>
      <c r="I37" s="24" t="s">
        <v>510</v>
      </c>
      <c r="J37" s="22"/>
      <c r="K37" s="22" t="s">
        <v>97</v>
      </c>
      <c r="L37" s="22" t="s">
        <v>98</v>
      </c>
      <c r="M37" s="22" t="s">
        <v>58</v>
      </c>
      <c r="N37" s="22"/>
      <c r="O37" s="22" t="s">
        <v>80</v>
      </c>
      <c r="P37" s="22" t="s">
        <v>92</v>
      </c>
      <c r="Q37" s="26" t="s">
        <v>42</v>
      </c>
      <c r="R37" s="1" t="s">
        <v>44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29</v>
      </c>
      <c r="B38" s="20" t="s">
        <v>582</v>
      </c>
      <c r="C38" s="20" t="s">
        <v>631</v>
      </c>
      <c r="D38" s="18" t="s">
        <v>23</v>
      </c>
      <c r="E38" s="21">
        <v>862631034712504</v>
      </c>
      <c r="F38" s="18"/>
      <c r="G38" s="18" t="s">
        <v>95</v>
      </c>
      <c r="H38" s="22"/>
      <c r="I38" s="24" t="s">
        <v>510</v>
      </c>
      <c r="J38" s="22" t="s">
        <v>210</v>
      </c>
      <c r="K38" s="22" t="s">
        <v>396</v>
      </c>
      <c r="L38" s="22" t="s">
        <v>98</v>
      </c>
      <c r="M38" s="22" t="s">
        <v>641</v>
      </c>
      <c r="N38" s="22"/>
      <c r="O38" s="22" t="s">
        <v>80</v>
      </c>
      <c r="P38" s="22" t="s">
        <v>92</v>
      </c>
      <c r="Q38" s="26" t="s">
        <v>42</v>
      </c>
      <c r="R38" s="1" t="s">
        <v>68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30</v>
      </c>
      <c r="B39" s="20" t="s">
        <v>582</v>
      </c>
      <c r="C39" s="20" t="s">
        <v>631</v>
      </c>
      <c r="D39" s="18" t="s">
        <v>23</v>
      </c>
      <c r="E39" s="21">
        <v>861694031774779</v>
      </c>
      <c r="F39" s="18"/>
      <c r="G39" s="18" t="s">
        <v>95</v>
      </c>
      <c r="H39" s="31"/>
      <c r="I39" s="24" t="s">
        <v>510</v>
      </c>
      <c r="J39" s="22"/>
      <c r="K39" s="22"/>
      <c r="L39" s="22" t="s">
        <v>98</v>
      </c>
      <c r="M39" s="22" t="s">
        <v>221</v>
      </c>
      <c r="N39" s="22"/>
      <c r="O39" s="22" t="s">
        <v>80</v>
      </c>
      <c r="P39" s="22" t="s">
        <v>92</v>
      </c>
      <c r="Q39" s="26" t="s">
        <v>42</v>
      </c>
      <c r="R39" s="1" t="s">
        <v>44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50</v>
      </c>
    </row>
    <row r="40" spans="1:28" ht="16.5" customHeight="1" x14ac:dyDescent="0.25">
      <c r="A40" s="1">
        <v>31</v>
      </c>
      <c r="B40" s="20" t="s">
        <v>582</v>
      </c>
      <c r="C40" s="20" t="s">
        <v>631</v>
      </c>
      <c r="D40" s="18" t="s">
        <v>23</v>
      </c>
      <c r="E40" s="21">
        <v>862631034787069</v>
      </c>
      <c r="F40" s="18"/>
      <c r="G40" s="18" t="s">
        <v>95</v>
      </c>
      <c r="H40" s="29" t="s">
        <v>639</v>
      </c>
      <c r="I40" s="24" t="s">
        <v>510</v>
      </c>
      <c r="J40" s="22"/>
      <c r="K40" s="22"/>
      <c r="L40" s="22" t="s">
        <v>98</v>
      </c>
      <c r="M40" s="22" t="s">
        <v>106</v>
      </c>
      <c r="N40" s="22"/>
      <c r="O40" s="22" t="s">
        <v>80</v>
      </c>
      <c r="P40" s="22" t="s">
        <v>92</v>
      </c>
      <c r="Q40" s="26" t="s">
        <v>42</v>
      </c>
      <c r="R40" s="1" t="s">
        <v>44</v>
      </c>
      <c r="Y40" s="259"/>
      <c r="Z40" s="18" t="s">
        <v>59</v>
      </c>
      <c r="AA40" s="18">
        <f>COUNTIFS($D$8:$D$1000,"TG102SE",$R$8:$R$1000,"GSM")</f>
        <v>9</v>
      </c>
      <c r="AB40" s="257"/>
    </row>
    <row r="41" spans="1:28" ht="16.5" customHeight="1" x14ac:dyDescent="0.25">
      <c r="A41" s="1">
        <v>32</v>
      </c>
      <c r="B41" s="20" t="s">
        <v>582</v>
      </c>
      <c r="C41" s="20" t="s">
        <v>631</v>
      </c>
      <c r="D41" s="22" t="s">
        <v>23</v>
      </c>
      <c r="E41" s="38">
        <v>861694037943394</v>
      </c>
      <c r="F41" s="22"/>
      <c r="G41" s="22" t="s">
        <v>95</v>
      </c>
      <c r="H41" s="34"/>
      <c r="I41" s="34" t="s">
        <v>510</v>
      </c>
      <c r="J41" s="34"/>
      <c r="K41" s="34"/>
      <c r="L41" s="22" t="s">
        <v>98</v>
      </c>
      <c r="M41" s="22" t="s">
        <v>106</v>
      </c>
      <c r="N41" s="34"/>
      <c r="O41" s="22" t="s">
        <v>80</v>
      </c>
      <c r="P41" s="22" t="s">
        <v>92</v>
      </c>
      <c r="Q41" s="26" t="s">
        <v>42</v>
      </c>
      <c r="R41" s="18" t="s">
        <v>44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33</v>
      </c>
      <c r="B42" s="20" t="s">
        <v>582</v>
      </c>
      <c r="C42" s="20" t="s">
        <v>631</v>
      </c>
      <c r="D42" s="22" t="s">
        <v>23</v>
      </c>
      <c r="E42" s="38">
        <v>869696043530364</v>
      </c>
      <c r="F42" s="22"/>
      <c r="G42" s="22" t="s">
        <v>95</v>
      </c>
      <c r="H42" s="22"/>
      <c r="I42" s="22" t="s">
        <v>510</v>
      </c>
      <c r="J42" s="22"/>
      <c r="K42" s="22"/>
      <c r="L42" s="22" t="s">
        <v>98</v>
      </c>
      <c r="M42" s="22" t="s">
        <v>106</v>
      </c>
      <c r="N42" s="22"/>
      <c r="O42" s="22" t="s">
        <v>80</v>
      </c>
      <c r="P42" s="22" t="s">
        <v>92</v>
      </c>
      <c r="Q42" s="26" t="s">
        <v>42</v>
      </c>
      <c r="R42" s="18" t="s">
        <v>44</v>
      </c>
      <c r="Y42" s="259"/>
      <c r="Z42" s="18" t="s">
        <v>40</v>
      </c>
      <c r="AA42" s="18">
        <f>COUNTIFS($D$8:$D$1000,"TG102SE",$R$8:$R$1000,"NG")</f>
        <v>2</v>
      </c>
      <c r="AB42" s="257"/>
    </row>
    <row r="43" spans="1:28" ht="16.5" customHeight="1" x14ac:dyDescent="0.25">
      <c r="A43" s="1">
        <v>34</v>
      </c>
      <c r="B43" s="20" t="s">
        <v>582</v>
      </c>
      <c r="C43" s="20" t="s">
        <v>631</v>
      </c>
      <c r="D43" s="22" t="s">
        <v>23</v>
      </c>
      <c r="E43" s="38">
        <v>866104022197597</v>
      </c>
      <c r="F43" s="22"/>
      <c r="G43" s="22" t="s">
        <v>95</v>
      </c>
      <c r="H43" s="22"/>
      <c r="I43" s="28" t="s">
        <v>510</v>
      </c>
      <c r="J43" s="22"/>
      <c r="K43" s="22" t="s">
        <v>642</v>
      </c>
      <c r="L43" s="22" t="s">
        <v>98</v>
      </c>
      <c r="M43" s="22" t="s">
        <v>58</v>
      </c>
      <c r="N43" s="22"/>
      <c r="O43" s="22" t="s">
        <v>80</v>
      </c>
      <c r="P43" s="22" t="s">
        <v>92</v>
      </c>
      <c r="Q43" s="26" t="s">
        <v>42</v>
      </c>
      <c r="R43" s="18" t="s">
        <v>44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35</v>
      </c>
      <c r="B44" s="20" t="s">
        <v>582</v>
      </c>
      <c r="C44" s="20" t="s">
        <v>631</v>
      </c>
      <c r="D44" s="22" t="s">
        <v>23</v>
      </c>
      <c r="E44" s="38">
        <v>861694031780560</v>
      </c>
      <c r="F44" s="22"/>
      <c r="G44" s="22" t="s">
        <v>95</v>
      </c>
      <c r="H44" s="22"/>
      <c r="I44" s="22" t="s">
        <v>510</v>
      </c>
      <c r="J44" s="22"/>
      <c r="K44" s="22"/>
      <c r="L44" s="22" t="s">
        <v>98</v>
      </c>
      <c r="M44" s="22" t="s">
        <v>106</v>
      </c>
      <c r="N44" s="22"/>
      <c r="O44" s="22" t="s">
        <v>80</v>
      </c>
      <c r="P44" s="22" t="s">
        <v>92</v>
      </c>
      <c r="Q44" s="26" t="s">
        <v>42</v>
      </c>
      <c r="R44" s="18" t="s">
        <v>44</v>
      </c>
      <c r="Y44" s="259"/>
      <c r="Z44" s="18" t="s">
        <v>41</v>
      </c>
      <c r="AA44" s="18">
        <f>COUNTIFS($D$8:$D$1000,"TG102SE",$R$8:$R$1000,"LK")</f>
        <v>5</v>
      </c>
      <c r="AB44" s="257"/>
    </row>
    <row r="45" spans="1:28" ht="16.5" customHeight="1" x14ac:dyDescent="0.25">
      <c r="A45" s="1">
        <v>36</v>
      </c>
      <c r="B45" s="20" t="s">
        <v>582</v>
      </c>
      <c r="C45" s="20" t="s">
        <v>631</v>
      </c>
      <c r="D45" s="22" t="s">
        <v>23</v>
      </c>
      <c r="E45" s="38">
        <v>869696043525901</v>
      </c>
      <c r="F45" s="22"/>
      <c r="G45" s="22" t="s">
        <v>95</v>
      </c>
      <c r="H45" s="22"/>
      <c r="I45" s="22" t="s">
        <v>510</v>
      </c>
      <c r="J45" s="22"/>
      <c r="K45" s="22"/>
      <c r="L45" s="22" t="s">
        <v>98</v>
      </c>
      <c r="M45" s="22" t="s">
        <v>106</v>
      </c>
      <c r="N45" s="22"/>
      <c r="O45" s="22" t="s">
        <v>80</v>
      </c>
      <c r="P45" s="22" t="s">
        <v>92</v>
      </c>
      <c r="Q45" s="26" t="s">
        <v>42</v>
      </c>
      <c r="R45" s="18" t="s">
        <v>44</v>
      </c>
      <c r="Y45" s="259"/>
      <c r="Z45" s="18" t="s">
        <v>43</v>
      </c>
      <c r="AA45" s="18">
        <f>COUNTIFS($D$8:$D$1000,"TG102SE",$R$8:$R$1000,"MCH")</f>
        <v>3</v>
      </c>
      <c r="AB45" s="257"/>
    </row>
    <row r="46" spans="1:28" ht="16.5" customHeight="1" x14ac:dyDescent="0.25">
      <c r="A46" s="1">
        <v>37</v>
      </c>
      <c r="B46" s="20" t="s">
        <v>582</v>
      </c>
      <c r="C46" s="20" t="s">
        <v>631</v>
      </c>
      <c r="D46" s="22" t="s">
        <v>23</v>
      </c>
      <c r="E46" s="38">
        <v>869696043530372</v>
      </c>
      <c r="F46" s="22"/>
      <c r="G46" s="22" t="s">
        <v>95</v>
      </c>
      <c r="H46" s="22"/>
      <c r="I46" s="22" t="s">
        <v>510</v>
      </c>
      <c r="J46" s="22"/>
      <c r="K46" s="22"/>
      <c r="L46" s="22" t="s">
        <v>98</v>
      </c>
      <c r="M46" s="22" t="s">
        <v>106</v>
      </c>
      <c r="N46" s="22"/>
      <c r="O46" s="22" t="s">
        <v>80</v>
      </c>
      <c r="P46" s="22" t="s">
        <v>92</v>
      </c>
      <c r="Q46" s="1" t="s">
        <v>42</v>
      </c>
      <c r="R46" s="18" t="s">
        <v>44</v>
      </c>
      <c r="Y46" s="259"/>
      <c r="Z46" s="18" t="s">
        <v>68</v>
      </c>
      <c r="AA46" s="18">
        <f>COUNTIFS($D$8:$D$1000,"TG102SE",$R$8:$R$1000,"SF")</f>
        <v>1</v>
      </c>
      <c r="AB46" s="257"/>
    </row>
    <row r="47" spans="1:28" ht="16.5" customHeight="1" x14ac:dyDescent="0.25">
      <c r="A47" s="1">
        <v>38</v>
      </c>
      <c r="B47" s="20" t="s">
        <v>613</v>
      </c>
      <c r="C47" s="22" t="s">
        <v>643</v>
      </c>
      <c r="D47" s="18" t="s">
        <v>23</v>
      </c>
      <c r="E47" s="21">
        <v>861694031171361</v>
      </c>
      <c r="F47" s="18" t="s">
        <v>262</v>
      </c>
      <c r="G47" s="18" t="s">
        <v>95</v>
      </c>
      <c r="H47" s="18" t="s">
        <v>644</v>
      </c>
      <c r="I47" s="29" t="s">
        <v>645</v>
      </c>
      <c r="J47" s="22" t="s">
        <v>331</v>
      </c>
      <c r="K47" s="22"/>
      <c r="L47" s="22" t="s">
        <v>98</v>
      </c>
      <c r="M47" s="22" t="s">
        <v>646</v>
      </c>
      <c r="N47" s="22"/>
      <c r="O47" s="22" t="s">
        <v>80</v>
      </c>
      <c r="P47" s="22" t="s">
        <v>451</v>
      </c>
      <c r="Q47" s="1" t="s">
        <v>37</v>
      </c>
      <c r="R47" s="1" t="s">
        <v>59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39</v>
      </c>
      <c r="B48" s="20" t="s">
        <v>613</v>
      </c>
      <c r="C48" s="22" t="s">
        <v>643</v>
      </c>
      <c r="D48" s="18" t="s">
        <v>23</v>
      </c>
      <c r="E48" s="21">
        <v>861694030920845</v>
      </c>
      <c r="F48" s="18" t="s">
        <v>262</v>
      </c>
      <c r="G48" s="18" t="s">
        <v>95</v>
      </c>
      <c r="H48" s="18" t="s">
        <v>647</v>
      </c>
      <c r="I48" s="29" t="s">
        <v>510</v>
      </c>
      <c r="J48" s="22"/>
      <c r="K48" s="22"/>
      <c r="L48" s="22" t="s">
        <v>98</v>
      </c>
      <c r="M48" s="18" t="s">
        <v>58</v>
      </c>
      <c r="N48" s="22"/>
      <c r="O48" s="22" t="s">
        <v>80</v>
      </c>
      <c r="P48" s="22" t="s">
        <v>451</v>
      </c>
      <c r="Q48" s="1" t="s">
        <v>42</v>
      </c>
      <c r="R48" s="1" t="s">
        <v>44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29</v>
      </c>
      <c r="AB48" s="257"/>
    </row>
    <row r="49" spans="1:28" ht="16.5" customHeight="1" x14ac:dyDescent="0.25">
      <c r="A49" s="265" t="s">
        <v>727</v>
      </c>
      <c r="B49" s="266"/>
      <c r="C49" s="266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7"/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268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70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1</v>
      </c>
      <c r="AB50" s="256">
        <f>SUM(AA50:AA60)</f>
        <v>7</v>
      </c>
    </row>
    <row r="51" spans="1:28" ht="16.5" customHeight="1" x14ac:dyDescent="0.25">
      <c r="A51" s="1">
        <v>40</v>
      </c>
      <c r="B51" s="20">
        <v>43772</v>
      </c>
      <c r="C51" s="20">
        <v>43802</v>
      </c>
      <c r="D51" s="18" t="s">
        <v>31</v>
      </c>
      <c r="E51" s="21">
        <v>865209034443979</v>
      </c>
      <c r="F51" s="18"/>
      <c r="G51" s="18" t="s">
        <v>74</v>
      </c>
      <c r="H51" s="31"/>
      <c r="I51" s="24" t="s">
        <v>507</v>
      </c>
      <c r="J51" s="22"/>
      <c r="K51" s="22" t="s">
        <v>321</v>
      </c>
      <c r="L51" s="22" t="s">
        <v>316</v>
      </c>
      <c r="M51" s="22" t="s">
        <v>778</v>
      </c>
      <c r="N51" s="28"/>
      <c r="O51" s="22" t="s">
        <v>80</v>
      </c>
      <c r="P51" s="22" t="s">
        <v>92</v>
      </c>
      <c r="Q51" s="26" t="s">
        <v>42</v>
      </c>
      <c r="R51" s="1" t="s">
        <v>44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1">
        <v>41</v>
      </c>
      <c r="B52" s="20" t="s">
        <v>797</v>
      </c>
      <c r="C52" s="20" t="s">
        <v>785</v>
      </c>
      <c r="D52" s="18" t="s">
        <v>24</v>
      </c>
      <c r="E52" s="21">
        <v>863586032909636</v>
      </c>
      <c r="F52" s="18" t="s">
        <v>954</v>
      </c>
      <c r="G52" s="18" t="s">
        <v>95</v>
      </c>
      <c r="H52" s="31"/>
      <c r="I52" s="22" t="s">
        <v>955</v>
      </c>
      <c r="J52" s="22" t="s">
        <v>134</v>
      </c>
      <c r="K52" s="22" t="s">
        <v>515</v>
      </c>
      <c r="L52" s="8" t="s">
        <v>512</v>
      </c>
      <c r="M52" s="22" t="s">
        <v>58</v>
      </c>
      <c r="N52" s="22"/>
      <c r="O52" s="22"/>
      <c r="P52" s="22" t="s">
        <v>100</v>
      </c>
      <c r="Q52" s="23" t="s">
        <v>42</v>
      </c>
      <c r="R52" s="1" t="s">
        <v>44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42</v>
      </c>
      <c r="B53" s="20" t="s">
        <v>797</v>
      </c>
      <c r="C53" s="20" t="s">
        <v>785</v>
      </c>
      <c r="D53" s="18" t="s">
        <v>23</v>
      </c>
      <c r="E53" s="21">
        <v>862631034747484</v>
      </c>
      <c r="F53" s="18" t="s">
        <v>956</v>
      </c>
      <c r="G53" s="18" t="s">
        <v>95</v>
      </c>
      <c r="H53" s="31"/>
      <c r="I53" s="22" t="s">
        <v>957</v>
      </c>
      <c r="J53" s="22" t="s">
        <v>198</v>
      </c>
      <c r="K53" s="22" t="s">
        <v>396</v>
      </c>
      <c r="L53" s="22" t="s">
        <v>98</v>
      </c>
      <c r="M53" s="22" t="s">
        <v>958</v>
      </c>
      <c r="N53" s="22"/>
      <c r="O53" s="22" t="s">
        <v>80</v>
      </c>
      <c r="P53" s="22" t="s">
        <v>100</v>
      </c>
      <c r="Q53" s="23" t="s">
        <v>42</v>
      </c>
      <c r="R53" s="1" t="s">
        <v>44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>
        <v>43</v>
      </c>
      <c r="B54" s="20" t="s">
        <v>797</v>
      </c>
      <c r="C54" s="20" t="s">
        <v>785</v>
      </c>
      <c r="D54" s="18" t="s">
        <v>23</v>
      </c>
      <c r="E54" s="21">
        <v>862631034705227</v>
      </c>
      <c r="F54" s="18" t="s">
        <v>956</v>
      </c>
      <c r="G54" s="18" t="s">
        <v>95</v>
      </c>
      <c r="H54" s="22"/>
      <c r="I54" s="24" t="s">
        <v>510</v>
      </c>
      <c r="J54" s="22" t="s">
        <v>198</v>
      </c>
      <c r="K54" s="22" t="s">
        <v>670</v>
      </c>
      <c r="L54" s="22" t="s">
        <v>98</v>
      </c>
      <c r="M54" s="22" t="s">
        <v>959</v>
      </c>
      <c r="N54" s="28"/>
      <c r="O54" s="22" t="s">
        <v>80</v>
      </c>
      <c r="P54" s="22" t="s">
        <v>100</v>
      </c>
      <c r="Q54" s="26" t="s">
        <v>37</v>
      </c>
      <c r="R54" s="1" t="s">
        <v>59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>
        <v>44</v>
      </c>
      <c r="B55" s="20" t="s">
        <v>797</v>
      </c>
      <c r="C55" s="20" t="s">
        <v>785</v>
      </c>
      <c r="D55" s="18" t="s">
        <v>23</v>
      </c>
      <c r="E55" s="21">
        <v>861694031767898</v>
      </c>
      <c r="F55" s="18" t="s">
        <v>956</v>
      </c>
      <c r="G55" s="18" t="s">
        <v>95</v>
      </c>
      <c r="H55" s="31"/>
      <c r="I55" s="24" t="s">
        <v>957</v>
      </c>
      <c r="J55" s="22" t="s">
        <v>960</v>
      </c>
      <c r="K55" s="22" t="s">
        <v>396</v>
      </c>
      <c r="L55" s="22" t="s">
        <v>98</v>
      </c>
      <c r="M55" s="22" t="s">
        <v>961</v>
      </c>
      <c r="N55" s="28">
        <v>55000</v>
      </c>
      <c r="O55" s="22" t="s">
        <v>80</v>
      </c>
      <c r="P55" s="22" t="s">
        <v>100</v>
      </c>
      <c r="Q55" s="26" t="s">
        <v>37</v>
      </c>
      <c r="R55" s="1" t="s">
        <v>40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>
        <v>45</v>
      </c>
      <c r="B56" s="20" t="s">
        <v>797</v>
      </c>
      <c r="C56" s="20" t="s">
        <v>785</v>
      </c>
      <c r="D56" s="18" t="s">
        <v>23</v>
      </c>
      <c r="E56" s="21">
        <v>862631034713197</v>
      </c>
      <c r="F56" s="18"/>
      <c r="G56" s="18" t="s">
        <v>95</v>
      </c>
      <c r="H56" s="38" t="s">
        <v>962</v>
      </c>
      <c r="I56" s="24" t="s">
        <v>957</v>
      </c>
      <c r="J56" s="22" t="s">
        <v>963</v>
      </c>
      <c r="K56" s="24" t="s">
        <v>396</v>
      </c>
      <c r="L56" s="22" t="s">
        <v>98</v>
      </c>
      <c r="M56" s="22" t="s">
        <v>546</v>
      </c>
      <c r="N56" s="28">
        <v>220000</v>
      </c>
      <c r="O56" s="22" t="s">
        <v>80</v>
      </c>
      <c r="P56" s="22" t="s">
        <v>100</v>
      </c>
      <c r="Q56" s="26" t="s">
        <v>37</v>
      </c>
      <c r="R56" s="1" t="s">
        <v>59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1</v>
      </c>
      <c r="AB56" s="257"/>
    </row>
    <row r="57" spans="1:28" ht="16.5" customHeight="1" x14ac:dyDescent="0.25">
      <c r="A57" s="1">
        <v>46</v>
      </c>
      <c r="B57" s="20" t="s">
        <v>797</v>
      </c>
      <c r="C57" s="20" t="s">
        <v>785</v>
      </c>
      <c r="D57" s="18" t="s">
        <v>23</v>
      </c>
      <c r="E57" s="21">
        <v>866104026988033</v>
      </c>
      <c r="F57" s="18"/>
      <c r="G57" s="18" t="s">
        <v>95</v>
      </c>
      <c r="H57" s="1"/>
      <c r="I57" s="1" t="s">
        <v>957</v>
      </c>
      <c r="J57" s="1" t="s">
        <v>134</v>
      </c>
      <c r="K57" s="1" t="s">
        <v>97</v>
      </c>
      <c r="L57" s="22" t="s">
        <v>98</v>
      </c>
      <c r="M57" s="1" t="s">
        <v>58</v>
      </c>
      <c r="N57" s="1"/>
      <c r="O57" s="22" t="s">
        <v>80</v>
      </c>
      <c r="P57" s="1" t="s">
        <v>100</v>
      </c>
      <c r="Q57" s="1" t="s">
        <v>42</v>
      </c>
      <c r="R57" s="1" t="s">
        <v>44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1</v>
      </c>
      <c r="AB57" s="257"/>
    </row>
    <row r="58" spans="1:28" ht="16.5" customHeight="1" x14ac:dyDescent="0.25">
      <c r="A58" s="1">
        <v>47</v>
      </c>
      <c r="B58" s="20" t="s">
        <v>797</v>
      </c>
      <c r="C58" s="20" t="s">
        <v>785</v>
      </c>
      <c r="D58" s="18" t="s">
        <v>23</v>
      </c>
      <c r="E58" s="21">
        <v>862631034709385</v>
      </c>
      <c r="F58" s="18"/>
      <c r="G58" s="18" t="s">
        <v>95</v>
      </c>
      <c r="H58" s="31"/>
      <c r="I58" s="24"/>
      <c r="J58" s="22" t="s">
        <v>52</v>
      </c>
      <c r="K58" s="22" t="s">
        <v>396</v>
      </c>
      <c r="L58" s="22" t="s">
        <v>98</v>
      </c>
      <c r="M58" s="22" t="s">
        <v>964</v>
      </c>
      <c r="N58" s="22"/>
      <c r="O58" s="22" t="s">
        <v>80</v>
      </c>
      <c r="P58" s="22" t="s">
        <v>100</v>
      </c>
      <c r="Q58" s="26" t="s">
        <v>42</v>
      </c>
      <c r="R58" s="18" t="s">
        <v>43</v>
      </c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48</v>
      </c>
      <c r="B59" s="20" t="s">
        <v>797</v>
      </c>
      <c r="C59" s="20" t="s">
        <v>785</v>
      </c>
      <c r="D59" s="18" t="s">
        <v>23</v>
      </c>
      <c r="E59" s="21">
        <v>861694037983309</v>
      </c>
      <c r="F59" s="18"/>
      <c r="G59" s="18" t="s">
        <v>95</v>
      </c>
      <c r="H59" s="29"/>
      <c r="I59" s="24" t="s">
        <v>957</v>
      </c>
      <c r="J59" s="22" t="s">
        <v>427</v>
      </c>
      <c r="K59" s="22" t="s">
        <v>97</v>
      </c>
      <c r="L59" s="22" t="s">
        <v>98</v>
      </c>
      <c r="M59" s="22" t="s">
        <v>469</v>
      </c>
      <c r="N59" s="22"/>
      <c r="O59" s="22" t="s">
        <v>80</v>
      </c>
      <c r="P59" s="22" t="s">
        <v>100</v>
      </c>
      <c r="Q59" s="26" t="s">
        <v>37</v>
      </c>
      <c r="R59" s="1" t="s">
        <v>59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2</v>
      </c>
      <c r="AB59" s="257"/>
    </row>
    <row r="60" spans="1:28" ht="16.5" customHeight="1" x14ac:dyDescent="0.25">
      <c r="A60" s="1">
        <v>49</v>
      </c>
      <c r="B60" s="20" t="s">
        <v>797</v>
      </c>
      <c r="C60" s="20" t="s">
        <v>785</v>
      </c>
      <c r="D60" s="18" t="s">
        <v>23</v>
      </c>
      <c r="E60" s="21">
        <v>861694031768102</v>
      </c>
      <c r="F60" s="18" t="s">
        <v>956</v>
      </c>
      <c r="G60" s="18" t="s">
        <v>95</v>
      </c>
      <c r="H60" s="34"/>
      <c r="I60" s="34" t="s">
        <v>957</v>
      </c>
      <c r="J60" s="34" t="s">
        <v>965</v>
      </c>
      <c r="K60" s="34" t="s">
        <v>396</v>
      </c>
      <c r="L60" s="22" t="s">
        <v>98</v>
      </c>
      <c r="M60" s="22" t="s">
        <v>569</v>
      </c>
      <c r="N60" s="70">
        <v>35000</v>
      </c>
      <c r="O60" s="22" t="s">
        <v>80</v>
      </c>
      <c r="P60" s="22" t="s">
        <v>100</v>
      </c>
      <c r="Q60" s="26" t="s">
        <v>37</v>
      </c>
      <c r="R60" s="18" t="s">
        <v>41</v>
      </c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>
        <v>50</v>
      </c>
      <c r="B61" s="20" t="s">
        <v>797</v>
      </c>
      <c r="C61" s="20" t="s">
        <v>785</v>
      </c>
      <c r="D61" s="18" t="s">
        <v>23</v>
      </c>
      <c r="E61" s="21">
        <v>862631034749084</v>
      </c>
      <c r="F61" s="18"/>
      <c r="G61" s="18" t="s">
        <v>95</v>
      </c>
      <c r="H61" s="22"/>
      <c r="I61" s="22"/>
      <c r="J61" s="22" t="s">
        <v>966</v>
      </c>
      <c r="K61" s="22" t="s">
        <v>396</v>
      </c>
      <c r="L61" s="22" t="s">
        <v>98</v>
      </c>
      <c r="M61" s="22" t="s">
        <v>542</v>
      </c>
      <c r="N61" s="22"/>
      <c r="O61" s="22" t="s">
        <v>80</v>
      </c>
      <c r="P61" s="22" t="s">
        <v>100</v>
      </c>
      <c r="Q61" s="26" t="s">
        <v>42</v>
      </c>
      <c r="R61" s="18" t="s">
        <v>44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2</v>
      </c>
    </row>
    <row r="62" spans="1:28" ht="16.5" customHeight="1" x14ac:dyDescent="0.25">
      <c r="A62" s="1">
        <v>51</v>
      </c>
      <c r="B62" s="20" t="s">
        <v>797</v>
      </c>
      <c r="C62" s="20" t="s">
        <v>785</v>
      </c>
      <c r="D62" s="18" t="s">
        <v>23</v>
      </c>
      <c r="E62" s="21">
        <v>862631034726074</v>
      </c>
      <c r="F62" s="18"/>
      <c r="G62" s="18" t="s">
        <v>95</v>
      </c>
      <c r="H62" s="22"/>
      <c r="I62" s="28"/>
      <c r="J62" s="22" t="s">
        <v>52</v>
      </c>
      <c r="K62" s="22" t="s">
        <v>396</v>
      </c>
      <c r="L62" s="22" t="s">
        <v>98</v>
      </c>
      <c r="M62" s="22" t="s">
        <v>964</v>
      </c>
      <c r="N62" s="22"/>
      <c r="O62" s="22" t="s">
        <v>80</v>
      </c>
      <c r="P62" s="22" t="s">
        <v>100</v>
      </c>
      <c r="Q62" s="26" t="s">
        <v>42</v>
      </c>
      <c r="R62" s="18" t="s">
        <v>43</v>
      </c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265" t="s">
        <v>1069</v>
      </c>
      <c r="B63" s="266"/>
      <c r="C63" s="266"/>
      <c r="D63" s="266"/>
      <c r="E63" s="266"/>
      <c r="F63" s="266"/>
      <c r="G63" s="266"/>
      <c r="H63" s="266"/>
      <c r="I63" s="266"/>
      <c r="J63" s="266"/>
      <c r="K63" s="266"/>
      <c r="L63" s="266"/>
      <c r="M63" s="266"/>
      <c r="N63" s="266"/>
      <c r="O63" s="266"/>
      <c r="P63" s="266"/>
      <c r="Q63" s="266"/>
      <c r="R63" s="267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268"/>
      <c r="B64" s="269"/>
      <c r="C64" s="269"/>
      <c r="D64" s="269"/>
      <c r="E64" s="269"/>
      <c r="F64" s="269"/>
      <c r="G64" s="269"/>
      <c r="H64" s="269"/>
      <c r="I64" s="269"/>
      <c r="J64" s="269"/>
      <c r="K64" s="269"/>
      <c r="L64" s="269"/>
      <c r="M64" s="269"/>
      <c r="N64" s="269"/>
      <c r="O64" s="269"/>
      <c r="P64" s="269"/>
      <c r="Q64" s="269"/>
      <c r="R64" s="270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>
        <v>52</v>
      </c>
      <c r="B65" s="20">
        <v>43773</v>
      </c>
      <c r="C65" s="20">
        <v>43803</v>
      </c>
      <c r="D65" s="18" t="s">
        <v>64</v>
      </c>
      <c r="E65" s="30">
        <v>867717030430921</v>
      </c>
      <c r="F65" s="18"/>
      <c r="G65" s="18" t="s">
        <v>74</v>
      </c>
      <c r="H65" s="31"/>
      <c r="I65" s="24" t="s">
        <v>1209</v>
      </c>
      <c r="J65" s="22"/>
      <c r="K65" s="22" t="s">
        <v>219</v>
      </c>
      <c r="L65" s="22" t="s">
        <v>1086</v>
      </c>
      <c r="M65" s="22" t="s">
        <v>58</v>
      </c>
      <c r="N65" s="28"/>
      <c r="O65" s="22" t="s">
        <v>80</v>
      </c>
      <c r="P65" s="22" t="s">
        <v>92</v>
      </c>
      <c r="Q65" s="26" t="s">
        <v>42</v>
      </c>
      <c r="R65" s="1" t="s">
        <v>44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53</v>
      </c>
      <c r="B66" s="20">
        <v>43681</v>
      </c>
      <c r="C66" s="20">
        <v>43743</v>
      </c>
      <c r="D66" s="18" t="s">
        <v>1210</v>
      </c>
      <c r="E66" s="21">
        <v>358735072254039</v>
      </c>
      <c r="F66" s="18"/>
      <c r="G66" s="18" t="s">
        <v>1211</v>
      </c>
      <c r="H66" s="31" t="s">
        <v>1212</v>
      </c>
      <c r="I66" s="24"/>
      <c r="J66" s="22"/>
      <c r="K66" s="22"/>
      <c r="L66" s="22"/>
      <c r="M66" s="22" t="s">
        <v>1213</v>
      </c>
      <c r="N66" s="28"/>
      <c r="O66" s="22" t="s">
        <v>80</v>
      </c>
      <c r="P66" s="22" t="s">
        <v>92</v>
      </c>
      <c r="Q66" s="26" t="s">
        <v>37</v>
      </c>
      <c r="R66" s="1" t="s">
        <v>41</v>
      </c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>
        <v>54</v>
      </c>
      <c r="B67" s="20">
        <v>43528</v>
      </c>
      <c r="C67" s="20">
        <v>43589</v>
      </c>
      <c r="D67" s="18" t="s">
        <v>23</v>
      </c>
      <c r="E67" s="21">
        <v>861694031748070</v>
      </c>
      <c r="F67" s="18"/>
      <c r="G67" s="18" t="s">
        <v>95</v>
      </c>
      <c r="H67" s="31"/>
      <c r="I67" s="24" t="s">
        <v>957</v>
      </c>
      <c r="J67" s="22" t="s">
        <v>134</v>
      </c>
      <c r="K67" s="22" t="s">
        <v>396</v>
      </c>
      <c r="L67" s="22" t="s">
        <v>98</v>
      </c>
      <c r="M67" s="22" t="s">
        <v>58</v>
      </c>
      <c r="N67" s="28"/>
      <c r="O67" s="22" t="s">
        <v>80</v>
      </c>
      <c r="P67" s="22" t="s">
        <v>100</v>
      </c>
      <c r="Q67" s="26" t="s">
        <v>42</v>
      </c>
      <c r="R67" s="1" t="s">
        <v>44</v>
      </c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>
        <v>55</v>
      </c>
      <c r="B68" s="20">
        <v>43528</v>
      </c>
      <c r="C68" s="20">
        <v>43589</v>
      </c>
      <c r="D68" s="18" t="s">
        <v>23</v>
      </c>
      <c r="E68" s="30">
        <v>862631034795442</v>
      </c>
      <c r="F68" s="18"/>
      <c r="G68" s="18" t="s">
        <v>95</v>
      </c>
      <c r="H68" s="21"/>
      <c r="I68" s="24" t="s">
        <v>957</v>
      </c>
      <c r="J68" s="22" t="s">
        <v>1214</v>
      </c>
      <c r="K68" s="22" t="s">
        <v>396</v>
      </c>
      <c r="L68" s="22" t="s">
        <v>98</v>
      </c>
      <c r="M68" s="22" t="s">
        <v>469</v>
      </c>
      <c r="N68" s="22"/>
      <c r="O68" s="22" t="s">
        <v>80</v>
      </c>
      <c r="P68" s="22" t="s">
        <v>100</v>
      </c>
      <c r="Q68" s="23" t="s">
        <v>37</v>
      </c>
      <c r="R68" s="18" t="s">
        <v>41</v>
      </c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>
        <v>56</v>
      </c>
      <c r="B69" s="20" t="s">
        <v>1110</v>
      </c>
      <c r="C69" s="20" t="s">
        <v>1061</v>
      </c>
      <c r="D69" s="18" t="s">
        <v>23</v>
      </c>
      <c r="E69" s="21">
        <v>861694031739814</v>
      </c>
      <c r="F69" s="18"/>
      <c r="G69" s="18" t="s">
        <v>95</v>
      </c>
      <c r="H69" s="21" t="s">
        <v>759</v>
      </c>
      <c r="I69" s="24" t="s">
        <v>510</v>
      </c>
      <c r="J69" s="22" t="s">
        <v>134</v>
      </c>
      <c r="K69" s="21" t="s">
        <v>396</v>
      </c>
      <c r="L69" s="22" t="s">
        <v>98</v>
      </c>
      <c r="M69" s="22" t="s">
        <v>58</v>
      </c>
      <c r="N69" s="22"/>
      <c r="O69" s="22" t="s">
        <v>80</v>
      </c>
      <c r="P69" s="22" t="s">
        <v>100</v>
      </c>
      <c r="Q69" s="23" t="s">
        <v>42</v>
      </c>
      <c r="R69" s="18" t="s">
        <v>44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57</v>
      </c>
      <c r="B70" s="20" t="s">
        <v>1110</v>
      </c>
      <c r="C70" s="20" t="s">
        <v>1215</v>
      </c>
      <c r="D70" s="18" t="s">
        <v>23</v>
      </c>
      <c r="E70" s="21">
        <v>862631034743004</v>
      </c>
      <c r="F70" s="18"/>
      <c r="G70" s="18" t="s">
        <v>95</v>
      </c>
      <c r="H70" s="29" t="s">
        <v>1216</v>
      </c>
      <c r="I70" s="24" t="s">
        <v>957</v>
      </c>
      <c r="J70" s="22" t="s">
        <v>210</v>
      </c>
      <c r="K70" s="24" t="s">
        <v>396</v>
      </c>
      <c r="L70" s="22" t="s">
        <v>98</v>
      </c>
      <c r="M70" s="22" t="s">
        <v>745</v>
      </c>
      <c r="N70" s="28">
        <v>220000</v>
      </c>
      <c r="O70" s="22" t="s">
        <v>80</v>
      </c>
      <c r="P70" s="22" t="s">
        <v>100</v>
      </c>
      <c r="Q70" s="26" t="s">
        <v>37</v>
      </c>
      <c r="R70" s="1" t="s">
        <v>59</v>
      </c>
      <c r="Y70" s="259"/>
      <c r="Z70" s="18" t="s">
        <v>44</v>
      </c>
      <c r="AA70" s="18">
        <f>COUNTIFS($D$8:$D$1000,"TG102LE",$R$8:$R$1000,"NCFW")</f>
        <v>2</v>
      </c>
      <c r="AB70" s="257"/>
    </row>
    <row r="71" spans="1:28" ht="16.5" customHeight="1" x14ac:dyDescent="0.25">
      <c r="A71" s="1">
        <v>58</v>
      </c>
      <c r="B71" s="20" t="s">
        <v>1093</v>
      </c>
      <c r="C71" s="20" t="s">
        <v>1093</v>
      </c>
      <c r="D71" s="18" t="s">
        <v>23</v>
      </c>
      <c r="E71" s="21">
        <v>861694030677890</v>
      </c>
      <c r="F71" s="18" t="s">
        <v>88</v>
      </c>
      <c r="G71" s="18" t="s">
        <v>95</v>
      </c>
      <c r="H71" s="29" t="s">
        <v>1217</v>
      </c>
      <c r="I71" s="24" t="s">
        <v>510</v>
      </c>
      <c r="J71" s="22" t="s">
        <v>1207</v>
      </c>
      <c r="K71" s="22"/>
      <c r="L71" s="22" t="s">
        <v>98</v>
      </c>
      <c r="M71" s="22" t="s">
        <v>106</v>
      </c>
      <c r="N71" s="22"/>
      <c r="O71" s="22" t="s">
        <v>80</v>
      </c>
      <c r="P71" s="22" t="s">
        <v>92</v>
      </c>
      <c r="Q71" s="26" t="s">
        <v>42</v>
      </c>
      <c r="R71" s="18" t="s">
        <v>44</v>
      </c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>
        <v>59</v>
      </c>
      <c r="B72" s="20" t="s">
        <v>1093</v>
      </c>
      <c r="C72" s="20" t="s">
        <v>1093</v>
      </c>
      <c r="D72" s="18" t="s">
        <v>23</v>
      </c>
      <c r="E72" s="21">
        <v>866104026988033</v>
      </c>
      <c r="F72" s="18"/>
      <c r="G72" s="18" t="s">
        <v>95</v>
      </c>
      <c r="H72" s="22" t="s">
        <v>204</v>
      </c>
      <c r="I72" s="24" t="s">
        <v>510</v>
      </c>
      <c r="J72" s="22" t="s">
        <v>210</v>
      </c>
      <c r="K72" s="22"/>
      <c r="L72" s="22" t="s">
        <v>98</v>
      </c>
      <c r="M72" s="22" t="s">
        <v>106</v>
      </c>
      <c r="N72" s="22"/>
      <c r="O72" s="22" t="s">
        <v>80</v>
      </c>
      <c r="P72" s="22" t="s">
        <v>92</v>
      </c>
      <c r="Q72" s="26" t="s">
        <v>42</v>
      </c>
      <c r="R72" s="18" t="s">
        <v>44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265" t="s">
        <v>1319</v>
      </c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7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268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70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60</v>
      </c>
      <c r="B75" s="49" t="s">
        <v>728</v>
      </c>
      <c r="C75" s="8" t="s">
        <v>1332</v>
      </c>
      <c r="D75" s="1" t="s">
        <v>31</v>
      </c>
      <c r="E75" s="47">
        <v>865209034444662</v>
      </c>
      <c r="F75" s="1"/>
      <c r="G75" s="1" t="s">
        <v>95</v>
      </c>
      <c r="H75" s="26"/>
      <c r="I75" s="50" t="s">
        <v>672</v>
      </c>
      <c r="J75" s="26" t="s">
        <v>52</v>
      </c>
      <c r="K75" s="1" t="s">
        <v>321</v>
      </c>
      <c r="L75" s="1" t="s">
        <v>1267</v>
      </c>
      <c r="M75" s="1" t="s">
        <v>106</v>
      </c>
      <c r="N75" s="33"/>
      <c r="O75" s="1" t="s">
        <v>80</v>
      </c>
      <c r="P75" s="1" t="s">
        <v>100</v>
      </c>
      <c r="Q75" s="26" t="s">
        <v>42</v>
      </c>
      <c r="R75" s="1" t="s">
        <v>44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61</v>
      </c>
      <c r="B76" s="20" t="s">
        <v>1376</v>
      </c>
      <c r="C76" s="20" t="s">
        <v>1332</v>
      </c>
      <c r="D76" s="18" t="s">
        <v>64</v>
      </c>
      <c r="E76" s="21">
        <v>867717030620448</v>
      </c>
      <c r="F76" s="18"/>
      <c r="G76" s="18" t="s">
        <v>74</v>
      </c>
      <c r="H76" s="31"/>
      <c r="I76" s="24" t="s">
        <v>1513</v>
      </c>
      <c r="J76" s="22"/>
      <c r="K76" s="24" t="s">
        <v>1514</v>
      </c>
      <c r="L76" s="22" t="s">
        <v>1086</v>
      </c>
      <c r="M76" s="22" t="s">
        <v>58</v>
      </c>
      <c r="N76" s="28"/>
      <c r="O76" s="22" t="s">
        <v>80</v>
      </c>
      <c r="P76" s="22" t="s">
        <v>100</v>
      </c>
      <c r="Q76" s="26" t="s">
        <v>42</v>
      </c>
      <c r="R76" s="1" t="s">
        <v>44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62</v>
      </c>
      <c r="B77" s="20">
        <v>43651</v>
      </c>
      <c r="C77" s="20">
        <v>43682</v>
      </c>
      <c r="D77" s="18" t="s">
        <v>24</v>
      </c>
      <c r="E77" s="21">
        <v>866104028883489</v>
      </c>
      <c r="F77" s="18" t="s">
        <v>88</v>
      </c>
      <c r="G77" s="18" t="s">
        <v>95</v>
      </c>
      <c r="H77" s="31" t="s">
        <v>639</v>
      </c>
      <c r="I77" s="24" t="s">
        <v>645</v>
      </c>
      <c r="J77" s="22"/>
      <c r="K77" s="22" t="s">
        <v>1515</v>
      </c>
      <c r="L77" s="22" t="s">
        <v>512</v>
      </c>
      <c r="M77" s="22" t="s">
        <v>58</v>
      </c>
      <c r="N77" s="28"/>
      <c r="O77" s="22" t="s">
        <v>80</v>
      </c>
      <c r="P77" s="22" t="s">
        <v>92</v>
      </c>
      <c r="Q77" s="26" t="s">
        <v>42</v>
      </c>
      <c r="R77" s="1" t="s">
        <v>44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63</v>
      </c>
      <c r="B78" s="20" t="s">
        <v>728</v>
      </c>
      <c r="C78" s="20" t="s">
        <v>1332</v>
      </c>
      <c r="D78" s="18" t="s">
        <v>24</v>
      </c>
      <c r="E78" s="21">
        <v>866104022198991</v>
      </c>
      <c r="F78" s="5"/>
      <c r="G78" s="18" t="s">
        <v>95</v>
      </c>
      <c r="H78" s="21"/>
      <c r="I78" s="24" t="s">
        <v>510</v>
      </c>
      <c r="J78" s="22" t="s">
        <v>1001</v>
      </c>
      <c r="K78" s="22" t="s">
        <v>515</v>
      </c>
      <c r="L78" s="22" t="s">
        <v>512</v>
      </c>
      <c r="M78" s="22" t="s">
        <v>1157</v>
      </c>
      <c r="N78" s="22"/>
      <c r="O78" s="22" t="s">
        <v>80</v>
      </c>
      <c r="P78" s="22" t="s">
        <v>92</v>
      </c>
      <c r="Q78" s="23" t="s">
        <v>37</v>
      </c>
      <c r="R78" s="18" t="s">
        <v>40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64</v>
      </c>
      <c r="B79" s="20">
        <v>43743</v>
      </c>
      <c r="C79" s="20" t="s">
        <v>1516</v>
      </c>
      <c r="D79" s="18" t="s">
        <v>30</v>
      </c>
      <c r="E79" s="21">
        <v>864811037209777</v>
      </c>
      <c r="F79" s="5"/>
      <c r="G79" s="18" t="s">
        <v>95</v>
      </c>
      <c r="H79" s="31"/>
      <c r="I79" s="24"/>
      <c r="J79" s="22" t="s">
        <v>1517</v>
      </c>
      <c r="K79" s="22"/>
      <c r="L79" s="22"/>
      <c r="M79" s="22" t="s">
        <v>1326</v>
      </c>
      <c r="N79" s="28"/>
      <c r="O79" s="22" t="s">
        <v>144</v>
      </c>
      <c r="P79" s="22" t="s">
        <v>92</v>
      </c>
      <c r="Q79" s="26" t="s">
        <v>37</v>
      </c>
      <c r="R79" s="1" t="s">
        <v>40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65</v>
      </c>
      <c r="B80" s="20" t="s">
        <v>728</v>
      </c>
      <c r="C80" s="20" t="s">
        <v>1332</v>
      </c>
      <c r="D80" s="18" t="s">
        <v>30</v>
      </c>
      <c r="E80" s="21">
        <v>864811036984404</v>
      </c>
      <c r="F80" s="18"/>
      <c r="G80" s="18" t="s">
        <v>95</v>
      </c>
      <c r="H80" s="21"/>
      <c r="I80" s="24" t="s">
        <v>645</v>
      </c>
      <c r="J80" s="22" t="s">
        <v>170</v>
      </c>
      <c r="K80" s="22"/>
      <c r="L80" s="22" t="s">
        <v>155</v>
      </c>
      <c r="M80" s="22" t="s">
        <v>171</v>
      </c>
      <c r="N80" s="28">
        <v>150000</v>
      </c>
      <c r="O80" s="22" t="s">
        <v>80</v>
      </c>
      <c r="P80" s="22" t="s">
        <v>100</v>
      </c>
      <c r="Q80" s="23" t="s">
        <v>37</v>
      </c>
      <c r="R80" s="18" t="s">
        <v>38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66</v>
      </c>
      <c r="B81" s="20" t="s">
        <v>728</v>
      </c>
      <c r="C81" s="20" t="s">
        <v>1332</v>
      </c>
      <c r="D81" s="18" t="s">
        <v>30</v>
      </c>
      <c r="E81" s="21">
        <v>864811037159824</v>
      </c>
      <c r="F81" s="18" t="s">
        <v>88</v>
      </c>
      <c r="G81" s="18" t="s">
        <v>95</v>
      </c>
      <c r="H81" s="21" t="s">
        <v>1518</v>
      </c>
      <c r="I81" s="24" t="s">
        <v>645</v>
      </c>
      <c r="J81" s="22" t="s">
        <v>1519</v>
      </c>
      <c r="K81" s="22" t="s">
        <v>120</v>
      </c>
      <c r="L81" s="22" t="s">
        <v>84</v>
      </c>
      <c r="M81" s="22" t="s">
        <v>220</v>
      </c>
      <c r="N81" s="28">
        <v>220000</v>
      </c>
      <c r="O81" s="22" t="s">
        <v>80</v>
      </c>
      <c r="P81" s="22" t="s">
        <v>92</v>
      </c>
      <c r="Q81" s="23" t="s">
        <v>37</v>
      </c>
      <c r="R81" s="18" t="s">
        <v>59</v>
      </c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>
        <v>67</v>
      </c>
      <c r="B82" s="20">
        <v>43621</v>
      </c>
      <c r="C82" s="20">
        <v>43651</v>
      </c>
      <c r="D82" s="18" t="s">
        <v>23</v>
      </c>
      <c r="E82" s="21">
        <v>866104026917545</v>
      </c>
      <c r="F82" s="18"/>
      <c r="G82" s="18" t="s">
        <v>95</v>
      </c>
      <c r="H82" s="21" t="s">
        <v>204</v>
      </c>
      <c r="I82" s="24" t="s">
        <v>510</v>
      </c>
      <c r="J82" s="22" t="s">
        <v>52</v>
      </c>
      <c r="K82" s="22" t="s">
        <v>638</v>
      </c>
      <c r="L82" s="22" t="s">
        <v>98</v>
      </c>
      <c r="M82" s="22" t="s">
        <v>106</v>
      </c>
      <c r="N82" s="28"/>
      <c r="O82" s="22" t="s">
        <v>80</v>
      </c>
      <c r="P82" s="22" t="s">
        <v>92</v>
      </c>
      <c r="Q82" s="26" t="s">
        <v>42</v>
      </c>
      <c r="R82" s="1" t="s">
        <v>43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>
        <v>68</v>
      </c>
      <c r="B83" s="20">
        <v>43651</v>
      </c>
      <c r="C83" s="20">
        <v>43682</v>
      </c>
      <c r="D83" s="18" t="s">
        <v>23</v>
      </c>
      <c r="E83" s="21">
        <v>861694931767898</v>
      </c>
      <c r="F83" s="18" t="s">
        <v>88</v>
      </c>
      <c r="G83" s="18" t="s">
        <v>95</v>
      </c>
      <c r="H83" s="21" t="s">
        <v>204</v>
      </c>
      <c r="I83" s="24" t="s">
        <v>510</v>
      </c>
      <c r="J83" s="22" t="s">
        <v>198</v>
      </c>
      <c r="K83" s="22" t="s">
        <v>98</v>
      </c>
      <c r="L83" s="22"/>
      <c r="M83" s="22" t="s">
        <v>383</v>
      </c>
      <c r="N83" s="22"/>
      <c r="O83" s="22" t="s">
        <v>80</v>
      </c>
      <c r="P83" s="22" t="s">
        <v>92</v>
      </c>
      <c r="Q83" s="23" t="s">
        <v>37</v>
      </c>
      <c r="R83" s="18" t="s">
        <v>41</v>
      </c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>
        <v>69</v>
      </c>
      <c r="B84" s="20">
        <v>43743</v>
      </c>
      <c r="C84" s="20" t="s">
        <v>1516</v>
      </c>
      <c r="D84" s="18" t="s">
        <v>23</v>
      </c>
      <c r="E84" s="21">
        <v>862631034709302</v>
      </c>
      <c r="F84" s="18"/>
      <c r="G84" s="18" t="s">
        <v>95</v>
      </c>
      <c r="H84" s="21" t="s">
        <v>204</v>
      </c>
      <c r="I84" s="24" t="s">
        <v>510</v>
      </c>
      <c r="J84" s="22"/>
      <c r="K84" s="22" t="s">
        <v>98</v>
      </c>
      <c r="L84" s="22"/>
      <c r="M84" s="22" t="s">
        <v>106</v>
      </c>
      <c r="N84" s="22"/>
      <c r="O84" s="22" t="s">
        <v>80</v>
      </c>
      <c r="P84" s="22" t="s">
        <v>92</v>
      </c>
      <c r="Q84" s="23" t="s">
        <v>42</v>
      </c>
      <c r="R84" s="18" t="s">
        <v>44</v>
      </c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>
        <v>70</v>
      </c>
      <c r="B85" s="20" t="s">
        <v>1442</v>
      </c>
      <c r="C85" s="20" t="s">
        <v>1405</v>
      </c>
      <c r="D85" s="18" t="s">
        <v>23</v>
      </c>
      <c r="E85" s="21">
        <v>861694037935614</v>
      </c>
      <c r="F85" s="5"/>
      <c r="G85" s="18" t="s">
        <v>95</v>
      </c>
      <c r="H85" s="29"/>
      <c r="I85" s="24" t="s">
        <v>957</v>
      </c>
      <c r="J85" s="22" t="s">
        <v>50</v>
      </c>
      <c r="K85" s="22" t="s">
        <v>97</v>
      </c>
      <c r="L85" s="22"/>
      <c r="M85" s="22" t="s">
        <v>1258</v>
      </c>
      <c r="N85" s="28">
        <v>10000</v>
      </c>
      <c r="O85" s="22" t="s">
        <v>80</v>
      </c>
      <c r="P85" s="22" t="s">
        <v>100</v>
      </c>
      <c r="Q85" s="26" t="s">
        <v>37</v>
      </c>
      <c r="R85" s="1" t="s">
        <v>40</v>
      </c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>
        <v>71</v>
      </c>
      <c r="B86" s="20" t="s">
        <v>728</v>
      </c>
      <c r="C86" s="20" t="s">
        <v>1332</v>
      </c>
      <c r="D86" s="18" t="s">
        <v>56</v>
      </c>
      <c r="E86" s="21">
        <v>868183034655337</v>
      </c>
      <c r="F86" s="18"/>
      <c r="G86" s="18" t="s">
        <v>74</v>
      </c>
      <c r="H86" s="31"/>
      <c r="I86" s="24" t="s">
        <v>955</v>
      </c>
      <c r="J86" s="22" t="s">
        <v>791</v>
      </c>
      <c r="K86" s="22"/>
      <c r="L86" s="22" t="s">
        <v>1086</v>
      </c>
      <c r="M86" s="22" t="s">
        <v>106</v>
      </c>
      <c r="N86" s="28"/>
      <c r="O86" s="22" t="s">
        <v>80</v>
      </c>
      <c r="P86" s="22" t="s">
        <v>100</v>
      </c>
      <c r="Q86" s="26" t="s">
        <v>42</v>
      </c>
      <c r="R86" s="1" t="s">
        <v>44</v>
      </c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>
        <v>72</v>
      </c>
      <c r="B87" s="20">
        <v>43743</v>
      </c>
      <c r="C87" s="20">
        <v>43774</v>
      </c>
      <c r="D87" s="18" t="s">
        <v>18</v>
      </c>
      <c r="E87" s="21">
        <v>867330026978117</v>
      </c>
      <c r="F87" s="18" t="s">
        <v>107</v>
      </c>
      <c r="G87" s="18" t="s">
        <v>95</v>
      </c>
      <c r="H87" s="31" t="s">
        <v>1520</v>
      </c>
      <c r="I87" s="24" t="s">
        <v>510</v>
      </c>
      <c r="J87" s="22"/>
      <c r="K87" s="22" t="s">
        <v>526</v>
      </c>
      <c r="L87" s="22" t="s">
        <v>110</v>
      </c>
      <c r="M87" s="22" t="s">
        <v>58</v>
      </c>
      <c r="N87" s="28"/>
      <c r="O87" s="22" t="s">
        <v>80</v>
      </c>
      <c r="P87" s="22" t="s">
        <v>92</v>
      </c>
      <c r="Q87" s="26" t="s">
        <v>42</v>
      </c>
      <c r="R87" s="1" t="s">
        <v>44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>
        <v>73</v>
      </c>
      <c r="B88" s="20" t="s">
        <v>1442</v>
      </c>
      <c r="C88" s="20" t="s">
        <v>1405</v>
      </c>
      <c r="D88" s="18" t="s">
        <v>18</v>
      </c>
      <c r="E88" s="21">
        <v>867330022298221</v>
      </c>
      <c r="F88" s="18" t="s">
        <v>535</v>
      </c>
      <c r="G88" s="18" t="s">
        <v>95</v>
      </c>
      <c r="H88" s="21"/>
      <c r="I88" s="24" t="s">
        <v>957</v>
      </c>
      <c r="J88" s="22" t="s">
        <v>1521</v>
      </c>
      <c r="K88" s="22" t="s">
        <v>602</v>
      </c>
      <c r="L88" s="22"/>
      <c r="M88" s="31" t="s">
        <v>1522</v>
      </c>
      <c r="N88" s="28">
        <v>50000</v>
      </c>
      <c r="O88" s="22" t="s">
        <v>80</v>
      </c>
      <c r="P88" s="22" t="s">
        <v>100</v>
      </c>
      <c r="Q88" s="23" t="s">
        <v>37</v>
      </c>
      <c r="R88" s="18" t="s">
        <v>39</v>
      </c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265" t="s">
        <v>1627</v>
      </c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268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70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>
        <v>74</v>
      </c>
      <c r="B91" s="32">
        <v>43591</v>
      </c>
      <c r="C91" s="32">
        <v>43622</v>
      </c>
      <c r="D91" s="1" t="s">
        <v>24</v>
      </c>
      <c r="E91" s="47">
        <v>866104028938739</v>
      </c>
      <c r="F91" s="1"/>
      <c r="G91" s="1" t="s">
        <v>95</v>
      </c>
      <c r="H91" s="1"/>
      <c r="I91" s="1"/>
      <c r="J91" s="1" t="s">
        <v>52</v>
      </c>
      <c r="K91" s="1" t="s">
        <v>511</v>
      </c>
      <c r="L91" s="1" t="s">
        <v>512</v>
      </c>
      <c r="M91" s="1" t="s">
        <v>58</v>
      </c>
      <c r="N91" s="1"/>
      <c r="O91" s="1" t="s">
        <v>80</v>
      </c>
      <c r="P91" s="1" t="s">
        <v>92</v>
      </c>
      <c r="Q91" s="1" t="s">
        <v>42</v>
      </c>
      <c r="R91" s="1" t="s">
        <v>43</v>
      </c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75</v>
      </c>
      <c r="B92" s="1" t="s">
        <v>1679</v>
      </c>
      <c r="C92" s="1" t="s">
        <v>1679</v>
      </c>
      <c r="D92" s="1" t="s">
        <v>23</v>
      </c>
      <c r="E92" s="47">
        <v>866104026917404</v>
      </c>
      <c r="F92" s="1" t="s">
        <v>88</v>
      </c>
      <c r="G92" s="1" t="s">
        <v>95</v>
      </c>
      <c r="H92" s="1" t="s">
        <v>782</v>
      </c>
      <c r="I92" s="79">
        <v>125212203115.16499</v>
      </c>
      <c r="J92" s="1" t="s">
        <v>1144</v>
      </c>
      <c r="K92" s="1"/>
      <c r="L92" s="1" t="s">
        <v>98</v>
      </c>
      <c r="M92" s="1" t="s">
        <v>106</v>
      </c>
      <c r="N92" s="1"/>
      <c r="O92" s="1" t="s">
        <v>80</v>
      </c>
      <c r="P92" s="1" t="s">
        <v>92</v>
      </c>
      <c r="Q92" s="1" t="s">
        <v>42</v>
      </c>
      <c r="R92" s="1" t="s">
        <v>44</v>
      </c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265" t="s">
        <v>1887</v>
      </c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7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268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70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3</v>
      </c>
    </row>
    <row r="95" spans="1:28" ht="16.5" customHeight="1" x14ac:dyDescent="0.25">
      <c r="A95" s="1">
        <v>76</v>
      </c>
      <c r="B95" s="20" t="s">
        <v>1876</v>
      </c>
      <c r="C95" s="20" t="s">
        <v>1935</v>
      </c>
      <c r="D95" s="18" t="s">
        <v>64</v>
      </c>
      <c r="E95" s="21">
        <v>867857039895466</v>
      </c>
      <c r="F95" s="18" t="s">
        <v>88</v>
      </c>
      <c r="G95" s="18" t="s">
        <v>74</v>
      </c>
      <c r="H95" s="31"/>
      <c r="I95" s="24" t="s">
        <v>1209</v>
      </c>
      <c r="J95" s="22" t="s">
        <v>1635</v>
      </c>
      <c r="K95" s="22" t="s">
        <v>219</v>
      </c>
      <c r="L95" s="22" t="s">
        <v>1086</v>
      </c>
      <c r="M95" s="22" t="s">
        <v>58</v>
      </c>
      <c r="N95" s="28"/>
      <c r="O95" s="22" t="s">
        <v>80</v>
      </c>
      <c r="P95" s="22" t="s">
        <v>92</v>
      </c>
      <c r="Q95" s="26" t="s">
        <v>42</v>
      </c>
      <c r="R95" s="1" t="s">
        <v>44</v>
      </c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>
        <v>77</v>
      </c>
      <c r="B96" s="20" t="s">
        <v>1946</v>
      </c>
      <c r="C96" s="20" t="s">
        <v>1948</v>
      </c>
      <c r="D96" s="18" t="s">
        <v>56</v>
      </c>
      <c r="E96" s="21">
        <v>867857039923599</v>
      </c>
      <c r="F96" s="5"/>
      <c r="G96" s="18" t="s">
        <v>74</v>
      </c>
      <c r="H96" s="22"/>
      <c r="I96" s="24" t="s">
        <v>672</v>
      </c>
      <c r="J96" s="22"/>
      <c r="K96" s="22" t="s">
        <v>219</v>
      </c>
      <c r="L96" s="22" t="s">
        <v>1086</v>
      </c>
      <c r="M96" s="22" t="s">
        <v>58</v>
      </c>
      <c r="N96" s="28"/>
      <c r="O96" s="22" t="s">
        <v>80</v>
      </c>
      <c r="P96" s="22" t="s">
        <v>92</v>
      </c>
      <c r="Q96" s="31" t="s">
        <v>42</v>
      </c>
      <c r="R96" s="22" t="s">
        <v>44</v>
      </c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>
        <v>78</v>
      </c>
      <c r="B97" s="20" t="s">
        <v>1946</v>
      </c>
      <c r="C97" s="20" t="s">
        <v>1948</v>
      </c>
      <c r="D97" s="18" t="s">
        <v>30</v>
      </c>
      <c r="E97" s="30">
        <v>864811036929243</v>
      </c>
      <c r="F97" s="18"/>
      <c r="G97" s="18" t="s">
        <v>95</v>
      </c>
      <c r="H97" s="22"/>
      <c r="I97" s="24" t="s">
        <v>645</v>
      </c>
      <c r="J97" s="22" t="s">
        <v>210</v>
      </c>
      <c r="K97" s="22" t="s">
        <v>311</v>
      </c>
      <c r="L97" s="22" t="s">
        <v>155</v>
      </c>
      <c r="M97" s="22" t="s">
        <v>277</v>
      </c>
      <c r="N97" s="25" t="s">
        <v>122</v>
      </c>
      <c r="O97" s="22" t="s">
        <v>80</v>
      </c>
      <c r="P97" s="22" t="s">
        <v>92</v>
      </c>
      <c r="Q97" s="31" t="s">
        <v>42</v>
      </c>
      <c r="R97" s="22" t="s">
        <v>68</v>
      </c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>
        <v>79</v>
      </c>
      <c r="B98" s="20" t="s">
        <v>1935</v>
      </c>
      <c r="C98" s="20" t="s">
        <v>1931</v>
      </c>
      <c r="D98" s="22" t="s">
        <v>30</v>
      </c>
      <c r="E98" s="38">
        <v>864811036920622</v>
      </c>
      <c r="F98" s="22"/>
      <c r="G98" s="22" t="s">
        <v>95</v>
      </c>
      <c r="H98" s="34"/>
      <c r="I98" s="34"/>
      <c r="J98" s="22" t="s">
        <v>52</v>
      </c>
      <c r="K98" s="34"/>
      <c r="L98" s="22" t="s">
        <v>155</v>
      </c>
      <c r="M98" s="22" t="s">
        <v>106</v>
      </c>
      <c r="N98" s="25" t="s">
        <v>122</v>
      </c>
      <c r="O98" s="22" t="s">
        <v>80</v>
      </c>
      <c r="P98" s="22" t="s">
        <v>92</v>
      </c>
      <c r="Q98" s="26" t="s">
        <v>42</v>
      </c>
      <c r="R98" s="18" t="s">
        <v>43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80</v>
      </c>
      <c r="B99" s="20" t="s">
        <v>1935</v>
      </c>
      <c r="C99" s="20" t="s">
        <v>1931</v>
      </c>
      <c r="D99" s="18" t="s">
        <v>30</v>
      </c>
      <c r="E99" s="21">
        <v>868926033988681</v>
      </c>
      <c r="F99" s="18"/>
      <c r="G99" s="18" t="s">
        <v>74</v>
      </c>
      <c r="H99" s="21"/>
      <c r="I99" s="24" t="s">
        <v>672</v>
      </c>
      <c r="J99" s="22"/>
      <c r="K99" s="22" t="s">
        <v>229</v>
      </c>
      <c r="L99" s="22" t="s">
        <v>155</v>
      </c>
      <c r="M99" s="22" t="s">
        <v>58</v>
      </c>
      <c r="N99" s="25" t="s">
        <v>122</v>
      </c>
      <c r="O99" s="22" t="s">
        <v>80</v>
      </c>
      <c r="P99" s="22" t="s">
        <v>92</v>
      </c>
      <c r="Q99" s="22" t="s">
        <v>42</v>
      </c>
      <c r="R99" s="23" t="s">
        <v>44</v>
      </c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>
        <v>81</v>
      </c>
      <c r="B100" s="49" t="s">
        <v>1946</v>
      </c>
      <c r="C100" s="49" t="s">
        <v>1948</v>
      </c>
      <c r="D100" s="1" t="s">
        <v>31</v>
      </c>
      <c r="E100" s="47">
        <v>865209034362294</v>
      </c>
      <c r="F100" s="104"/>
      <c r="G100" s="1" t="s">
        <v>95</v>
      </c>
      <c r="H100" s="1"/>
      <c r="I100" s="50" t="s">
        <v>507</v>
      </c>
      <c r="J100" s="1" t="s">
        <v>791</v>
      </c>
      <c r="K100" s="1"/>
      <c r="L100" s="1" t="s">
        <v>1267</v>
      </c>
      <c r="M100" s="1" t="s">
        <v>106</v>
      </c>
      <c r="N100" s="33"/>
      <c r="O100" s="1" t="s">
        <v>80</v>
      </c>
      <c r="P100" s="1" t="s">
        <v>92</v>
      </c>
      <c r="Q100" s="26" t="s">
        <v>42</v>
      </c>
      <c r="R100" s="1" t="s">
        <v>44</v>
      </c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>
        <v>82</v>
      </c>
      <c r="B101" s="88">
        <v>43776</v>
      </c>
      <c r="C101" s="88">
        <v>43806</v>
      </c>
      <c r="D101" s="18" t="s">
        <v>23</v>
      </c>
      <c r="E101" s="21">
        <v>862631039260236</v>
      </c>
      <c r="F101" s="18"/>
      <c r="G101" s="18" t="s">
        <v>95</v>
      </c>
      <c r="H101" s="22"/>
      <c r="I101" s="24" t="s">
        <v>510</v>
      </c>
      <c r="J101" s="22" t="s">
        <v>581</v>
      </c>
      <c r="K101" s="22" t="s">
        <v>97</v>
      </c>
      <c r="L101" s="22" t="s">
        <v>98</v>
      </c>
      <c r="M101" s="22" t="s">
        <v>586</v>
      </c>
      <c r="N101" s="28">
        <v>35000</v>
      </c>
      <c r="O101" s="22" t="s">
        <v>80</v>
      </c>
      <c r="P101" s="22" t="s">
        <v>92</v>
      </c>
      <c r="Q101" s="31" t="s">
        <v>37</v>
      </c>
      <c r="R101" s="22" t="s">
        <v>41</v>
      </c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265" t="s">
        <v>2112</v>
      </c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7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268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70"/>
      <c r="Y103" s="259"/>
      <c r="Z103" s="18" t="s">
        <v>44</v>
      </c>
      <c r="AA103" s="18">
        <f>COUNTIFS($D$8:$D$1000,"TG007S",$R$8:$R$1000,"NCFW")</f>
        <v>3</v>
      </c>
      <c r="AB103" s="257"/>
    </row>
    <row r="104" spans="1:28" ht="16.5" customHeight="1" x14ac:dyDescent="0.25">
      <c r="A104" s="1">
        <v>83</v>
      </c>
      <c r="B104" s="20" t="s">
        <v>2192</v>
      </c>
      <c r="C104" s="20" t="s">
        <v>2296</v>
      </c>
      <c r="D104" s="18" t="s">
        <v>23</v>
      </c>
      <c r="E104" s="21">
        <v>862631034789254</v>
      </c>
      <c r="F104" s="18"/>
      <c r="G104" s="18" t="s">
        <v>95</v>
      </c>
      <c r="H104" s="77"/>
      <c r="I104" s="24" t="s">
        <v>510</v>
      </c>
      <c r="J104" s="22" t="s">
        <v>245</v>
      </c>
      <c r="K104" s="22" t="s">
        <v>396</v>
      </c>
      <c r="L104" s="22" t="s">
        <v>98</v>
      </c>
      <c r="M104" s="22" t="s">
        <v>121</v>
      </c>
      <c r="N104" s="28">
        <v>10000</v>
      </c>
      <c r="O104" s="22" t="s">
        <v>80</v>
      </c>
      <c r="P104" s="22" t="s">
        <v>92</v>
      </c>
      <c r="Q104" s="31" t="s">
        <v>42</v>
      </c>
      <c r="R104" s="22" t="s">
        <v>44</v>
      </c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84</v>
      </c>
      <c r="B105" s="20" t="s">
        <v>2192</v>
      </c>
      <c r="C105" s="20" t="s">
        <v>2296</v>
      </c>
      <c r="D105" s="18" t="s">
        <v>23</v>
      </c>
      <c r="E105" s="21">
        <v>861694031769563</v>
      </c>
      <c r="F105" s="5"/>
      <c r="G105" s="18" t="s">
        <v>95</v>
      </c>
      <c r="H105" s="21" t="s">
        <v>2297</v>
      </c>
      <c r="I105" s="24" t="s">
        <v>510</v>
      </c>
      <c r="J105" s="22" t="s">
        <v>1519</v>
      </c>
      <c r="K105" s="22" t="s">
        <v>396</v>
      </c>
      <c r="L105" s="22" t="s">
        <v>98</v>
      </c>
      <c r="M105" s="22" t="s">
        <v>332</v>
      </c>
      <c r="N105" s="28">
        <v>220000</v>
      </c>
      <c r="O105" s="22" t="s">
        <v>80</v>
      </c>
      <c r="P105" s="22" t="s">
        <v>92</v>
      </c>
      <c r="Q105" s="23" t="s">
        <v>37</v>
      </c>
      <c r="R105" s="18" t="s">
        <v>59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3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3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15</v>
      </c>
      <c r="AB116" s="251">
        <f>AA116</f>
        <v>15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84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3">
    <mergeCell ref="A93:R94"/>
    <mergeCell ref="A102:R103"/>
    <mergeCell ref="Y119:AA119"/>
    <mergeCell ref="A26:R27"/>
    <mergeCell ref="A63:R64"/>
    <mergeCell ref="A73:R74"/>
    <mergeCell ref="A89:R90"/>
    <mergeCell ref="Y105:Y115"/>
    <mergeCell ref="Y72:Y82"/>
    <mergeCell ref="A49:R50"/>
    <mergeCell ref="Y50:Y60"/>
    <mergeCell ref="AB105:AB115"/>
    <mergeCell ref="Y116:Y118"/>
    <mergeCell ref="Z116:Z118"/>
    <mergeCell ref="AA116:AA118"/>
    <mergeCell ref="AB116:AB118"/>
    <mergeCell ref="AB72:AB82"/>
    <mergeCell ref="Y83:Y93"/>
    <mergeCell ref="AB83:AB93"/>
    <mergeCell ref="Y94:Y104"/>
    <mergeCell ref="AB94:AB104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2463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1887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43531</v>
      </c>
      <c r="C8" s="20" t="s">
        <v>1719</v>
      </c>
      <c r="D8" s="22" t="s">
        <v>56</v>
      </c>
      <c r="E8" s="38">
        <v>868183033787347</v>
      </c>
      <c r="F8" s="22" t="s">
        <v>88</v>
      </c>
      <c r="G8" s="22" t="s">
        <v>74</v>
      </c>
      <c r="H8" s="22"/>
      <c r="I8" s="24" t="s">
        <v>209</v>
      </c>
      <c r="J8" s="22" t="s">
        <v>2005</v>
      </c>
      <c r="K8" s="22" t="s">
        <v>78</v>
      </c>
      <c r="L8" s="22" t="s">
        <v>1086</v>
      </c>
      <c r="M8" s="22" t="s">
        <v>2006</v>
      </c>
      <c r="N8" s="28"/>
      <c r="O8" s="22" t="s">
        <v>80</v>
      </c>
      <c r="P8" s="22" t="s">
        <v>92</v>
      </c>
      <c r="Q8" s="31" t="s">
        <v>37</v>
      </c>
      <c r="R8" s="22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S500"/>
  <sheetViews>
    <sheetView tabSelected="1" topLeftCell="O85" zoomScale="70" zoomScaleNormal="70" workbookViewId="0">
      <selection activeCell="A28" sqref="A2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897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7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750</v>
      </c>
      <c r="C8" s="20">
        <v>43500</v>
      </c>
      <c r="D8" s="18" t="s">
        <v>897</v>
      </c>
      <c r="E8" s="38">
        <v>865904020163777</v>
      </c>
      <c r="F8" s="18"/>
      <c r="G8" s="18" t="s">
        <v>95</v>
      </c>
      <c r="H8" s="31"/>
      <c r="I8" s="24" t="s">
        <v>898</v>
      </c>
      <c r="J8" s="22" t="s">
        <v>899</v>
      </c>
      <c r="K8" s="22"/>
      <c r="L8" s="22"/>
      <c r="M8" s="68" t="s">
        <v>900</v>
      </c>
      <c r="N8" s="28"/>
      <c r="O8" s="22" t="s">
        <v>80</v>
      </c>
      <c r="P8" s="22" t="s">
        <v>92</v>
      </c>
      <c r="Q8" s="26" t="s">
        <v>37</v>
      </c>
      <c r="R8" s="1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750</v>
      </c>
      <c r="C9" s="20">
        <v>43500</v>
      </c>
      <c r="D9" s="18" t="s">
        <v>897</v>
      </c>
      <c r="E9" s="38">
        <v>863306020481088</v>
      </c>
      <c r="F9" s="18"/>
      <c r="G9" s="18" t="s">
        <v>95</v>
      </c>
      <c r="H9" s="21" t="s">
        <v>901</v>
      </c>
      <c r="I9" s="24"/>
      <c r="J9" s="22" t="s">
        <v>902</v>
      </c>
      <c r="K9" s="22"/>
      <c r="L9" s="22"/>
      <c r="M9" s="68" t="s">
        <v>903</v>
      </c>
      <c r="N9" s="22"/>
      <c r="O9" s="22" t="s">
        <v>80</v>
      </c>
      <c r="P9" s="22" t="s">
        <v>92</v>
      </c>
      <c r="Q9" s="26" t="s">
        <v>37</v>
      </c>
      <c r="R9" s="18" t="s">
        <v>59</v>
      </c>
      <c r="T9" s="261"/>
      <c r="U9" s="1" t="s">
        <v>40</v>
      </c>
      <c r="V9" s="1">
        <f>COUNTIF(R$8:R$1000,"NG")</f>
        <v>4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750</v>
      </c>
      <c r="C10" s="20">
        <v>43500</v>
      </c>
      <c r="D10" s="18" t="s">
        <v>897</v>
      </c>
      <c r="E10" s="38">
        <v>865904027288353</v>
      </c>
      <c r="F10" s="18"/>
      <c r="G10" s="18" t="s">
        <v>95</v>
      </c>
      <c r="H10" s="21" t="s">
        <v>904</v>
      </c>
      <c r="I10" s="24"/>
      <c r="J10" s="22" t="s">
        <v>633</v>
      </c>
      <c r="K10" s="22"/>
      <c r="L10" s="22"/>
      <c r="M10" s="68" t="s">
        <v>220</v>
      </c>
      <c r="N10" s="22"/>
      <c r="O10" s="22" t="s">
        <v>80</v>
      </c>
      <c r="P10" s="22" t="s">
        <v>92</v>
      </c>
      <c r="Q10" s="26" t="s">
        <v>37</v>
      </c>
      <c r="R10" s="18" t="s">
        <v>59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750</v>
      </c>
      <c r="C11" s="20">
        <v>43500</v>
      </c>
      <c r="D11" s="18" t="s">
        <v>897</v>
      </c>
      <c r="E11" s="38">
        <v>862118027452074</v>
      </c>
      <c r="F11" s="18"/>
      <c r="G11" s="18" t="s">
        <v>95</v>
      </c>
      <c r="H11" s="29" t="s">
        <v>905</v>
      </c>
      <c r="I11" s="24"/>
      <c r="J11" s="22" t="s">
        <v>906</v>
      </c>
      <c r="K11" s="22"/>
      <c r="L11" s="22"/>
      <c r="M11" s="68" t="s">
        <v>907</v>
      </c>
      <c r="N11" s="22"/>
      <c r="O11" s="22" t="s">
        <v>80</v>
      </c>
      <c r="P11" s="22" t="s">
        <v>92</v>
      </c>
      <c r="Q11" s="26" t="s">
        <v>37</v>
      </c>
      <c r="R11" s="1" t="s">
        <v>40</v>
      </c>
      <c r="T11" s="262"/>
      <c r="U11" s="1" t="s">
        <v>41</v>
      </c>
      <c r="V11" s="1">
        <f>COUNTIF(R$8:R$1000,"LK")</f>
        <v>7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750</v>
      </c>
      <c r="C12" s="20">
        <v>43500</v>
      </c>
      <c r="D12" s="18" t="s">
        <v>897</v>
      </c>
      <c r="E12" s="38">
        <v>863306020477656</v>
      </c>
      <c r="F12" s="18" t="s">
        <v>908</v>
      </c>
      <c r="G12" s="18" t="s">
        <v>95</v>
      </c>
      <c r="H12" s="29" t="s">
        <v>909</v>
      </c>
      <c r="I12" s="29"/>
      <c r="J12" s="22" t="s">
        <v>910</v>
      </c>
      <c r="K12" s="22"/>
      <c r="L12" s="22"/>
      <c r="M12" s="68" t="s">
        <v>911</v>
      </c>
      <c r="N12" s="22"/>
      <c r="O12" s="22" t="s">
        <v>80</v>
      </c>
      <c r="P12" s="22" t="s">
        <v>92</v>
      </c>
      <c r="Q12" s="26" t="s">
        <v>37</v>
      </c>
      <c r="R12" s="18" t="s">
        <v>40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750</v>
      </c>
      <c r="C13" s="20">
        <v>43500</v>
      </c>
      <c r="D13" s="18" t="s">
        <v>897</v>
      </c>
      <c r="E13" s="38">
        <v>863306024414986</v>
      </c>
      <c r="F13" s="18"/>
      <c r="G13" s="18" t="s">
        <v>95</v>
      </c>
      <c r="H13" s="22"/>
      <c r="I13" s="22" t="s">
        <v>705</v>
      </c>
      <c r="J13" s="22" t="s">
        <v>912</v>
      </c>
      <c r="K13" s="22"/>
      <c r="L13" s="22"/>
      <c r="M13" s="68" t="s">
        <v>913</v>
      </c>
      <c r="N13" s="22"/>
      <c r="O13" s="22" t="s">
        <v>80</v>
      </c>
      <c r="P13" s="22" t="s">
        <v>92</v>
      </c>
      <c r="Q13" s="26" t="s">
        <v>37</v>
      </c>
      <c r="R13" s="18" t="s">
        <v>40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20" t="s">
        <v>750</v>
      </c>
      <c r="C14" s="20">
        <v>43500</v>
      </c>
      <c r="D14" s="18" t="s">
        <v>897</v>
      </c>
      <c r="E14" s="38">
        <v>863306027104014</v>
      </c>
      <c r="F14" s="22"/>
      <c r="G14" s="18" t="s">
        <v>95</v>
      </c>
      <c r="H14" s="22"/>
      <c r="I14" s="22" t="s">
        <v>705</v>
      </c>
      <c r="J14" s="22" t="s">
        <v>914</v>
      </c>
      <c r="K14" s="22"/>
      <c r="L14" s="22"/>
      <c r="M14" s="68" t="s">
        <v>915</v>
      </c>
      <c r="N14" s="22"/>
      <c r="O14" s="22" t="s">
        <v>80</v>
      </c>
      <c r="P14" s="22" t="s">
        <v>92</v>
      </c>
      <c r="Q14" s="26" t="s">
        <v>37</v>
      </c>
      <c r="R14" s="18" t="s">
        <v>41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20" t="s">
        <v>750</v>
      </c>
      <c r="C15" s="20">
        <v>43500</v>
      </c>
      <c r="D15" s="18" t="s">
        <v>897</v>
      </c>
      <c r="E15" s="38">
        <v>863306024426667</v>
      </c>
      <c r="F15" s="22"/>
      <c r="G15" s="18" t="s">
        <v>95</v>
      </c>
      <c r="H15" s="34"/>
      <c r="I15" s="22" t="s">
        <v>705</v>
      </c>
      <c r="J15" s="34"/>
      <c r="K15" s="34"/>
      <c r="L15" s="22"/>
      <c r="M15" s="68" t="s">
        <v>106</v>
      </c>
      <c r="N15" s="34"/>
      <c r="O15" s="22" t="s">
        <v>80</v>
      </c>
      <c r="P15" s="22" t="s">
        <v>92</v>
      </c>
      <c r="Q15" s="26" t="s">
        <v>42</v>
      </c>
      <c r="R15" s="18" t="s">
        <v>44</v>
      </c>
      <c r="T15" s="272"/>
      <c r="U15" s="18" t="s">
        <v>44</v>
      </c>
      <c r="V15" s="1">
        <f>COUNTIF(R$8:R$1000,"NCFW")</f>
        <v>2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20" t="s">
        <v>750</v>
      </c>
      <c r="C16" s="20">
        <v>43500</v>
      </c>
      <c r="D16" s="18" t="s">
        <v>897</v>
      </c>
      <c r="E16" s="38">
        <v>865904027267910</v>
      </c>
      <c r="F16" s="66"/>
      <c r="G16" s="18" t="s">
        <v>95</v>
      </c>
      <c r="H16" s="29" t="s">
        <v>916</v>
      </c>
      <c r="I16" s="66"/>
      <c r="J16" s="22" t="s">
        <v>633</v>
      </c>
      <c r="K16" s="66"/>
      <c r="L16" s="66"/>
      <c r="M16" s="68" t="s">
        <v>220</v>
      </c>
      <c r="N16" s="66"/>
      <c r="O16" s="22" t="s">
        <v>80</v>
      </c>
      <c r="P16" s="22" t="s">
        <v>92</v>
      </c>
      <c r="Q16" s="26" t="s">
        <v>37</v>
      </c>
      <c r="R16" s="18" t="s">
        <v>59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10</v>
      </c>
      <c r="B17" s="20" t="s">
        <v>750</v>
      </c>
      <c r="C17" s="20">
        <v>43500</v>
      </c>
      <c r="D17" s="18" t="s">
        <v>897</v>
      </c>
      <c r="E17" s="38">
        <v>863306020481336</v>
      </c>
      <c r="F17" s="22"/>
      <c r="G17" s="18" t="s">
        <v>95</v>
      </c>
      <c r="H17" s="29"/>
      <c r="I17" s="22" t="s">
        <v>898</v>
      </c>
      <c r="J17" s="22" t="s">
        <v>917</v>
      </c>
      <c r="K17" s="22"/>
      <c r="L17" s="22"/>
      <c r="M17" s="68" t="s">
        <v>270</v>
      </c>
      <c r="N17" s="22"/>
      <c r="O17" s="22" t="s">
        <v>144</v>
      </c>
      <c r="P17" s="22" t="s">
        <v>92</v>
      </c>
      <c r="Q17" s="26" t="s">
        <v>37</v>
      </c>
      <c r="R17" s="18" t="s">
        <v>41</v>
      </c>
      <c r="T17" s="274" t="s">
        <v>55</v>
      </c>
      <c r="U17" s="275"/>
      <c r="V17" s="104">
        <f>SUM(V6:V16)</f>
        <v>20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11</v>
      </c>
      <c r="B18" s="20" t="s">
        <v>750</v>
      </c>
      <c r="C18" s="20">
        <v>43500</v>
      </c>
      <c r="D18" s="18" t="s">
        <v>897</v>
      </c>
      <c r="E18" s="38">
        <v>863306024439074</v>
      </c>
      <c r="F18" s="22"/>
      <c r="G18" s="18" t="s">
        <v>95</v>
      </c>
      <c r="H18" s="22"/>
      <c r="I18" s="22"/>
      <c r="J18" s="22" t="s">
        <v>918</v>
      </c>
      <c r="K18" s="22"/>
      <c r="L18" s="22"/>
      <c r="M18" s="68" t="s">
        <v>270</v>
      </c>
      <c r="N18" s="22"/>
      <c r="O18" s="22" t="s">
        <v>144</v>
      </c>
      <c r="P18" s="22" t="s">
        <v>92</v>
      </c>
      <c r="Q18" s="26" t="s">
        <v>37</v>
      </c>
      <c r="R18" s="18" t="s">
        <v>41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12</v>
      </c>
      <c r="B19" s="20" t="s">
        <v>750</v>
      </c>
      <c r="C19" s="20">
        <v>43500</v>
      </c>
      <c r="D19" s="18" t="s">
        <v>897</v>
      </c>
      <c r="E19" s="38">
        <v>863306027113114</v>
      </c>
      <c r="F19" s="22"/>
      <c r="G19" s="18" t="s">
        <v>95</v>
      </c>
      <c r="H19" s="29" t="s">
        <v>919</v>
      </c>
      <c r="I19" s="22"/>
      <c r="J19" s="22" t="s">
        <v>633</v>
      </c>
      <c r="K19" s="22"/>
      <c r="L19" s="22"/>
      <c r="M19" s="68" t="s">
        <v>220</v>
      </c>
      <c r="N19" s="22"/>
      <c r="O19" s="22" t="s">
        <v>80</v>
      </c>
      <c r="P19" s="22" t="s">
        <v>92</v>
      </c>
      <c r="Q19" s="26" t="s">
        <v>37</v>
      </c>
      <c r="R19" s="18" t="s">
        <v>59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13</v>
      </c>
      <c r="B20" s="20" t="s">
        <v>750</v>
      </c>
      <c r="C20" s="20">
        <v>43500</v>
      </c>
      <c r="D20" s="18" t="s">
        <v>897</v>
      </c>
      <c r="E20" s="38">
        <v>863306020487713</v>
      </c>
      <c r="F20" s="22"/>
      <c r="G20" s="18" t="s">
        <v>95</v>
      </c>
      <c r="H20" s="29" t="s">
        <v>920</v>
      </c>
      <c r="I20" s="22"/>
      <c r="J20" s="22" t="s">
        <v>921</v>
      </c>
      <c r="K20" s="22"/>
      <c r="L20" s="22"/>
      <c r="M20" s="68" t="s">
        <v>922</v>
      </c>
      <c r="N20" s="22"/>
      <c r="O20" s="22" t="s">
        <v>80</v>
      </c>
      <c r="P20" s="22" t="s">
        <v>92</v>
      </c>
      <c r="Q20" s="26" t="s">
        <v>37</v>
      </c>
      <c r="R20" s="18" t="s">
        <v>59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14</v>
      </c>
      <c r="B21" s="20" t="s">
        <v>750</v>
      </c>
      <c r="C21" s="20">
        <v>43500</v>
      </c>
      <c r="D21" s="18" t="s">
        <v>897</v>
      </c>
      <c r="E21" s="38">
        <v>862118029980148</v>
      </c>
      <c r="F21" s="18"/>
      <c r="G21" s="18" t="s">
        <v>95</v>
      </c>
      <c r="H21" s="22"/>
      <c r="I21" s="22"/>
      <c r="J21" s="22" t="s">
        <v>331</v>
      </c>
      <c r="K21" s="22"/>
      <c r="L21" s="22"/>
      <c r="M21" s="68" t="s">
        <v>220</v>
      </c>
      <c r="N21" s="22"/>
      <c r="O21" s="22" t="s">
        <v>80</v>
      </c>
      <c r="P21" s="22" t="s">
        <v>92</v>
      </c>
      <c r="Q21" s="26" t="s">
        <v>37</v>
      </c>
      <c r="R21" s="18" t="s">
        <v>59</v>
      </c>
      <c r="T21" s="18" t="s">
        <v>46</v>
      </c>
      <c r="U21" s="18">
        <f>COUNTIF(Q7:Q1000,"PM")</f>
        <v>2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15</v>
      </c>
      <c r="B22" s="20" t="s">
        <v>750</v>
      </c>
      <c r="C22" s="20">
        <v>43500</v>
      </c>
      <c r="D22" s="18" t="s">
        <v>897</v>
      </c>
      <c r="E22" s="38">
        <v>865904020160344</v>
      </c>
      <c r="F22" s="18"/>
      <c r="G22" s="18" t="s">
        <v>95</v>
      </c>
      <c r="H22" s="29" t="s">
        <v>923</v>
      </c>
      <c r="I22" s="22"/>
      <c r="J22" s="22" t="s">
        <v>633</v>
      </c>
      <c r="K22" s="22"/>
      <c r="L22" s="22"/>
      <c r="M22" s="68" t="s">
        <v>220</v>
      </c>
      <c r="N22" s="22"/>
      <c r="O22" s="22" t="s">
        <v>80</v>
      </c>
      <c r="P22" s="22" t="s">
        <v>92</v>
      </c>
      <c r="Q22" s="26" t="s">
        <v>37</v>
      </c>
      <c r="R22" s="18" t="s">
        <v>59</v>
      </c>
      <c r="T22" s="18" t="s">
        <v>47</v>
      </c>
      <c r="U22" s="18">
        <f>COUNTIF(Q7:Q1000,"PC")</f>
        <v>18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16</v>
      </c>
      <c r="B23" s="20" t="s">
        <v>750</v>
      </c>
      <c r="C23" s="20">
        <v>43500</v>
      </c>
      <c r="D23" s="18" t="s">
        <v>897</v>
      </c>
      <c r="E23" s="38">
        <v>865904020152770</v>
      </c>
      <c r="F23" s="18"/>
      <c r="G23" s="18" t="s">
        <v>95</v>
      </c>
      <c r="H23" s="29" t="s">
        <v>924</v>
      </c>
      <c r="I23" s="22"/>
      <c r="J23" s="22" t="s">
        <v>925</v>
      </c>
      <c r="K23" s="22"/>
      <c r="L23" s="22"/>
      <c r="M23" s="68" t="s">
        <v>926</v>
      </c>
      <c r="N23" s="22"/>
      <c r="O23" s="22" t="s">
        <v>80</v>
      </c>
      <c r="P23" s="22" t="s">
        <v>92</v>
      </c>
      <c r="Q23" s="26" t="s">
        <v>37</v>
      </c>
      <c r="R23" s="18" t="s">
        <v>40</v>
      </c>
      <c r="T23" s="104" t="s">
        <v>55</v>
      </c>
      <c r="U23" s="5">
        <f>SUM(U21:U22)</f>
        <v>20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17</v>
      </c>
      <c r="B24" s="20" t="s">
        <v>750</v>
      </c>
      <c r="C24" s="20">
        <v>43500</v>
      </c>
      <c r="D24" s="18" t="s">
        <v>897</v>
      </c>
      <c r="E24" s="21">
        <v>865904027275616</v>
      </c>
      <c r="F24" s="18"/>
      <c r="G24" s="18" t="s">
        <v>95</v>
      </c>
      <c r="H24" s="18"/>
      <c r="I24" s="18"/>
      <c r="J24" s="18" t="s">
        <v>927</v>
      </c>
      <c r="K24" s="18"/>
      <c r="L24" s="18"/>
      <c r="M24" s="68" t="s">
        <v>928</v>
      </c>
      <c r="N24" s="18"/>
      <c r="O24" s="22" t="s">
        <v>80</v>
      </c>
      <c r="P24" s="22" t="s">
        <v>92</v>
      </c>
      <c r="Q24" s="26" t="s">
        <v>37</v>
      </c>
      <c r="R24" s="18" t="s">
        <v>41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18</v>
      </c>
      <c r="B25" s="20" t="s">
        <v>750</v>
      </c>
      <c r="C25" s="20">
        <v>43500</v>
      </c>
      <c r="D25" s="18" t="s">
        <v>897</v>
      </c>
      <c r="E25" s="21">
        <v>862118029980163</v>
      </c>
      <c r="F25" s="18"/>
      <c r="G25" s="18" t="s">
        <v>95</v>
      </c>
      <c r="H25" s="18"/>
      <c r="I25" s="18"/>
      <c r="J25" s="18" t="s">
        <v>50</v>
      </c>
      <c r="K25" s="18"/>
      <c r="L25" s="18"/>
      <c r="M25" s="68" t="s">
        <v>270</v>
      </c>
      <c r="N25" s="18"/>
      <c r="O25" s="22" t="s">
        <v>144</v>
      </c>
      <c r="P25" s="22" t="s">
        <v>92</v>
      </c>
      <c r="Q25" s="26" t="s">
        <v>37</v>
      </c>
      <c r="R25" s="18" t="s">
        <v>41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19</v>
      </c>
      <c r="B26" s="20" t="s">
        <v>750</v>
      </c>
      <c r="C26" s="20">
        <v>43500</v>
      </c>
      <c r="D26" s="18" t="s">
        <v>897</v>
      </c>
      <c r="E26" s="21">
        <v>862118027453494</v>
      </c>
      <c r="F26" s="18"/>
      <c r="G26" s="18" t="s">
        <v>95</v>
      </c>
      <c r="H26" s="18"/>
      <c r="I26" s="18"/>
      <c r="J26" s="18" t="s">
        <v>929</v>
      </c>
      <c r="K26" s="18"/>
      <c r="L26" s="18"/>
      <c r="M26" s="68" t="s">
        <v>270</v>
      </c>
      <c r="N26" s="18"/>
      <c r="O26" s="22" t="s">
        <v>144</v>
      </c>
      <c r="P26" s="22" t="s">
        <v>92</v>
      </c>
      <c r="Q26" s="26" t="s">
        <v>37</v>
      </c>
      <c r="R26" s="18" t="s">
        <v>41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20</v>
      </c>
      <c r="B27" s="20" t="s">
        <v>750</v>
      </c>
      <c r="C27" s="20">
        <v>43500</v>
      </c>
      <c r="D27" s="18" t="s">
        <v>897</v>
      </c>
      <c r="E27" s="21">
        <v>863306024456839</v>
      </c>
      <c r="F27" s="18"/>
      <c r="G27" s="18" t="s">
        <v>95</v>
      </c>
      <c r="H27" s="18"/>
      <c r="I27" s="18"/>
      <c r="J27" s="18" t="s">
        <v>930</v>
      </c>
      <c r="K27" s="18"/>
      <c r="L27" s="18"/>
      <c r="M27" s="68" t="s">
        <v>106</v>
      </c>
      <c r="N27" s="18"/>
      <c r="O27" s="22" t="s">
        <v>80</v>
      </c>
      <c r="P27" s="22" t="s">
        <v>92</v>
      </c>
      <c r="Q27" s="26" t="s">
        <v>42</v>
      </c>
      <c r="R27" s="18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20</v>
      </c>
      <c r="AB116" s="251">
        <f>AA116</f>
        <v>20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20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AS201"/>
  <sheetViews>
    <sheetView zoomScale="70" zoomScaleNormal="70" workbookViewId="0">
      <selection activeCell="A11" sqref="A11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2443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48">
        <v>43647</v>
      </c>
      <c r="C8" s="22" t="s">
        <v>728</v>
      </c>
      <c r="D8" s="22" t="s">
        <v>57</v>
      </c>
      <c r="E8" s="38">
        <v>861359036777546</v>
      </c>
      <c r="F8" s="22" t="s">
        <v>262</v>
      </c>
      <c r="G8" s="22" t="s">
        <v>74</v>
      </c>
      <c r="H8" s="22"/>
      <c r="I8" s="22" t="s">
        <v>247</v>
      </c>
      <c r="J8" s="22" t="s">
        <v>269</v>
      </c>
      <c r="K8" s="22"/>
      <c r="L8" s="22" t="s">
        <v>729</v>
      </c>
      <c r="M8" s="22" t="s">
        <v>730</v>
      </c>
      <c r="N8" s="22"/>
      <c r="O8" s="22" t="s">
        <v>80</v>
      </c>
      <c r="P8" s="22" t="s">
        <v>100</v>
      </c>
      <c r="Q8" s="22" t="s">
        <v>37</v>
      </c>
      <c r="R8" s="22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1627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32">
        <v>43652</v>
      </c>
      <c r="C11" s="32">
        <v>43744</v>
      </c>
      <c r="D11" s="1" t="s">
        <v>56</v>
      </c>
      <c r="E11" s="47">
        <v>867857039895821</v>
      </c>
      <c r="F11" s="1"/>
      <c r="G11" s="1" t="s">
        <v>74</v>
      </c>
      <c r="H11" s="1"/>
      <c r="I11" s="79">
        <v>125212203114.16299</v>
      </c>
      <c r="J11" s="1" t="s">
        <v>210</v>
      </c>
      <c r="K11" s="1" t="s">
        <v>206</v>
      </c>
      <c r="L11" s="1" t="s">
        <v>1086</v>
      </c>
      <c r="M11" s="1" t="s">
        <v>1776</v>
      </c>
      <c r="N11" s="1"/>
      <c r="O11" s="1" t="s">
        <v>80</v>
      </c>
      <c r="P11" s="1" t="s">
        <v>92</v>
      </c>
      <c r="Q11" s="1" t="s">
        <v>37</v>
      </c>
      <c r="R11" s="1" t="s">
        <v>41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32"/>
      <c r="D13" s="1"/>
      <c r="E13" s="47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47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47"/>
      <c r="F15" s="1"/>
      <c r="G15" s="1"/>
      <c r="H15" s="1"/>
      <c r="I15" s="1"/>
      <c r="J15" s="1"/>
      <c r="K15" s="1"/>
      <c r="L15" s="1"/>
      <c r="M15" s="1"/>
      <c r="N15" s="33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17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17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T17" s="274" t="s">
        <v>55</v>
      </c>
      <c r="U17" s="275"/>
      <c r="V17" s="104">
        <f>SUM(V6:V16)</f>
        <v>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26"/>
      <c r="I18" s="67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7"/>
      <c r="F19" s="1"/>
      <c r="G19" s="1"/>
      <c r="H19" s="47"/>
      <c r="I19" s="67"/>
      <c r="J19" s="1"/>
      <c r="K19" s="1"/>
      <c r="L19" s="1"/>
      <c r="M19" s="1"/>
      <c r="N19" s="1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7"/>
      <c r="F20" s="1"/>
      <c r="G20" s="1"/>
      <c r="H20" s="47"/>
      <c r="I20" s="67"/>
      <c r="J20" s="1"/>
      <c r="K20" s="1"/>
      <c r="L20" s="1"/>
      <c r="M20" s="1"/>
      <c r="N20" s="1"/>
      <c r="O20" s="1"/>
      <c r="P20" s="1"/>
      <c r="Q20" s="26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67"/>
      <c r="I21" s="67"/>
      <c r="J21" s="1"/>
      <c r="K21" s="1"/>
      <c r="L21" s="1"/>
      <c r="M21" s="1"/>
      <c r="N21" s="1"/>
      <c r="O21" s="1"/>
      <c r="P21" s="1"/>
      <c r="Q21" s="26"/>
      <c r="R21" s="1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49"/>
      <c r="C22" s="49"/>
      <c r="D22" s="1"/>
      <c r="E22" s="47"/>
      <c r="F22" s="1"/>
      <c r="G22" s="1"/>
      <c r="H22" s="67"/>
      <c r="I22" s="67"/>
      <c r="J22" s="1"/>
      <c r="K22" s="1"/>
      <c r="L22" s="1"/>
      <c r="M22" s="1"/>
      <c r="N22" s="1"/>
      <c r="O22" s="1"/>
      <c r="P22" s="1"/>
      <c r="Q22" s="26"/>
      <c r="R22" s="1"/>
      <c r="T22" s="18" t="s">
        <v>47</v>
      </c>
      <c r="U22" s="18">
        <f>COUNTIF(Q7:Q1000,"PC")</f>
        <v>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26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7"/>
      <c r="F27" s="1"/>
      <c r="G27" s="1"/>
      <c r="H27" s="26"/>
      <c r="I27" s="50"/>
      <c r="J27" s="1"/>
      <c r="K27" s="1"/>
      <c r="L27" s="1"/>
      <c r="M27" s="1"/>
      <c r="N27" s="33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6"/>
      <c r="F28" s="1"/>
      <c r="G28" s="1"/>
      <c r="H28" s="26"/>
      <c r="I28" s="50"/>
      <c r="J28" s="1"/>
      <c r="K28" s="1"/>
      <c r="L28" s="1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49"/>
      <c r="C29" s="49"/>
      <c r="D29" s="1"/>
      <c r="E29" s="47"/>
      <c r="F29" s="1"/>
      <c r="G29" s="1"/>
      <c r="H29" s="47"/>
      <c r="I29" s="50"/>
      <c r="J29" s="1"/>
      <c r="K29" s="1"/>
      <c r="L29" s="1"/>
      <c r="M29" s="1"/>
      <c r="N29" s="33"/>
      <c r="O29" s="1"/>
      <c r="P29" s="1"/>
      <c r="Q29" s="23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26"/>
      <c r="I30" s="1"/>
      <c r="J30" s="1"/>
      <c r="K30" s="1"/>
      <c r="L30" s="1"/>
      <c r="M30" s="1"/>
      <c r="N30" s="33"/>
      <c r="O30" s="1"/>
      <c r="P30" s="1"/>
      <c r="Q30" s="23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6"/>
      <c r="F32" s="1"/>
      <c r="G32" s="1"/>
      <c r="H32" s="26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6"/>
      <c r="F36" s="1"/>
      <c r="G36" s="1"/>
      <c r="H36" s="1"/>
      <c r="I36" s="50"/>
      <c r="J36" s="1"/>
      <c r="K36" s="1"/>
      <c r="L36" s="1"/>
      <c r="M36" s="1"/>
      <c r="N36" s="33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47"/>
      <c r="I37" s="50"/>
      <c r="J37" s="1"/>
      <c r="K37" s="1"/>
      <c r="L37" s="1"/>
      <c r="M37" s="1"/>
      <c r="N37" s="33"/>
      <c r="O37" s="1"/>
      <c r="P37" s="1"/>
      <c r="Q37" s="26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47"/>
      <c r="I39" s="50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47"/>
      <c r="I40" s="1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51"/>
      <c r="E43" s="155"/>
      <c r="F43" s="1"/>
      <c r="G43" s="1"/>
      <c r="H43" s="1"/>
      <c r="I43" s="50"/>
      <c r="J43" s="1"/>
      <c r="K43" s="1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105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155"/>
      <c r="F45" s="1"/>
      <c r="G45" s="1"/>
      <c r="H45" s="47"/>
      <c r="I45" s="105"/>
      <c r="J45" s="5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47"/>
      <c r="I46" s="105"/>
      <c r="J46" s="1"/>
      <c r="K46" s="1"/>
      <c r="L46" s="1"/>
      <c r="M46" s="1"/>
      <c r="N46" s="33"/>
      <c r="O46" s="1"/>
      <c r="P46" s="1"/>
      <c r="Q46" s="23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67"/>
      <c r="I47" s="105"/>
      <c r="J47" s="1"/>
      <c r="K47" s="1"/>
      <c r="L47" s="1"/>
      <c r="M47" s="1"/>
      <c r="N47" s="1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46"/>
      <c r="I48" s="1"/>
      <c r="J48" s="1"/>
      <c r="K48" s="1"/>
      <c r="L48" s="1"/>
      <c r="M48" s="1"/>
      <c r="N48" s="33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17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1"/>
      <c r="I51" s="50"/>
      <c r="J51" s="1"/>
      <c r="K51" s="1"/>
      <c r="L51" s="1"/>
      <c r="M51" s="1"/>
      <c r="N51" s="1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1"/>
      <c r="I52" s="50"/>
      <c r="J52" s="1"/>
      <c r="K52" s="1"/>
      <c r="L52" s="1"/>
      <c r="M52" s="1"/>
      <c r="N52" s="33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47"/>
      <c r="I53" s="50"/>
      <c r="J53" s="1"/>
      <c r="K53" s="1"/>
      <c r="L53" s="145"/>
      <c r="M53" s="1"/>
      <c r="N53" s="33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6"/>
      <c r="F55" s="1"/>
      <c r="G55" s="1"/>
      <c r="H55" s="47"/>
      <c r="I55" s="50"/>
      <c r="J55" s="1"/>
      <c r="K55" s="1"/>
      <c r="L55" s="1"/>
      <c r="M55" s="1"/>
      <c r="N55" s="1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1"/>
      <c r="L56" s="1"/>
      <c r="M56" s="1"/>
      <c r="N56" s="33"/>
      <c r="O56" s="1"/>
      <c r="P56" s="1"/>
      <c r="Q56" s="23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6"/>
      <c r="F59" s="1"/>
      <c r="G59" s="1"/>
      <c r="H59" s="1"/>
      <c r="I59" s="50"/>
      <c r="J59" s="1"/>
      <c r="K59" s="1"/>
      <c r="L59" s="1"/>
      <c r="M59" s="1"/>
      <c r="N59" s="33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6"/>
      <c r="F60" s="1"/>
      <c r="G60" s="1"/>
      <c r="H60" s="1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47"/>
      <c r="I61" s="50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1"/>
      <c r="I63" s="50"/>
      <c r="J63" s="1"/>
      <c r="K63" s="50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3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26"/>
      <c r="I65" s="1"/>
      <c r="J65" s="1"/>
      <c r="K65" s="1"/>
      <c r="L65" s="1"/>
      <c r="M65" s="1"/>
      <c r="N65" s="33"/>
      <c r="O65" s="1"/>
      <c r="P65" s="1"/>
      <c r="Q65" s="23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1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26"/>
      <c r="I69" s="1"/>
      <c r="J69" s="1"/>
      <c r="K69" s="1"/>
      <c r="L69" s="1"/>
      <c r="M69" s="1"/>
      <c r="N69" s="33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6"/>
      <c r="F70" s="1"/>
      <c r="G70" s="1"/>
      <c r="H70" s="67"/>
      <c r="I70" s="50"/>
      <c r="J70" s="1"/>
      <c r="K70" s="1"/>
      <c r="L70" s="1"/>
      <c r="M70" s="1"/>
      <c r="N70" s="33"/>
      <c r="O70" s="1"/>
      <c r="P70" s="1"/>
      <c r="Q70" s="23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1"/>
      <c r="I71" s="50"/>
      <c r="J71" s="1"/>
      <c r="K71" s="1"/>
      <c r="L71" s="1"/>
      <c r="M71" s="1"/>
      <c r="N71" s="33"/>
      <c r="O71" s="1"/>
      <c r="P71" s="1"/>
      <c r="Q71" s="23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55"/>
      <c r="G72" s="1"/>
      <c r="H72" s="47"/>
      <c r="I72" s="1"/>
      <c r="J72" s="1"/>
      <c r="K72" s="1"/>
      <c r="L72" s="1"/>
      <c r="M72" s="1"/>
      <c r="N72" s="23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23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67"/>
      <c r="I74" s="1"/>
      <c r="J74" s="26"/>
      <c r="K74" s="1"/>
      <c r="L74" s="1"/>
      <c r="M74" s="26"/>
      <c r="N74" s="23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23"/>
      <c r="O75" s="1"/>
      <c r="P75" s="1"/>
      <c r="Q75" s="23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33"/>
      <c r="O76" s="1"/>
      <c r="P76" s="1"/>
      <c r="Q76" s="23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47"/>
      <c r="I77" s="1"/>
      <c r="J77" s="1"/>
      <c r="K77" s="1"/>
      <c r="L77" s="1"/>
      <c r="M77" s="1"/>
      <c r="N77" s="1"/>
      <c r="O77" s="1"/>
      <c r="P77" s="1"/>
      <c r="Q77" s="23"/>
      <c r="R77" s="1"/>
      <c r="Y77" s="259"/>
      <c r="Z77" s="18" t="s">
        <v>41</v>
      </c>
      <c r="AA77" s="18">
        <f>COUNTIFS($D$8:$D$1000,"TG102E",$R$8:$R$1000,"LK")</f>
        <v>1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1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67"/>
      <c r="I79" s="1"/>
      <c r="J79" s="1"/>
      <c r="K79" s="1"/>
      <c r="L79" s="1"/>
      <c r="M79" s="1"/>
      <c r="N79" s="1"/>
      <c r="O79" s="1"/>
      <c r="P79" s="1"/>
      <c r="Q79" s="23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67"/>
      <c r="I80" s="1"/>
      <c r="J80" s="1"/>
      <c r="K80" s="1"/>
      <c r="L80" s="1"/>
      <c r="M80" s="1"/>
      <c r="N80" s="1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2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7">
    <mergeCell ref="AB116:AB118"/>
    <mergeCell ref="Y119:AA119"/>
    <mergeCell ref="T17:U17"/>
    <mergeCell ref="Y17:Y27"/>
    <mergeCell ref="Y116:Y118"/>
    <mergeCell ref="Z116:Z118"/>
    <mergeCell ref="AA116:AA118"/>
    <mergeCell ref="AB17:AB27"/>
    <mergeCell ref="Y28:Y38"/>
    <mergeCell ref="AB28:AB38"/>
    <mergeCell ref="Y39:Y49"/>
    <mergeCell ref="AB39:AB49"/>
    <mergeCell ref="Y105:Y115"/>
    <mergeCell ref="AB105:AB115"/>
    <mergeCell ref="AB50:AB60"/>
    <mergeCell ref="Y61:Y71"/>
    <mergeCell ref="Y72:Y82"/>
    <mergeCell ref="AB72:AB82"/>
    <mergeCell ref="Y50:Y60"/>
    <mergeCell ref="Y83:Y93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9:R10"/>
    <mergeCell ref="AB61:AB71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1525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1414</v>
      </c>
      <c r="C8" s="1" t="s">
        <v>1414</v>
      </c>
      <c r="D8" s="1" t="s">
        <v>22</v>
      </c>
      <c r="E8" s="47">
        <v>865191012564853</v>
      </c>
      <c r="F8" s="1"/>
      <c r="G8" s="1" t="s">
        <v>95</v>
      </c>
      <c r="H8" s="26" t="s">
        <v>1523</v>
      </c>
      <c r="I8" s="79">
        <v>125212203114.14799</v>
      </c>
      <c r="J8" s="1" t="s">
        <v>1392</v>
      </c>
      <c r="K8" s="1" t="s">
        <v>109</v>
      </c>
      <c r="L8" s="1" t="s">
        <v>551</v>
      </c>
      <c r="M8" s="1" t="s">
        <v>1524</v>
      </c>
      <c r="N8" s="33">
        <v>100000</v>
      </c>
      <c r="O8" s="1" t="s">
        <v>80</v>
      </c>
      <c r="P8" s="1" t="s">
        <v>92</v>
      </c>
      <c r="Q8" s="1" t="s">
        <v>37</v>
      </c>
      <c r="R8" s="1" t="s">
        <v>39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1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1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S500"/>
  <sheetViews>
    <sheetView zoomScale="70" zoomScaleNormal="70" workbookViewId="0">
      <selection activeCell="H36" sqref="H36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540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313</v>
      </c>
      <c r="C8" s="1" t="s">
        <v>533</v>
      </c>
      <c r="D8" s="1" t="s">
        <v>527</v>
      </c>
      <c r="E8" s="47">
        <v>358899058056378</v>
      </c>
      <c r="F8" s="1"/>
      <c r="G8" s="1" t="s">
        <v>95</v>
      </c>
      <c r="H8" s="1"/>
      <c r="I8" s="1"/>
      <c r="J8" s="1" t="s">
        <v>50</v>
      </c>
      <c r="K8" s="1"/>
      <c r="L8" s="1"/>
      <c r="M8" s="1" t="s">
        <v>534</v>
      </c>
      <c r="N8" s="33">
        <v>100000</v>
      </c>
      <c r="O8" s="1" t="s">
        <v>80</v>
      </c>
      <c r="P8" s="1" t="s">
        <v>100</v>
      </c>
      <c r="Q8" s="1" t="s">
        <v>37</v>
      </c>
      <c r="R8" s="1" t="s">
        <v>40</v>
      </c>
      <c r="T8" s="261"/>
      <c r="U8" s="1" t="s">
        <v>39</v>
      </c>
      <c r="V8" s="1">
        <f>COUNTIF(R$8:R$1000,"GPS")</f>
        <v>3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313</v>
      </c>
      <c r="C9" s="1" t="s">
        <v>533</v>
      </c>
      <c r="D9" s="1" t="s">
        <v>18</v>
      </c>
      <c r="E9" s="47">
        <v>862118029952964</v>
      </c>
      <c r="F9" s="1" t="s">
        <v>535</v>
      </c>
      <c r="G9" s="1" t="s">
        <v>95</v>
      </c>
      <c r="H9" s="1" t="s">
        <v>536</v>
      </c>
      <c r="I9" s="1" t="s">
        <v>164</v>
      </c>
      <c r="J9" s="1" t="s">
        <v>134</v>
      </c>
      <c r="K9" s="1" t="s">
        <v>110</v>
      </c>
      <c r="L9" s="1"/>
      <c r="M9" s="1" t="s">
        <v>537</v>
      </c>
      <c r="N9" s="1"/>
      <c r="O9" s="1" t="s">
        <v>80</v>
      </c>
      <c r="P9" s="1" t="s">
        <v>100</v>
      </c>
      <c r="Q9" s="1" t="s">
        <v>42</v>
      </c>
      <c r="R9" s="1" t="s">
        <v>45</v>
      </c>
      <c r="T9" s="261"/>
      <c r="U9" s="1" t="s">
        <v>40</v>
      </c>
      <c r="V9" s="1">
        <f>COUNTIF(R$8:R$1000,"NG")</f>
        <v>5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313</v>
      </c>
      <c r="C10" s="1" t="s">
        <v>533</v>
      </c>
      <c r="D10" s="1" t="s">
        <v>23</v>
      </c>
      <c r="E10" s="47">
        <v>861694030930034</v>
      </c>
      <c r="F10" s="1"/>
      <c r="G10" s="1" t="s">
        <v>95</v>
      </c>
      <c r="H10" s="1"/>
      <c r="I10" s="1" t="s">
        <v>214</v>
      </c>
      <c r="J10" s="1"/>
      <c r="K10" s="1" t="s">
        <v>538</v>
      </c>
      <c r="L10" s="1" t="s">
        <v>98</v>
      </c>
      <c r="M10" s="1" t="s">
        <v>58</v>
      </c>
      <c r="N10" s="1"/>
      <c r="O10" s="1" t="s">
        <v>80</v>
      </c>
      <c r="P10" s="1" t="s">
        <v>100</v>
      </c>
      <c r="Q10" s="1" t="s">
        <v>42</v>
      </c>
      <c r="R10" s="1" t="s">
        <v>44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313</v>
      </c>
      <c r="C11" s="1" t="s">
        <v>533</v>
      </c>
      <c r="D11" s="1" t="s">
        <v>30</v>
      </c>
      <c r="E11" s="47">
        <v>866192037787536</v>
      </c>
      <c r="F11" s="1"/>
      <c r="G11" s="1" t="s">
        <v>74</v>
      </c>
      <c r="H11" s="1"/>
      <c r="I11" s="1" t="s">
        <v>164</v>
      </c>
      <c r="J11" s="1" t="s">
        <v>259</v>
      </c>
      <c r="K11" s="1" t="s">
        <v>243</v>
      </c>
      <c r="L11" s="1" t="s">
        <v>276</v>
      </c>
      <c r="M11" s="1" t="s">
        <v>539</v>
      </c>
      <c r="N11" s="1"/>
      <c r="O11" s="1" t="s">
        <v>80</v>
      </c>
      <c r="P11" s="1" t="s">
        <v>100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3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5" t="s">
        <v>557</v>
      </c>
      <c r="B12" s="266"/>
      <c r="C12" s="266"/>
      <c r="D12" s="266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266"/>
      <c r="P12" s="266"/>
      <c r="Q12" s="266"/>
      <c r="R12" s="267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8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70"/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1" t="s">
        <v>643</v>
      </c>
      <c r="C14" s="1" t="s">
        <v>643</v>
      </c>
      <c r="D14" s="1" t="s">
        <v>618</v>
      </c>
      <c r="E14" s="47" t="s">
        <v>619</v>
      </c>
      <c r="F14" s="1"/>
      <c r="G14" s="1" t="s">
        <v>74</v>
      </c>
      <c r="H14" s="1"/>
      <c r="I14" s="1"/>
      <c r="J14" s="1" t="s">
        <v>648</v>
      </c>
      <c r="K14" s="1"/>
      <c r="L14" s="1"/>
      <c r="M14" s="1" t="s">
        <v>165</v>
      </c>
      <c r="N14" s="1"/>
      <c r="O14" s="1" t="s">
        <v>80</v>
      </c>
      <c r="P14" s="1" t="s">
        <v>92</v>
      </c>
      <c r="Q14" s="1" t="s">
        <v>37</v>
      </c>
      <c r="R14" s="1" t="s">
        <v>41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5" t="s">
        <v>727</v>
      </c>
      <c r="B15" s="266"/>
      <c r="C15" s="266"/>
      <c r="D15" s="266"/>
      <c r="E15" s="266"/>
      <c r="F15" s="266"/>
      <c r="G15" s="266"/>
      <c r="H15" s="266"/>
      <c r="I15" s="266"/>
      <c r="J15" s="266"/>
      <c r="K15" s="266"/>
      <c r="L15" s="266"/>
      <c r="M15" s="266"/>
      <c r="N15" s="266"/>
      <c r="O15" s="266"/>
      <c r="P15" s="266"/>
      <c r="Q15" s="266"/>
      <c r="R15" s="267"/>
      <c r="T15" s="272"/>
      <c r="U15" s="18" t="s">
        <v>44</v>
      </c>
      <c r="V15" s="1">
        <f>COUNTIF(R$8:R$1000,"NCFW")</f>
        <v>2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268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L16" s="269"/>
      <c r="M16" s="269"/>
      <c r="N16" s="269"/>
      <c r="O16" s="269"/>
      <c r="P16" s="269"/>
      <c r="Q16" s="269"/>
      <c r="R16" s="270"/>
      <c r="T16" s="273"/>
      <c r="U16" s="18" t="s">
        <v>45</v>
      </c>
      <c r="V16" s="1">
        <f>COUNTIF(R$8:R$1000,"KL")</f>
        <v>1</v>
      </c>
      <c r="Y16" s="259"/>
      <c r="Z16" s="18" t="s">
        <v>45</v>
      </c>
      <c r="AA16" s="18">
        <f>COUNTIFS($D$8:$D$1000,"TG102",$R$8:$R$1000,"KL")</f>
        <v>1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6</v>
      </c>
      <c r="B17" s="49" t="s">
        <v>750</v>
      </c>
      <c r="C17" s="49" t="s">
        <v>849</v>
      </c>
      <c r="D17" s="1" t="s">
        <v>57</v>
      </c>
      <c r="E17" s="47">
        <v>861359036822946</v>
      </c>
      <c r="F17" s="1"/>
      <c r="G17" s="1" t="s">
        <v>74</v>
      </c>
      <c r="H17" s="26"/>
      <c r="I17" s="50"/>
      <c r="J17" s="1" t="s">
        <v>774</v>
      </c>
      <c r="K17" s="1"/>
      <c r="L17" s="1" t="s">
        <v>729</v>
      </c>
      <c r="M17" s="1" t="s">
        <v>586</v>
      </c>
      <c r="N17" s="33"/>
      <c r="O17" s="1" t="s">
        <v>80</v>
      </c>
      <c r="P17" s="1" t="s">
        <v>92</v>
      </c>
      <c r="Q17" s="26" t="s">
        <v>37</v>
      </c>
      <c r="R17" s="1" t="s">
        <v>41</v>
      </c>
      <c r="T17" s="274" t="s">
        <v>55</v>
      </c>
      <c r="U17" s="275"/>
      <c r="V17" s="104">
        <f>SUM(V6:V16)</f>
        <v>17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5" t="s">
        <v>1069</v>
      </c>
      <c r="B18" s="266"/>
      <c r="C18" s="266"/>
      <c r="D18" s="266"/>
      <c r="E18" s="266"/>
      <c r="F18" s="266"/>
      <c r="G18" s="266"/>
      <c r="H18" s="266"/>
      <c r="I18" s="266"/>
      <c r="J18" s="266"/>
      <c r="K18" s="266"/>
      <c r="L18" s="266"/>
      <c r="M18" s="266"/>
      <c r="N18" s="266"/>
      <c r="O18" s="266"/>
      <c r="P18" s="266"/>
      <c r="Q18" s="266"/>
      <c r="R18" s="26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268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70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7</v>
      </c>
      <c r="B20" s="1" t="s">
        <v>1103</v>
      </c>
      <c r="C20" s="1" t="s">
        <v>1118</v>
      </c>
      <c r="D20" s="1" t="s">
        <v>1218</v>
      </c>
      <c r="E20" s="47">
        <v>358899050234890</v>
      </c>
      <c r="F20" s="1"/>
      <c r="G20" s="1" t="s">
        <v>95</v>
      </c>
      <c r="H20" s="1"/>
      <c r="I20" s="1"/>
      <c r="J20" s="1" t="s">
        <v>167</v>
      </c>
      <c r="K20" s="1"/>
      <c r="L20" s="1"/>
      <c r="M20" s="1" t="s">
        <v>270</v>
      </c>
      <c r="N20" s="1"/>
      <c r="O20" s="1" t="s">
        <v>144</v>
      </c>
      <c r="P20" s="1" t="s">
        <v>92</v>
      </c>
      <c r="Q20" s="1" t="s">
        <v>37</v>
      </c>
      <c r="R20" s="1" t="s">
        <v>39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8</v>
      </c>
      <c r="B21" s="1" t="s">
        <v>1103</v>
      </c>
      <c r="C21" s="1" t="s">
        <v>1118</v>
      </c>
      <c r="D21" s="1" t="s">
        <v>1219</v>
      </c>
      <c r="E21" s="47">
        <v>358739050987362</v>
      </c>
      <c r="F21" s="1"/>
      <c r="G21" s="1" t="s">
        <v>95</v>
      </c>
      <c r="H21" s="1"/>
      <c r="I21" s="1"/>
      <c r="J21" s="1" t="s">
        <v>167</v>
      </c>
      <c r="K21" s="1"/>
      <c r="L21" s="1"/>
      <c r="M21" s="1" t="s">
        <v>270</v>
      </c>
      <c r="N21" s="1"/>
      <c r="O21" s="1" t="s">
        <v>144</v>
      </c>
      <c r="P21" s="1" t="s">
        <v>92</v>
      </c>
      <c r="Q21" s="1" t="s">
        <v>37</v>
      </c>
      <c r="R21" s="1" t="s">
        <v>39</v>
      </c>
      <c r="T21" s="18" t="s">
        <v>46</v>
      </c>
      <c r="U21" s="18">
        <f>COUNTIF(Q7:Q1000,"PM")</f>
        <v>4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9</v>
      </c>
      <c r="B22" s="1" t="s">
        <v>1103</v>
      </c>
      <c r="C22" s="1" t="s">
        <v>1118</v>
      </c>
      <c r="D22" s="1" t="s">
        <v>30</v>
      </c>
      <c r="E22" s="47">
        <v>868926033941334</v>
      </c>
      <c r="F22" s="1"/>
      <c r="G22" s="1" t="s">
        <v>74</v>
      </c>
      <c r="H22" s="1"/>
      <c r="I22" s="79">
        <v>125212203114.16299</v>
      </c>
      <c r="J22" s="1" t="s">
        <v>210</v>
      </c>
      <c r="K22" s="1" t="s">
        <v>276</v>
      </c>
      <c r="L22" s="1"/>
      <c r="M22" s="1" t="s">
        <v>213</v>
      </c>
      <c r="N22" s="1" t="s">
        <v>122</v>
      </c>
      <c r="O22" s="1" t="s">
        <v>80</v>
      </c>
      <c r="P22" s="1" t="s">
        <v>92</v>
      </c>
      <c r="Q22" s="1" t="s">
        <v>37</v>
      </c>
      <c r="R22" s="1" t="s">
        <v>41</v>
      </c>
      <c r="T22" s="18" t="s">
        <v>47</v>
      </c>
      <c r="U22" s="18">
        <f>COUNTIF(Q7:Q1000,"PC")</f>
        <v>13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265" t="s">
        <v>1319</v>
      </c>
      <c r="B23" s="266"/>
      <c r="C23" s="266"/>
      <c r="D23" s="266"/>
      <c r="E23" s="266"/>
      <c r="F23" s="266"/>
      <c r="G23" s="266"/>
      <c r="H23" s="266"/>
      <c r="I23" s="266"/>
      <c r="J23" s="266"/>
      <c r="K23" s="266"/>
      <c r="L23" s="266"/>
      <c r="M23" s="266"/>
      <c r="N23" s="266"/>
      <c r="O23" s="266"/>
      <c r="P23" s="266"/>
      <c r="Q23" s="266"/>
      <c r="R23" s="267"/>
      <c r="T23" s="104" t="s">
        <v>55</v>
      </c>
      <c r="U23" s="5">
        <f>SUM(U21:U22)</f>
        <v>17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268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70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10</v>
      </c>
      <c r="B25" s="20" t="s">
        <v>1376</v>
      </c>
      <c r="C25" s="20" t="s">
        <v>1450</v>
      </c>
      <c r="D25" s="18" t="s">
        <v>30</v>
      </c>
      <c r="E25" s="30">
        <v>864811036967466</v>
      </c>
      <c r="F25" s="18"/>
      <c r="G25" s="18" t="s">
        <v>74</v>
      </c>
      <c r="H25" s="31"/>
      <c r="I25" s="24" t="s">
        <v>96</v>
      </c>
      <c r="J25" s="22" t="s">
        <v>1528</v>
      </c>
      <c r="K25" s="22"/>
      <c r="L25" s="22" t="s">
        <v>155</v>
      </c>
      <c r="M25" s="22" t="s">
        <v>1529</v>
      </c>
      <c r="N25" s="35" t="s">
        <v>122</v>
      </c>
      <c r="O25" s="22" t="s">
        <v>80</v>
      </c>
      <c r="P25" s="22" t="s">
        <v>100</v>
      </c>
      <c r="Q25" s="26" t="s">
        <v>37</v>
      </c>
      <c r="R25" s="1" t="s">
        <v>59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11</v>
      </c>
      <c r="B26" s="20">
        <v>43501</v>
      </c>
      <c r="C26" s="20" t="s">
        <v>1376</v>
      </c>
      <c r="D26" s="18" t="s">
        <v>1530</v>
      </c>
      <c r="E26" s="30">
        <v>358735070319859</v>
      </c>
      <c r="F26" s="18"/>
      <c r="G26" s="18" t="s">
        <v>95</v>
      </c>
      <c r="H26" s="31"/>
      <c r="I26" s="24"/>
      <c r="J26" s="22" t="s">
        <v>50</v>
      </c>
      <c r="K26" s="22"/>
      <c r="L26" s="22"/>
      <c r="M26" s="22" t="s">
        <v>1531</v>
      </c>
      <c r="N26" s="28"/>
      <c r="O26" s="22" t="s">
        <v>144</v>
      </c>
      <c r="P26" s="22" t="s">
        <v>100</v>
      </c>
      <c r="Q26" s="26" t="s">
        <v>37</v>
      </c>
      <c r="R26" s="1" t="s">
        <v>40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12</v>
      </c>
      <c r="B27" s="20">
        <v>43501</v>
      </c>
      <c r="C27" s="20" t="s">
        <v>1376</v>
      </c>
      <c r="D27" s="18" t="s">
        <v>1530</v>
      </c>
      <c r="E27" s="30">
        <v>358735070312003</v>
      </c>
      <c r="F27" s="18"/>
      <c r="G27" s="18" t="s">
        <v>95</v>
      </c>
      <c r="H27" s="21"/>
      <c r="I27" s="24"/>
      <c r="J27" s="22" t="s">
        <v>50</v>
      </c>
      <c r="K27" s="22"/>
      <c r="L27" s="22"/>
      <c r="M27" s="22" t="s">
        <v>1531</v>
      </c>
      <c r="N27" s="22"/>
      <c r="O27" s="22" t="s">
        <v>144</v>
      </c>
      <c r="P27" s="22" t="s">
        <v>100</v>
      </c>
      <c r="Q27" s="23" t="s">
        <v>37</v>
      </c>
      <c r="R27" s="18" t="s">
        <v>40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13</v>
      </c>
      <c r="B28" s="20">
        <v>43501</v>
      </c>
      <c r="C28" s="20" t="s">
        <v>1376</v>
      </c>
      <c r="D28" s="18" t="s">
        <v>1218</v>
      </c>
      <c r="E28" s="21">
        <v>358899050071938</v>
      </c>
      <c r="F28" s="18"/>
      <c r="G28" s="18" t="s">
        <v>95</v>
      </c>
      <c r="H28" s="18"/>
      <c r="I28" s="22"/>
      <c r="J28" s="22" t="s">
        <v>50</v>
      </c>
      <c r="K28" s="8"/>
      <c r="L28" s="22"/>
      <c r="M28" s="22" t="s">
        <v>1430</v>
      </c>
      <c r="N28" s="22"/>
      <c r="O28" s="22" t="s">
        <v>144</v>
      </c>
      <c r="P28" s="22" t="s">
        <v>100</v>
      </c>
      <c r="Q28" s="23" t="s">
        <v>37</v>
      </c>
      <c r="R28" s="18" t="s">
        <v>40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265" t="s">
        <v>1887</v>
      </c>
      <c r="B29" s="266"/>
      <c r="C29" s="266"/>
      <c r="D29" s="266"/>
      <c r="E29" s="266"/>
      <c r="F29" s="266"/>
      <c r="G29" s="266"/>
      <c r="H29" s="266"/>
      <c r="I29" s="266"/>
      <c r="J29" s="266"/>
      <c r="K29" s="266"/>
      <c r="L29" s="266"/>
      <c r="M29" s="266"/>
      <c r="N29" s="266"/>
      <c r="O29" s="266"/>
      <c r="P29" s="266"/>
      <c r="Q29" s="266"/>
      <c r="R29" s="267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268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70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14</v>
      </c>
      <c r="B31" s="40" t="s">
        <v>1907</v>
      </c>
      <c r="C31" s="40"/>
      <c r="D31" s="41" t="s">
        <v>23</v>
      </c>
      <c r="E31" s="42">
        <v>864811037272759</v>
      </c>
      <c r="F31" s="41"/>
      <c r="G31" s="41" t="s">
        <v>95</v>
      </c>
      <c r="H31" s="41"/>
      <c r="I31" s="44" t="s">
        <v>203</v>
      </c>
      <c r="J31" s="41"/>
      <c r="K31" s="41" t="s">
        <v>97</v>
      </c>
      <c r="L31" s="41" t="s">
        <v>98</v>
      </c>
      <c r="M31" s="41"/>
      <c r="N31" s="45"/>
      <c r="O31" s="41"/>
      <c r="P31" s="41" t="s">
        <v>92</v>
      </c>
      <c r="Q31" s="73" t="s">
        <v>37</v>
      </c>
      <c r="R31" s="41" t="s">
        <v>59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265" t="s">
        <v>2112</v>
      </c>
      <c r="B32" s="266"/>
      <c r="C32" s="266"/>
      <c r="D32" s="266"/>
      <c r="E32" s="266"/>
      <c r="F32" s="266"/>
      <c r="G32" s="266"/>
      <c r="H32" s="266"/>
      <c r="I32" s="266"/>
      <c r="J32" s="266"/>
      <c r="K32" s="266"/>
      <c r="L32" s="266"/>
      <c r="M32" s="266"/>
      <c r="N32" s="266"/>
      <c r="O32" s="266"/>
      <c r="P32" s="266"/>
      <c r="Q32" s="266"/>
      <c r="R32" s="26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268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70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15</v>
      </c>
      <c r="B34" s="1" t="s">
        <v>2224</v>
      </c>
      <c r="C34" s="1" t="s">
        <v>2192</v>
      </c>
      <c r="D34" s="1" t="s">
        <v>30</v>
      </c>
      <c r="E34" s="47">
        <v>868926033990091</v>
      </c>
      <c r="F34" s="1"/>
      <c r="G34" s="1" t="s">
        <v>74</v>
      </c>
      <c r="H34" s="1" t="s">
        <v>2298</v>
      </c>
      <c r="I34" s="1" t="s">
        <v>164</v>
      </c>
      <c r="J34" s="1" t="s">
        <v>862</v>
      </c>
      <c r="K34" s="1" t="s">
        <v>276</v>
      </c>
      <c r="L34" s="1"/>
      <c r="M34" s="1" t="s">
        <v>1954</v>
      </c>
      <c r="N34" s="1" t="s">
        <v>122</v>
      </c>
      <c r="O34" s="1" t="s">
        <v>80</v>
      </c>
      <c r="P34" s="1" t="s">
        <v>100</v>
      </c>
      <c r="Q34" s="1" t="s">
        <v>37</v>
      </c>
      <c r="R34" s="1" t="s">
        <v>40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16</v>
      </c>
      <c r="B35" s="1" t="s">
        <v>2224</v>
      </c>
      <c r="C35" s="1" t="s">
        <v>2192</v>
      </c>
      <c r="D35" s="1" t="s">
        <v>30</v>
      </c>
      <c r="E35" s="47">
        <v>866050031810946</v>
      </c>
      <c r="F35" s="1"/>
      <c r="G35" s="1" t="s">
        <v>74</v>
      </c>
      <c r="H35" s="1" t="s">
        <v>2298</v>
      </c>
      <c r="I35" s="1" t="s">
        <v>186</v>
      </c>
      <c r="J35" s="1" t="s">
        <v>2299</v>
      </c>
      <c r="K35" s="1" t="s">
        <v>84</v>
      </c>
      <c r="L35" s="1"/>
      <c r="M35" s="1" t="s">
        <v>2300</v>
      </c>
      <c r="N35" s="1" t="s">
        <v>122</v>
      </c>
      <c r="O35" s="1" t="s">
        <v>80</v>
      </c>
      <c r="P35" s="1" t="s">
        <v>100</v>
      </c>
      <c r="Q35" s="1" t="s">
        <v>37</v>
      </c>
      <c r="R35" s="1" t="s">
        <v>39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17</v>
      </c>
      <c r="B36" s="1" t="s">
        <v>2224</v>
      </c>
      <c r="C36" s="1" t="s">
        <v>2192</v>
      </c>
      <c r="D36" s="1" t="s">
        <v>56</v>
      </c>
      <c r="E36" s="47">
        <v>868183033801304</v>
      </c>
      <c r="F36" s="1"/>
      <c r="G36" s="1" t="s">
        <v>74</v>
      </c>
      <c r="H36" s="1"/>
      <c r="I36" s="1" t="s">
        <v>1466</v>
      </c>
      <c r="J36" s="1" t="s">
        <v>2301</v>
      </c>
      <c r="K36" s="1" t="s">
        <v>329</v>
      </c>
      <c r="L36" s="1" t="s">
        <v>1086</v>
      </c>
      <c r="M36" s="1" t="s">
        <v>1871</v>
      </c>
      <c r="N36" s="1"/>
      <c r="O36" s="1" t="s">
        <v>80</v>
      </c>
      <c r="P36" s="1" t="s">
        <v>100</v>
      </c>
      <c r="Q36" s="1" t="s">
        <v>42</v>
      </c>
      <c r="R36" s="1" t="s">
        <v>68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6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1"/>
      <c r="I38" s="50"/>
      <c r="J38" s="1"/>
      <c r="K38" s="1"/>
      <c r="L38" s="1"/>
      <c r="M38" s="1"/>
      <c r="N38" s="1"/>
      <c r="O38" s="1"/>
      <c r="P38" s="1"/>
      <c r="Q38" s="26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26"/>
      <c r="I39" s="50"/>
      <c r="J39" s="1"/>
      <c r="K39" s="1"/>
      <c r="L39" s="1"/>
      <c r="M39" s="1"/>
      <c r="N39" s="1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67"/>
      <c r="I40" s="50"/>
      <c r="J40" s="1"/>
      <c r="K40" s="1"/>
      <c r="L40" s="1"/>
      <c r="M40" s="1"/>
      <c r="N40" s="1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45"/>
      <c r="I41" s="145"/>
      <c r="J41" s="145"/>
      <c r="K41" s="145"/>
      <c r="L41" s="1"/>
      <c r="M41" s="1"/>
      <c r="N41" s="145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1"/>
      <c r="I43" s="33"/>
      <c r="J43" s="1"/>
      <c r="K43" s="1"/>
      <c r="L43" s="1"/>
      <c r="M43" s="1"/>
      <c r="N43" s="1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5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1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1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1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1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1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7</v>
      </c>
      <c r="AB116" s="251">
        <f>AA116</f>
        <v>7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17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2">
    <mergeCell ref="AB50:AB60"/>
    <mergeCell ref="AB61:AB71"/>
    <mergeCell ref="AB72:AB82"/>
    <mergeCell ref="Z116:Z118"/>
    <mergeCell ref="AA116:AA118"/>
    <mergeCell ref="AB116:AB118"/>
    <mergeCell ref="AB83:AB93"/>
    <mergeCell ref="AB94:AB104"/>
    <mergeCell ref="AB105:AB115"/>
    <mergeCell ref="Y119:AA119"/>
    <mergeCell ref="A12:R13"/>
    <mergeCell ref="A15:R16"/>
    <mergeCell ref="A18:R19"/>
    <mergeCell ref="A23:R24"/>
    <mergeCell ref="A29:R30"/>
    <mergeCell ref="Y83:Y93"/>
    <mergeCell ref="Y94:Y104"/>
    <mergeCell ref="Y105:Y115"/>
    <mergeCell ref="Y50:Y60"/>
    <mergeCell ref="Y61:Y71"/>
    <mergeCell ref="Y72:Y82"/>
    <mergeCell ref="T17:U17"/>
    <mergeCell ref="Y17:Y27"/>
    <mergeCell ref="A32:R33"/>
    <mergeCell ref="Y116:Y118"/>
    <mergeCell ref="AB17:AB27"/>
    <mergeCell ref="Y28:Y38"/>
    <mergeCell ref="AB28:AB38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S500"/>
  <sheetViews>
    <sheetView zoomScale="70" zoomScaleNormal="70" workbookViewId="0">
      <selection activeCell="A24" sqref="A24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547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6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1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387</v>
      </c>
      <c r="C8" s="1" t="s">
        <v>506</v>
      </c>
      <c r="D8" s="1" t="s">
        <v>23</v>
      </c>
      <c r="E8" s="47">
        <v>866104022160942</v>
      </c>
      <c r="F8" s="1" t="s">
        <v>262</v>
      </c>
      <c r="G8" s="1" t="s">
        <v>95</v>
      </c>
      <c r="H8" s="1" t="s">
        <v>541</v>
      </c>
      <c r="I8" s="1" t="s">
        <v>400</v>
      </c>
      <c r="J8" s="1" t="s">
        <v>52</v>
      </c>
      <c r="K8" s="1" t="s">
        <v>396</v>
      </c>
      <c r="L8" s="1" t="s">
        <v>98</v>
      </c>
      <c r="M8" s="1" t="s">
        <v>542</v>
      </c>
      <c r="N8" s="1"/>
      <c r="O8" s="1" t="s">
        <v>80</v>
      </c>
      <c r="P8" s="1" t="s">
        <v>100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5</v>
      </c>
      <c r="Y8" s="259"/>
      <c r="Z8" s="18" t="s">
        <v>39</v>
      </c>
      <c r="AA8" s="18">
        <f>COUNTIFS($D$8:$D$1000,"TG102",$R$8:$R$1000,"GPS")</f>
        <v>5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446</v>
      </c>
      <c r="C9" s="1" t="s">
        <v>162</v>
      </c>
      <c r="D9" s="1" t="s">
        <v>30</v>
      </c>
      <c r="E9" s="47">
        <v>868345035628841</v>
      </c>
      <c r="F9" s="1"/>
      <c r="G9" s="1" t="s">
        <v>74</v>
      </c>
      <c r="H9" s="1" t="s">
        <v>543</v>
      </c>
      <c r="I9" s="1" t="s">
        <v>544</v>
      </c>
      <c r="J9" s="1" t="s">
        <v>225</v>
      </c>
      <c r="K9" s="1"/>
      <c r="L9" s="1" t="s">
        <v>545</v>
      </c>
      <c r="M9" s="1" t="s">
        <v>546</v>
      </c>
      <c r="N9" s="1" t="s">
        <v>86</v>
      </c>
      <c r="O9" s="1" t="s">
        <v>80</v>
      </c>
      <c r="P9" s="1" t="s">
        <v>100</v>
      </c>
      <c r="Q9" s="1" t="s">
        <v>37</v>
      </c>
      <c r="R9" s="1" t="s">
        <v>59</v>
      </c>
      <c r="T9" s="261"/>
      <c r="U9" s="1" t="s">
        <v>40</v>
      </c>
      <c r="V9" s="1">
        <f>COUNTIF(R$8:R$1000,"NG")</f>
        <v>2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5" t="s">
        <v>557</v>
      </c>
      <c r="B10" s="266"/>
      <c r="C10" s="266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/>
      <c r="R10" s="26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8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70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1" t="s">
        <v>643</v>
      </c>
      <c r="C12" s="1" t="s">
        <v>591</v>
      </c>
      <c r="D12" s="1" t="s">
        <v>56</v>
      </c>
      <c r="E12" s="47">
        <v>867717030631783</v>
      </c>
      <c r="F12" s="1" t="s">
        <v>262</v>
      </c>
      <c r="G12" s="1" t="s">
        <v>74</v>
      </c>
      <c r="H12" s="1"/>
      <c r="I12" s="1" t="s">
        <v>651</v>
      </c>
      <c r="J12" s="1" t="s">
        <v>652</v>
      </c>
      <c r="K12" s="1" t="s">
        <v>219</v>
      </c>
      <c r="L12" s="1" t="s">
        <v>78</v>
      </c>
      <c r="M12" s="1" t="s">
        <v>653</v>
      </c>
      <c r="N12" s="1"/>
      <c r="O12" s="1" t="s">
        <v>80</v>
      </c>
      <c r="P12" s="1" t="s">
        <v>451</v>
      </c>
      <c r="Q12" s="1" t="s">
        <v>37</v>
      </c>
      <c r="R12" s="1" t="s">
        <v>41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5" t="s">
        <v>727</v>
      </c>
      <c r="B13" s="266"/>
      <c r="C13" s="266"/>
      <c r="D13" s="266"/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  <c r="P13" s="266"/>
      <c r="Q13" s="266"/>
      <c r="R13" s="267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8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70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4</v>
      </c>
      <c r="B15" s="20">
        <v>43468</v>
      </c>
      <c r="C15" s="20" t="s">
        <v>794</v>
      </c>
      <c r="D15" s="18" t="s">
        <v>18</v>
      </c>
      <c r="E15" s="21">
        <v>867330024404603</v>
      </c>
      <c r="F15" s="18" t="s">
        <v>107</v>
      </c>
      <c r="G15" s="18" t="s">
        <v>95</v>
      </c>
      <c r="H15" s="31"/>
      <c r="I15" s="24" t="s">
        <v>651</v>
      </c>
      <c r="J15" s="22" t="s">
        <v>167</v>
      </c>
      <c r="K15" s="22" t="s">
        <v>110</v>
      </c>
      <c r="L15" s="22"/>
      <c r="M15" s="22" t="s">
        <v>360</v>
      </c>
      <c r="N15" s="28">
        <v>310000</v>
      </c>
      <c r="O15" s="22" t="s">
        <v>80</v>
      </c>
      <c r="P15" s="22" t="s">
        <v>92</v>
      </c>
      <c r="Q15" s="26" t="s">
        <v>37</v>
      </c>
      <c r="R15" s="1" t="s">
        <v>39</v>
      </c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265" t="s">
        <v>1319</v>
      </c>
      <c r="B16" s="266"/>
      <c r="C16" s="266"/>
      <c r="D16" s="266"/>
      <c r="E16" s="266"/>
      <c r="F16" s="266"/>
      <c r="G16" s="266"/>
      <c r="H16" s="266"/>
      <c r="I16" s="266"/>
      <c r="J16" s="266"/>
      <c r="K16" s="266"/>
      <c r="L16" s="266"/>
      <c r="M16" s="266"/>
      <c r="N16" s="266"/>
      <c r="O16" s="266"/>
      <c r="P16" s="266"/>
      <c r="Q16" s="266"/>
      <c r="R16" s="267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8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70"/>
      <c r="T17" s="274" t="s">
        <v>55</v>
      </c>
      <c r="U17" s="275"/>
      <c r="V17" s="104">
        <f>SUM(V6:V16)</f>
        <v>10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5</v>
      </c>
      <c r="B18" s="32">
        <v>43529</v>
      </c>
      <c r="C18" s="32">
        <v>43529</v>
      </c>
      <c r="D18" s="1" t="s">
        <v>18</v>
      </c>
      <c r="E18" s="47">
        <v>12896004962186</v>
      </c>
      <c r="F18" s="1"/>
      <c r="G18" s="1" t="s">
        <v>95</v>
      </c>
      <c r="H18" s="1" t="s">
        <v>1532</v>
      </c>
      <c r="I18" s="79">
        <v>125212207060.09</v>
      </c>
      <c r="J18" s="1" t="s">
        <v>49</v>
      </c>
      <c r="K18" s="1" t="s">
        <v>105</v>
      </c>
      <c r="L18" s="1" t="s">
        <v>110</v>
      </c>
      <c r="M18" s="1" t="s">
        <v>360</v>
      </c>
      <c r="N18" s="33">
        <v>310000</v>
      </c>
      <c r="O18" s="1" t="s">
        <v>80</v>
      </c>
      <c r="P18" s="1" t="s">
        <v>92</v>
      </c>
      <c r="Q18" s="1" t="s">
        <v>37</v>
      </c>
      <c r="R18" s="1" t="s">
        <v>39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6</v>
      </c>
      <c r="B19" s="1" t="s">
        <v>1533</v>
      </c>
      <c r="C19" s="1" t="s">
        <v>728</v>
      </c>
      <c r="D19" s="1" t="s">
        <v>18</v>
      </c>
      <c r="E19" s="47">
        <v>12896004962186</v>
      </c>
      <c r="F19" s="1"/>
      <c r="G19" s="1" t="s">
        <v>95</v>
      </c>
      <c r="H19" s="1"/>
      <c r="I19" s="79">
        <v>125212207060.09</v>
      </c>
      <c r="J19" s="1" t="s">
        <v>114</v>
      </c>
      <c r="K19" s="1" t="s">
        <v>110</v>
      </c>
      <c r="L19" s="1"/>
      <c r="M19" s="1" t="s">
        <v>1534</v>
      </c>
      <c r="N19" s="33">
        <v>70000</v>
      </c>
      <c r="O19" s="1" t="s">
        <v>80</v>
      </c>
      <c r="P19" s="1" t="s">
        <v>92</v>
      </c>
      <c r="Q19" s="1" t="s">
        <v>37</v>
      </c>
      <c r="R19" s="1" t="s">
        <v>40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7</v>
      </c>
      <c r="B20" s="1" t="s">
        <v>728</v>
      </c>
      <c r="C20" s="32">
        <v>43560</v>
      </c>
      <c r="D20" s="1" t="s">
        <v>18</v>
      </c>
      <c r="E20" s="47">
        <v>13227001272586</v>
      </c>
      <c r="F20" s="1" t="s">
        <v>107</v>
      </c>
      <c r="G20" s="1" t="s">
        <v>95</v>
      </c>
      <c r="H20" s="1">
        <v>900000008</v>
      </c>
      <c r="I20" s="79">
        <v>125212207060.09</v>
      </c>
      <c r="J20" s="1" t="s">
        <v>1407</v>
      </c>
      <c r="K20" s="1" t="s">
        <v>109</v>
      </c>
      <c r="L20" s="1" t="s">
        <v>110</v>
      </c>
      <c r="M20" s="1" t="s">
        <v>360</v>
      </c>
      <c r="N20" s="33">
        <v>100000</v>
      </c>
      <c r="O20" s="1" t="s">
        <v>80</v>
      </c>
      <c r="P20" s="1" t="s">
        <v>92</v>
      </c>
      <c r="Q20" s="1" t="s">
        <v>37</v>
      </c>
      <c r="R20" s="1" t="s">
        <v>39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8</v>
      </c>
      <c r="B21" s="1" t="s">
        <v>1414</v>
      </c>
      <c r="C21" s="32">
        <v>43560</v>
      </c>
      <c r="D21" s="1" t="s">
        <v>18</v>
      </c>
      <c r="E21" s="47">
        <v>13226007838929</v>
      </c>
      <c r="F21" s="1" t="s">
        <v>107</v>
      </c>
      <c r="G21" s="1" t="s">
        <v>95</v>
      </c>
      <c r="H21" s="1"/>
      <c r="I21" s="79">
        <v>125212207060.09</v>
      </c>
      <c r="J21" s="1" t="s">
        <v>1407</v>
      </c>
      <c r="K21" s="1" t="s">
        <v>105</v>
      </c>
      <c r="L21" s="1" t="s">
        <v>110</v>
      </c>
      <c r="M21" s="1" t="s">
        <v>360</v>
      </c>
      <c r="N21" s="33">
        <v>100000</v>
      </c>
      <c r="O21" s="1" t="s">
        <v>80</v>
      </c>
      <c r="P21" s="1" t="s">
        <v>92</v>
      </c>
      <c r="Q21" s="1" t="s">
        <v>37</v>
      </c>
      <c r="R21" s="1" t="s">
        <v>39</v>
      </c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265" t="s">
        <v>2112</v>
      </c>
      <c r="B22" s="266"/>
      <c r="C22" s="266"/>
      <c r="D22" s="266"/>
      <c r="E22" s="266"/>
      <c r="F22" s="266"/>
      <c r="G22" s="266"/>
      <c r="H22" s="266"/>
      <c r="I22" s="266"/>
      <c r="J22" s="266"/>
      <c r="K22" s="266"/>
      <c r="L22" s="266"/>
      <c r="M22" s="266"/>
      <c r="N22" s="266"/>
      <c r="O22" s="266"/>
      <c r="P22" s="266"/>
      <c r="Q22" s="266"/>
      <c r="R22" s="267"/>
      <c r="T22" s="18" t="s">
        <v>47</v>
      </c>
      <c r="U22" s="18">
        <f>COUNTIF(Q7:Q1000,"PC")</f>
        <v>9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268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70"/>
      <c r="T23" s="104" t="s">
        <v>55</v>
      </c>
      <c r="U23" s="5">
        <f>SUM(U21:U22)</f>
        <v>10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9</v>
      </c>
      <c r="B24" s="32">
        <v>43654</v>
      </c>
      <c r="C24" s="1" t="s">
        <v>2302</v>
      </c>
      <c r="D24" s="1" t="s">
        <v>18</v>
      </c>
      <c r="E24" s="47">
        <v>12896004927049</v>
      </c>
      <c r="F24" s="1" t="s">
        <v>2303</v>
      </c>
      <c r="G24" s="1" t="s">
        <v>95</v>
      </c>
      <c r="H24" s="1" t="s">
        <v>1891</v>
      </c>
      <c r="I24" s="1" t="s">
        <v>651</v>
      </c>
      <c r="J24" s="1" t="s">
        <v>2261</v>
      </c>
      <c r="K24" s="1"/>
      <c r="L24" s="1" t="s">
        <v>110</v>
      </c>
      <c r="M24" s="1" t="s">
        <v>360</v>
      </c>
      <c r="N24" s="33">
        <v>100000</v>
      </c>
      <c r="O24" s="1" t="s">
        <v>80</v>
      </c>
      <c r="P24" s="1" t="s">
        <v>92</v>
      </c>
      <c r="Q24" s="1" t="s">
        <v>37</v>
      </c>
      <c r="R24" s="1" t="s">
        <v>39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10</v>
      </c>
      <c r="B25" s="41" t="s">
        <v>2233</v>
      </c>
      <c r="C25" s="41"/>
      <c r="D25" s="41" t="s">
        <v>23</v>
      </c>
      <c r="E25" s="42">
        <v>862631034747716</v>
      </c>
      <c r="F25" s="41" t="s">
        <v>2303</v>
      </c>
      <c r="G25" s="41" t="s">
        <v>95</v>
      </c>
      <c r="H25" s="41" t="s">
        <v>1891</v>
      </c>
      <c r="I25" s="41"/>
      <c r="J25" s="41" t="s">
        <v>2304</v>
      </c>
      <c r="K25" s="41"/>
      <c r="L25" s="41"/>
      <c r="M25" s="41"/>
      <c r="N25" s="41"/>
      <c r="O25" s="41"/>
      <c r="P25" s="41" t="s">
        <v>92</v>
      </c>
      <c r="Q25" s="41" t="s">
        <v>37</v>
      </c>
      <c r="R25" s="41" t="s">
        <v>40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49"/>
      <c r="C26" s="49"/>
      <c r="D26" s="1"/>
      <c r="E26" s="46"/>
      <c r="F26" s="1"/>
      <c r="G26" s="1"/>
      <c r="H26" s="26"/>
      <c r="I26" s="50"/>
      <c r="J26" s="1"/>
      <c r="K26" s="1"/>
      <c r="L26" s="1"/>
      <c r="M26" s="1"/>
      <c r="N26" s="33"/>
      <c r="O26" s="1"/>
      <c r="P26" s="1"/>
      <c r="Q26" s="26"/>
      <c r="R26" s="1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6"/>
      <c r="F27" s="1"/>
      <c r="G27" s="1"/>
      <c r="H27" s="47"/>
      <c r="I27" s="50"/>
      <c r="J27" s="1"/>
      <c r="K27" s="1"/>
      <c r="L27" s="1"/>
      <c r="M27" s="1"/>
      <c r="N27" s="1"/>
      <c r="O27" s="1"/>
      <c r="P27" s="1"/>
      <c r="Q27" s="23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7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23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1"/>
      <c r="C34" s="1"/>
      <c r="D34" s="1"/>
      <c r="E34" s="47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47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47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1"/>
      <c r="O37" s="1"/>
      <c r="P37" s="1"/>
      <c r="Q37" s="26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1"/>
      <c r="I38" s="50"/>
      <c r="J38" s="1"/>
      <c r="K38" s="1"/>
      <c r="L38" s="1"/>
      <c r="M38" s="1"/>
      <c r="N38" s="1"/>
      <c r="O38" s="1"/>
      <c r="P38" s="1"/>
      <c r="Q38" s="26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26"/>
      <c r="I39" s="50"/>
      <c r="J39" s="1"/>
      <c r="K39" s="1"/>
      <c r="L39" s="1"/>
      <c r="M39" s="1"/>
      <c r="N39" s="1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67"/>
      <c r="I40" s="50"/>
      <c r="J40" s="1"/>
      <c r="K40" s="1"/>
      <c r="L40" s="1"/>
      <c r="M40" s="1"/>
      <c r="N40" s="1"/>
      <c r="O40" s="1"/>
      <c r="P40" s="1"/>
      <c r="Q40" s="26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45"/>
      <c r="I41" s="145"/>
      <c r="J41" s="145"/>
      <c r="K41" s="145"/>
      <c r="L41" s="1"/>
      <c r="M41" s="1"/>
      <c r="N41" s="145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1"/>
      <c r="I43" s="33"/>
      <c r="J43" s="1"/>
      <c r="K43" s="1"/>
      <c r="L43" s="1"/>
      <c r="M43" s="1"/>
      <c r="N43" s="1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10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0">
    <mergeCell ref="Y119:AA119"/>
    <mergeCell ref="A10:R11"/>
    <mergeCell ref="A13:R14"/>
    <mergeCell ref="A16:R17"/>
    <mergeCell ref="A22:R23"/>
    <mergeCell ref="Y105:Y115"/>
    <mergeCell ref="Y72:Y82"/>
    <mergeCell ref="Y39:Y49"/>
    <mergeCell ref="T17:U17"/>
    <mergeCell ref="Y17:Y27"/>
    <mergeCell ref="AB105:AB115"/>
    <mergeCell ref="Y116:Y118"/>
    <mergeCell ref="Z116:Z118"/>
    <mergeCell ref="AA116:AA118"/>
    <mergeCell ref="AB116:AB118"/>
    <mergeCell ref="AB72:AB82"/>
    <mergeCell ref="Y83:Y93"/>
    <mergeCell ref="AB83:AB93"/>
    <mergeCell ref="Y94:Y104"/>
    <mergeCell ref="AB94:AB104"/>
    <mergeCell ref="AB39:AB49"/>
    <mergeCell ref="Y50:Y60"/>
    <mergeCell ref="AB50:AB60"/>
    <mergeCell ref="Y61:Y71"/>
    <mergeCell ref="AB61:AB71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S500"/>
  <sheetViews>
    <sheetView zoomScale="70" zoomScaleNormal="70" workbookViewId="0">
      <selection activeCell="C330" sqref="C330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505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32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163</v>
      </c>
      <c r="C8" s="1" t="s">
        <v>235</v>
      </c>
      <c r="D8" s="1" t="s">
        <v>64</v>
      </c>
      <c r="E8" s="47">
        <v>867717030617816</v>
      </c>
      <c r="F8" s="1"/>
      <c r="G8" s="1" t="s">
        <v>74</v>
      </c>
      <c r="H8" s="1"/>
      <c r="I8" s="1" t="s">
        <v>444</v>
      </c>
      <c r="J8" s="1" t="s">
        <v>50</v>
      </c>
      <c r="K8" s="1" t="s">
        <v>219</v>
      </c>
      <c r="L8" s="1" t="s">
        <v>78</v>
      </c>
      <c r="M8" s="1" t="s">
        <v>445</v>
      </c>
      <c r="N8" s="1"/>
      <c r="O8" s="1" t="s">
        <v>80</v>
      </c>
      <c r="P8" s="1" t="s">
        <v>100</v>
      </c>
      <c r="Q8" s="1" t="s">
        <v>37</v>
      </c>
      <c r="R8" s="1" t="s">
        <v>40</v>
      </c>
      <c r="T8" s="261"/>
      <c r="U8" s="1" t="s">
        <v>39</v>
      </c>
      <c r="V8" s="1">
        <f>COUNTIF(R$8:R$1000,"GPS")</f>
        <v>14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446</v>
      </c>
      <c r="C9" s="1" t="s">
        <v>162</v>
      </c>
      <c r="D9" s="1" t="s">
        <v>23</v>
      </c>
      <c r="E9" s="47">
        <v>861694031767179</v>
      </c>
      <c r="F9" s="1" t="s">
        <v>88</v>
      </c>
      <c r="G9" s="1" t="s">
        <v>95</v>
      </c>
      <c r="H9" s="1"/>
      <c r="I9" s="1" t="s">
        <v>447</v>
      </c>
      <c r="J9" s="1" t="s">
        <v>448</v>
      </c>
      <c r="K9" s="1" t="s">
        <v>98</v>
      </c>
      <c r="L9" s="1"/>
      <c r="M9" s="1" t="s">
        <v>106</v>
      </c>
      <c r="N9" s="1"/>
      <c r="O9" s="1" t="s">
        <v>80</v>
      </c>
      <c r="P9" s="1" t="s">
        <v>92</v>
      </c>
      <c r="Q9" s="1" t="s">
        <v>42</v>
      </c>
      <c r="R9" s="1" t="s">
        <v>44</v>
      </c>
      <c r="T9" s="261"/>
      <c r="U9" s="1" t="s">
        <v>40</v>
      </c>
      <c r="V9" s="1">
        <f>COUNTIF(R$8:R$1000,"NG")</f>
        <v>56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279</v>
      </c>
      <c r="C10" s="1" t="s">
        <v>387</v>
      </c>
      <c r="D10" s="1" t="s">
        <v>23</v>
      </c>
      <c r="E10" s="47">
        <v>868345035589357</v>
      </c>
      <c r="F10" s="1"/>
      <c r="G10" s="1" t="s">
        <v>95</v>
      </c>
      <c r="H10" s="1"/>
      <c r="I10" s="1" t="s">
        <v>449</v>
      </c>
      <c r="J10" s="1" t="s">
        <v>50</v>
      </c>
      <c r="K10" s="1" t="s">
        <v>450</v>
      </c>
      <c r="L10" s="1" t="s">
        <v>98</v>
      </c>
      <c r="M10" s="1" t="s">
        <v>125</v>
      </c>
      <c r="N10" s="1"/>
      <c r="O10" s="1" t="s">
        <v>80</v>
      </c>
      <c r="P10" s="1" t="s">
        <v>451</v>
      </c>
      <c r="Q10" s="1" t="s">
        <v>37</v>
      </c>
      <c r="R10" s="1" t="s">
        <v>40</v>
      </c>
      <c r="T10" s="261"/>
      <c r="U10" s="1" t="s">
        <v>67</v>
      </c>
      <c r="V10" s="1">
        <f>COUNTIF(R$8:R$1000,"ACC")</f>
        <v>2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32">
        <v>43525</v>
      </c>
      <c r="C11" s="32">
        <v>43556</v>
      </c>
      <c r="D11" s="1" t="s">
        <v>56</v>
      </c>
      <c r="E11" s="47">
        <v>868183034627104</v>
      </c>
      <c r="F11" s="1"/>
      <c r="G11" s="1" t="s">
        <v>74</v>
      </c>
      <c r="H11" s="1"/>
      <c r="I11" s="1" t="s">
        <v>452</v>
      </c>
      <c r="J11" s="1"/>
      <c r="K11" s="1" t="s">
        <v>206</v>
      </c>
      <c r="L11" s="1" t="s">
        <v>78</v>
      </c>
      <c r="M11" s="1" t="s">
        <v>58</v>
      </c>
      <c r="N11" s="1"/>
      <c r="O11" s="1" t="s">
        <v>80</v>
      </c>
      <c r="P11" s="1" t="s">
        <v>81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79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32">
        <v>43525</v>
      </c>
      <c r="C12" s="32">
        <v>43556</v>
      </c>
      <c r="D12" s="1" t="s">
        <v>56</v>
      </c>
      <c r="E12" s="47">
        <v>868183034780630</v>
      </c>
      <c r="F12" s="1"/>
      <c r="G12" s="1" t="s">
        <v>74</v>
      </c>
      <c r="H12" s="1"/>
      <c r="I12" s="1" t="s">
        <v>453</v>
      </c>
      <c r="J12" s="1" t="s">
        <v>454</v>
      </c>
      <c r="K12" s="1" t="s">
        <v>206</v>
      </c>
      <c r="L12" s="1" t="s">
        <v>78</v>
      </c>
      <c r="M12" s="1" t="s">
        <v>360</v>
      </c>
      <c r="N12" s="1"/>
      <c r="O12" s="1" t="s">
        <v>80</v>
      </c>
      <c r="P12" s="1" t="s">
        <v>81</v>
      </c>
      <c r="Q12" s="1" t="s">
        <v>37</v>
      </c>
      <c r="R12" s="1" t="s">
        <v>39</v>
      </c>
      <c r="T12" s="271" t="s">
        <v>42</v>
      </c>
      <c r="U12" s="1" t="s">
        <v>43</v>
      </c>
      <c r="V12" s="1">
        <f>COUNTIF(R$8:R$1000,"MCH")</f>
        <v>3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32">
        <v>43525</v>
      </c>
      <c r="C13" s="32">
        <v>43556</v>
      </c>
      <c r="D13" s="1" t="s">
        <v>56</v>
      </c>
      <c r="E13" s="47">
        <v>868183034773759</v>
      </c>
      <c r="F13" s="1"/>
      <c r="G13" s="1" t="s">
        <v>74</v>
      </c>
      <c r="H13" s="1"/>
      <c r="I13" s="1" t="s">
        <v>453</v>
      </c>
      <c r="J13" s="1" t="s">
        <v>455</v>
      </c>
      <c r="K13" s="1" t="s">
        <v>206</v>
      </c>
      <c r="L13" s="1" t="s">
        <v>78</v>
      </c>
      <c r="M13" s="1" t="s">
        <v>79</v>
      </c>
      <c r="N13" s="1"/>
      <c r="O13" s="1" t="s">
        <v>80</v>
      </c>
      <c r="P13" s="1" t="s">
        <v>81</v>
      </c>
      <c r="Q13" s="1" t="s">
        <v>37</v>
      </c>
      <c r="R13" s="1" t="s">
        <v>41</v>
      </c>
      <c r="T13" s="272"/>
      <c r="U13" s="1" t="s">
        <v>68</v>
      </c>
      <c r="V13" s="1">
        <f>COUNTIF(R$8:R$1000,"SF")</f>
        <v>20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32">
        <v>43678</v>
      </c>
      <c r="C14" s="32">
        <v>43709</v>
      </c>
      <c r="D14" s="1" t="s">
        <v>56</v>
      </c>
      <c r="E14" s="47">
        <v>867857039934539</v>
      </c>
      <c r="F14" s="1"/>
      <c r="G14" s="1" t="s">
        <v>74</v>
      </c>
      <c r="H14" s="1"/>
      <c r="I14" s="1" t="s">
        <v>456</v>
      </c>
      <c r="J14" s="1"/>
      <c r="K14" s="1" t="s">
        <v>219</v>
      </c>
      <c r="L14" s="1" t="s">
        <v>78</v>
      </c>
      <c r="M14" s="1" t="s">
        <v>58</v>
      </c>
      <c r="N14" s="1"/>
      <c r="O14" s="1" t="s">
        <v>80</v>
      </c>
      <c r="P14" s="1" t="s">
        <v>92</v>
      </c>
      <c r="Q14" s="1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32">
        <v>43678</v>
      </c>
      <c r="C15" s="32">
        <v>43709</v>
      </c>
      <c r="D15" s="1" t="s">
        <v>56</v>
      </c>
      <c r="E15" s="47">
        <v>868183033823084</v>
      </c>
      <c r="F15" s="1" t="s">
        <v>88</v>
      </c>
      <c r="G15" s="1" t="s">
        <v>74</v>
      </c>
      <c r="H15" s="1"/>
      <c r="I15" s="1" t="s">
        <v>456</v>
      </c>
      <c r="J15" s="1" t="s">
        <v>457</v>
      </c>
      <c r="K15" s="1" t="s">
        <v>206</v>
      </c>
      <c r="L15" s="1" t="s">
        <v>78</v>
      </c>
      <c r="M15" s="1" t="s">
        <v>458</v>
      </c>
      <c r="N15" s="1"/>
      <c r="O15" s="1" t="s">
        <v>80</v>
      </c>
      <c r="P15" s="1" t="s">
        <v>92</v>
      </c>
      <c r="Q15" s="1" t="s">
        <v>37</v>
      </c>
      <c r="R15" s="1" t="s">
        <v>41</v>
      </c>
      <c r="T15" s="272"/>
      <c r="U15" s="18" t="s">
        <v>44</v>
      </c>
      <c r="V15" s="1">
        <f>COUNTIF(R$8:R$1000,"NCFW")</f>
        <v>111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32">
        <v>43678</v>
      </c>
      <c r="C16" s="32">
        <v>43709</v>
      </c>
      <c r="D16" s="1" t="s">
        <v>56</v>
      </c>
      <c r="E16" s="47">
        <v>868183033791554</v>
      </c>
      <c r="F16" s="1"/>
      <c r="G16" s="1" t="s">
        <v>74</v>
      </c>
      <c r="H16" s="1"/>
      <c r="I16" s="1" t="s">
        <v>453</v>
      </c>
      <c r="J16" s="1" t="s">
        <v>167</v>
      </c>
      <c r="K16" s="1" t="s">
        <v>78</v>
      </c>
      <c r="L16" s="1"/>
      <c r="M16" s="1" t="s">
        <v>459</v>
      </c>
      <c r="N16" s="1"/>
      <c r="O16" s="1" t="s">
        <v>80</v>
      </c>
      <c r="P16" s="1" t="s">
        <v>92</v>
      </c>
      <c r="Q16" s="1" t="s">
        <v>37</v>
      </c>
      <c r="R16" s="1" t="s">
        <v>41</v>
      </c>
      <c r="T16" s="273"/>
      <c r="U16" s="18" t="s">
        <v>45</v>
      </c>
      <c r="V16" s="1">
        <f>COUNTIF(R$8:R$1000,"KL")</f>
        <v>6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10</v>
      </c>
      <c r="B17" s="32">
        <v>43678</v>
      </c>
      <c r="C17" s="32">
        <v>43709</v>
      </c>
      <c r="D17" s="1" t="s">
        <v>56</v>
      </c>
      <c r="E17" s="47">
        <v>867857039901678</v>
      </c>
      <c r="F17" s="1"/>
      <c r="G17" s="1" t="s">
        <v>74</v>
      </c>
      <c r="H17" s="1"/>
      <c r="I17" s="1" t="s">
        <v>460</v>
      </c>
      <c r="J17" s="1" t="s">
        <v>461</v>
      </c>
      <c r="K17" s="1" t="s">
        <v>78</v>
      </c>
      <c r="L17" s="1"/>
      <c r="M17" s="1" t="s">
        <v>462</v>
      </c>
      <c r="N17" s="1"/>
      <c r="O17" s="1" t="s">
        <v>80</v>
      </c>
      <c r="P17" s="1" t="s">
        <v>92</v>
      </c>
      <c r="Q17" s="1" t="s">
        <v>37</v>
      </c>
      <c r="R17" s="1" t="s">
        <v>41</v>
      </c>
      <c r="T17" s="274" t="s">
        <v>55</v>
      </c>
      <c r="U17" s="275"/>
      <c r="V17" s="104">
        <f>SUM(V6:V16)</f>
        <v>323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11</v>
      </c>
      <c r="B18" s="1" t="s">
        <v>446</v>
      </c>
      <c r="C18" s="1" t="s">
        <v>162</v>
      </c>
      <c r="D18" s="1" t="s">
        <v>56</v>
      </c>
      <c r="E18" s="47">
        <v>868183034579800</v>
      </c>
      <c r="F18" s="1" t="s">
        <v>88</v>
      </c>
      <c r="G18" s="1" t="s">
        <v>74</v>
      </c>
      <c r="H18" s="1"/>
      <c r="I18" s="1" t="s">
        <v>453</v>
      </c>
      <c r="J18" s="1"/>
      <c r="K18" s="1" t="s">
        <v>333</v>
      </c>
      <c r="L18" s="1"/>
      <c r="M18" s="1" t="s">
        <v>58</v>
      </c>
      <c r="N18" s="1"/>
      <c r="O18" s="1" t="s">
        <v>80</v>
      </c>
      <c r="P18" s="1" t="s">
        <v>92</v>
      </c>
      <c r="Q18" s="1" t="s">
        <v>42</v>
      </c>
      <c r="R18" s="1" t="s">
        <v>44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12</v>
      </c>
      <c r="B19" s="1" t="s">
        <v>163</v>
      </c>
      <c r="C19" s="1" t="s">
        <v>235</v>
      </c>
      <c r="D19" s="1" t="s">
        <v>56</v>
      </c>
      <c r="E19" s="47">
        <v>868183033832069</v>
      </c>
      <c r="F19" s="1"/>
      <c r="G19" s="1" t="s">
        <v>74</v>
      </c>
      <c r="H19" s="1" t="s">
        <v>463</v>
      </c>
      <c r="I19" s="1" t="s">
        <v>186</v>
      </c>
      <c r="J19" s="1" t="s">
        <v>167</v>
      </c>
      <c r="K19" s="1" t="s">
        <v>78</v>
      </c>
      <c r="L19" s="1"/>
      <c r="M19" s="1" t="s">
        <v>464</v>
      </c>
      <c r="N19" s="1"/>
      <c r="O19" s="1" t="s">
        <v>80</v>
      </c>
      <c r="P19" s="1" t="s">
        <v>100</v>
      </c>
      <c r="Q19" s="1" t="s">
        <v>37</v>
      </c>
      <c r="R19" s="1" t="s">
        <v>39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13</v>
      </c>
      <c r="B20" s="1" t="s">
        <v>163</v>
      </c>
      <c r="C20" s="1" t="s">
        <v>235</v>
      </c>
      <c r="D20" s="1" t="s">
        <v>56</v>
      </c>
      <c r="E20" s="47">
        <v>867857039922781</v>
      </c>
      <c r="F20" s="1"/>
      <c r="G20" s="1" t="s">
        <v>74</v>
      </c>
      <c r="H20" s="1" t="s">
        <v>463</v>
      </c>
      <c r="I20" s="1" t="s">
        <v>465</v>
      </c>
      <c r="J20" s="1" t="s">
        <v>225</v>
      </c>
      <c r="K20" s="1" t="s">
        <v>78</v>
      </c>
      <c r="L20" s="1"/>
      <c r="M20" s="1" t="s">
        <v>464</v>
      </c>
      <c r="N20" s="1"/>
      <c r="O20" s="1" t="s">
        <v>80</v>
      </c>
      <c r="P20" s="1" t="s">
        <v>100</v>
      </c>
      <c r="Q20" s="1" t="s">
        <v>37</v>
      </c>
      <c r="R20" s="1" t="s">
        <v>59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14</v>
      </c>
      <c r="B21" s="1" t="s">
        <v>163</v>
      </c>
      <c r="C21" s="1" t="s">
        <v>235</v>
      </c>
      <c r="D21" s="1" t="s">
        <v>56</v>
      </c>
      <c r="E21" s="47">
        <v>868183033853586</v>
      </c>
      <c r="F21" s="1"/>
      <c r="G21" s="1" t="s">
        <v>74</v>
      </c>
      <c r="H21" s="1"/>
      <c r="I21" s="1" t="s">
        <v>453</v>
      </c>
      <c r="J21" s="1" t="s">
        <v>225</v>
      </c>
      <c r="K21" s="1" t="s">
        <v>206</v>
      </c>
      <c r="L21" s="1" t="s">
        <v>78</v>
      </c>
      <c r="M21" s="1" t="s">
        <v>58</v>
      </c>
      <c r="N21" s="1"/>
      <c r="O21" s="1" t="s">
        <v>80</v>
      </c>
      <c r="P21" s="1" t="s">
        <v>100</v>
      </c>
      <c r="Q21" s="1" t="s">
        <v>37</v>
      </c>
      <c r="R21" s="1" t="s">
        <v>59</v>
      </c>
      <c r="T21" s="18" t="s">
        <v>46</v>
      </c>
      <c r="U21" s="18">
        <f>COUNTIF(Q7:Q1000,"PM")</f>
        <v>140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15</v>
      </c>
      <c r="B22" s="1" t="s">
        <v>279</v>
      </c>
      <c r="C22" s="1" t="s">
        <v>387</v>
      </c>
      <c r="D22" s="1" t="s">
        <v>56</v>
      </c>
      <c r="E22" s="47">
        <v>867857039909358</v>
      </c>
      <c r="F22" s="1"/>
      <c r="G22" s="1" t="s">
        <v>74</v>
      </c>
      <c r="H22" s="1" t="s">
        <v>463</v>
      </c>
      <c r="I22" s="1" t="s">
        <v>466</v>
      </c>
      <c r="J22" s="1" t="s">
        <v>225</v>
      </c>
      <c r="K22" s="1" t="s">
        <v>78</v>
      </c>
      <c r="L22" s="1" t="s">
        <v>78</v>
      </c>
      <c r="M22" s="1" t="s">
        <v>467</v>
      </c>
      <c r="N22" s="1"/>
      <c r="O22" s="1" t="s">
        <v>80</v>
      </c>
      <c r="P22" s="1" t="s">
        <v>451</v>
      </c>
      <c r="Q22" s="1" t="s">
        <v>37</v>
      </c>
      <c r="R22" s="1" t="s">
        <v>41</v>
      </c>
      <c r="T22" s="18" t="s">
        <v>47</v>
      </c>
      <c r="U22" s="18">
        <f>COUNTIF(Q7:Q1000,"PC")</f>
        <v>183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16</v>
      </c>
      <c r="B23" s="1" t="s">
        <v>279</v>
      </c>
      <c r="C23" s="1" t="s">
        <v>387</v>
      </c>
      <c r="D23" s="1" t="s">
        <v>56</v>
      </c>
      <c r="E23" s="47">
        <v>867857039937615</v>
      </c>
      <c r="F23" s="1"/>
      <c r="G23" s="1" t="s">
        <v>74</v>
      </c>
      <c r="H23" s="1" t="s">
        <v>463</v>
      </c>
      <c r="I23" s="1" t="s">
        <v>468</v>
      </c>
      <c r="J23" s="1" t="s">
        <v>245</v>
      </c>
      <c r="K23" s="1" t="s">
        <v>219</v>
      </c>
      <c r="L23" s="1" t="s">
        <v>78</v>
      </c>
      <c r="M23" s="1" t="s">
        <v>469</v>
      </c>
      <c r="N23" s="1"/>
      <c r="O23" s="1" t="s">
        <v>80</v>
      </c>
      <c r="P23" s="1" t="s">
        <v>451</v>
      </c>
      <c r="Q23" s="1" t="s">
        <v>37</v>
      </c>
      <c r="R23" s="1" t="s">
        <v>40</v>
      </c>
      <c r="T23" s="104" t="s">
        <v>55</v>
      </c>
      <c r="U23" s="5">
        <f>SUM(U21:U22)</f>
        <v>323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17</v>
      </c>
      <c r="B24" s="1" t="s">
        <v>279</v>
      </c>
      <c r="C24" s="1" t="s">
        <v>387</v>
      </c>
      <c r="D24" s="1" t="s">
        <v>56</v>
      </c>
      <c r="E24" s="47">
        <v>867857039926154</v>
      </c>
      <c r="F24" s="1"/>
      <c r="G24" s="1" t="s">
        <v>74</v>
      </c>
      <c r="H24" s="1"/>
      <c r="I24" s="1" t="s">
        <v>460</v>
      </c>
      <c r="J24" s="1" t="s">
        <v>455</v>
      </c>
      <c r="K24" s="1" t="s">
        <v>219</v>
      </c>
      <c r="L24" s="1" t="s">
        <v>78</v>
      </c>
      <c r="M24" s="1" t="s">
        <v>469</v>
      </c>
      <c r="N24" s="1"/>
      <c r="O24" s="1" t="s">
        <v>80</v>
      </c>
      <c r="P24" s="1" t="s">
        <v>451</v>
      </c>
      <c r="Q24" s="1" t="s">
        <v>37</v>
      </c>
      <c r="R24" s="1" t="s">
        <v>41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18</v>
      </c>
      <c r="B25" s="1" t="s">
        <v>279</v>
      </c>
      <c r="C25" s="1" t="s">
        <v>387</v>
      </c>
      <c r="D25" s="1" t="s">
        <v>56</v>
      </c>
      <c r="E25" s="47">
        <v>868183033860581</v>
      </c>
      <c r="F25" s="1"/>
      <c r="G25" s="1" t="s">
        <v>74</v>
      </c>
      <c r="H25" s="1" t="s">
        <v>463</v>
      </c>
      <c r="I25" s="1" t="s">
        <v>453</v>
      </c>
      <c r="J25" s="1" t="s">
        <v>284</v>
      </c>
      <c r="K25" s="1" t="s">
        <v>78</v>
      </c>
      <c r="L25" s="1" t="s">
        <v>78</v>
      </c>
      <c r="M25" s="1" t="s">
        <v>58</v>
      </c>
      <c r="N25" s="1"/>
      <c r="O25" s="1" t="s">
        <v>80</v>
      </c>
      <c r="P25" s="1" t="s">
        <v>451</v>
      </c>
      <c r="Q25" s="1" t="s">
        <v>37</v>
      </c>
      <c r="R25" s="1" t="s">
        <v>41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19</v>
      </c>
      <c r="B26" s="32">
        <v>43525</v>
      </c>
      <c r="C26" s="32">
        <v>43556</v>
      </c>
      <c r="D26" s="1" t="s">
        <v>30</v>
      </c>
      <c r="E26" s="47">
        <v>864811037163990</v>
      </c>
      <c r="F26" s="1"/>
      <c r="G26" s="1" t="s">
        <v>74</v>
      </c>
      <c r="H26" s="1"/>
      <c r="I26" s="1" t="s">
        <v>470</v>
      </c>
      <c r="J26" s="1"/>
      <c r="K26" s="1" t="s">
        <v>120</v>
      </c>
      <c r="L26" s="1" t="s">
        <v>84</v>
      </c>
      <c r="M26" s="1" t="s">
        <v>213</v>
      </c>
      <c r="N26" s="1" t="s">
        <v>122</v>
      </c>
      <c r="O26" s="1" t="s">
        <v>80</v>
      </c>
      <c r="P26" s="1" t="s">
        <v>81</v>
      </c>
      <c r="Q26" s="1" t="s">
        <v>42</v>
      </c>
      <c r="R26" s="1" t="s">
        <v>44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20</v>
      </c>
      <c r="B27" s="32">
        <v>43525</v>
      </c>
      <c r="C27" s="32">
        <v>43556</v>
      </c>
      <c r="D27" s="1" t="s">
        <v>30</v>
      </c>
      <c r="E27" s="47">
        <v>868926033964948</v>
      </c>
      <c r="F27" s="1"/>
      <c r="G27" s="1" t="s">
        <v>74</v>
      </c>
      <c r="H27" s="1"/>
      <c r="I27" s="1" t="s">
        <v>471</v>
      </c>
      <c r="J27" s="1"/>
      <c r="K27" s="1" t="s">
        <v>472</v>
      </c>
      <c r="L27" s="1" t="s">
        <v>155</v>
      </c>
      <c r="M27" s="1" t="s">
        <v>213</v>
      </c>
      <c r="N27" s="1" t="s">
        <v>122</v>
      </c>
      <c r="O27" s="1" t="s">
        <v>80</v>
      </c>
      <c r="P27" s="1" t="s">
        <v>100</v>
      </c>
      <c r="Q27" s="1" t="s">
        <v>42</v>
      </c>
      <c r="R27" s="1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21</v>
      </c>
      <c r="B28" s="32">
        <v>43525</v>
      </c>
      <c r="C28" s="32">
        <v>43556</v>
      </c>
      <c r="D28" s="1" t="s">
        <v>30</v>
      </c>
      <c r="E28" s="47">
        <v>866192037819552</v>
      </c>
      <c r="F28" s="1" t="s">
        <v>88</v>
      </c>
      <c r="G28" s="1" t="s">
        <v>74</v>
      </c>
      <c r="H28" s="1"/>
      <c r="I28" s="1"/>
      <c r="J28" s="1" t="s">
        <v>52</v>
      </c>
      <c r="K28" s="1" t="s">
        <v>311</v>
      </c>
      <c r="L28" s="1" t="s">
        <v>155</v>
      </c>
      <c r="M28" s="1" t="s">
        <v>473</v>
      </c>
      <c r="N28" s="1" t="s">
        <v>122</v>
      </c>
      <c r="O28" s="1" t="s">
        <v>80</v>
      </c>
      <c r="P28" s="1" t="s">
        <v>81</v>
      </c>
      <c r="Q28" s="1" t="s">
        <v>42</v>
      </c>
      <c r="R28" s="1" t="s">
        <v>43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22</v>
      </c>
      <c r="B29" s="32">
        <v>43525</v>
      </c>
      <c r="C29" s="32">
        <v>43556</v>
      </c>
      <c r="D29" s="1" t="s">
        <v>30</v>
      </c>
      <c r="E29" s="47">
        <v>868345031034960</v>
      </c>
      <c r="F29" s="1"/>
      <c r="G29" s="1" t="s">
        <v>74</v>
      </c>
      <c r="H29" s="1"/>
      <c r="I29" s="1" t="s">
        <v>474</v>
      </c>
      <c r="J29" s="1"/>
      <c r="K29" s="1" t="s">
        <v>472</v>
      </c>
      <c r="L29" s="1" t="s">
        <v>155</v>
      </c>
      <c r="M29" s="1" t="s">
        <v>213</v>
      </c>
      <c r="N29" s="1"/>
      <c r="O29" s="1" t="s">
        <v>80</v>
      </c>
      <c r="P29" s="1" t="s">
        <v>81</v>
      </c>
      <c r="Q29" s="1" t="s">
        <v>42</v>
      </c>
      <c r="R29" s="1" t="s">
        <v>44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23</v>
      </c>
      <c r="B30" s="32">
        <v>43678</v>
      </c>
      <c r="C30" s="32">
        <v>43709</v>
      </c>
      <c r="D30" s="1" t="s">
        <v>30</v>
      </c>
      <c r="E30" s="47">
        <v>864811037216459</v>
      </c>
      <c r="F30" s="1"/>
      <c r="G30" s="1" t="s">
        <v>74</v>
      </c>
      <c r="H30" s="1" t="s">
        <v>118</v>
      </c>
      <c r="I30" s="1" t="s">
        <v>475</v>
      </c>
      <c r="J30" s="1" t="s">
        <v>476</v>
      </c>
      <c r="K30" s="1"/>
      <c r="L30" s="1" t="s">
        <v>84</v>
      </c>
      <c r="M30" s="1" t="s">
        <v>106</v>
      </c>
      <c r="N30" s="1"/>
      <c r="O30" s="1" t="s">
        <v>80</v>
      </c>
      <c r="P30" s="1" t="s">
        <v>92</v>
      </c>
      <c r="Q30" s="1" t="s">
        <v>42</v>
      </c>
      <c r="R30" s="1" t="s">
        <v>44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24</v>
      </c>
      <c r="B31" s="32">
        <v>43678</v>
      </c>
      <c r="C31" s="32">
        <v>43709</v>
      </c>
      <c r="D31" s="1" t="s">
        <v>30</v>
      </c>
      <c r="E31" s="47">
        <v>864811031223576</v>
      </c>
      <c r="F31" s="1"/>
      <c r="G31" s="1" t="s">
        <v>74</v>
      </c>
      <c r="H31" s="1" t="s">
        <v>118</v>
      </c>
      <c r="I31" s="1" t="s">
        <v>477</v>
      </c>
      <c r="J31" s="1" t="s">
        <v>225</v>
      </c>
      <c r="K31" s="1" t="s">
        <v>276</v>
      </c>
      <c r="L31" s="1"/>
      <c r="M31" s="1" t="s">
        <v>277</v>
      </c>
      <c r="N31" s="1" t="s">
        <v>122</v>
      </c>
      <c r="O31" s="1" t="s">
        <v>80</v>
      </c>
      <c r="P31" s="1" t="s">
        <v>92</v>
      </c>
      <c r="Q31" s="1" t="s">
        <v>42</v>
      </c>
      <c r="R31" s="1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25</v>
      </c>
      <c r="B32" s="32">
        <v>43678</v>
      </c>
      <c r="C32" s="32">
        <v>43709</v>
      </c>
      <c r="D32" s="1" t="s">
        <v>30</v>
      </c>
      <c r="E32" s="47">
        <v>868926033918811</v>
      </c>
      <c r="F32" s="1"/>
      <c r="G32" s="1" t="s">
        <v>74</v>
      </c>
      <c r="H32" s="1"/>
      <c r="I32" s="1" t="s">
        <v>478</v>
      </c>
      <c r="J32" s="1" t="s">
        <v>119</v>
      </c>
      <c r="K32" s="1" t="s">
        <v>243</v>
      </c>
      <c r="L32" s="1" t="s">
        <v>276</v>
      </c>
      <c r="M32" s="1" t="s">
        <v>121</v>
      </c>
      <c r="N32" s="1"/>
      <c r="O32" s="1" t="s">
        <v>80</v>
      </c>
      <c r="P32" s="1" t="s">
        <v>92</v>
      </c>
      <c r="Q32" s="1" t="s">
        <v>37</v>
      </c>
      <c r="R32" s="1" t="s">
        <v>40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26</v>
      </c>
      <c r="B33" s="32">
        <v>43678</v>
      </c>
      <c r="C33" s="32">
        <v>43709</v>
      </c>
      <c r="D33" s="1" t="s">
        <v>30</v>
      </c>
      <c r="E33" s="47">
        <v>864811036970171</v>
      </c>
      <c r="F33" s="1"/>
      <c r="G33" s="1" t="s">
        <v>74</v>
      </c>
      <c r="H33" s="1"/>
      <c r="I33" s="1" t="s">
        <v>479</v>
      </c>
      <c r="J33" s="1"/>
      <c r="K33" s="1" t="s">
        <v>311</v>
      </c>
      <c r="L33" s="1" t="s">
        <v>276</v>
      </c>
      <c r="M33" s="1" t="s">
        <v>58</v>
      </c>
      <c r="N33" s="1" t="s">
        <v>122</v>
      </c>
      <c r="O33" s="1" t="s">
        <v>80</v>
      </c>
      <c r="P33" s="1" t="s">
        <v>92</v>
      </c>
      <c r="Q33" s="1" t="s">
        <v>42</v>
      </c>
      <c r="R33" s="1" t="s">
        <v>44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27</v>
      </c>
      <c r="B34" s="32">
        <v>43678</v>
      </c>
      <c r="C34" s="32">
        <v>43709</v>
      </c>
      <c r="D34" s="1" t="s">
        <v>30</v>
      </c>
      <c r="E34" s="47">
        <v>864811037124760</v>
      </c>
      <c r="F34" s="1"/>
      <c r="G34" s="1" t="s">
        <v>74</v>
      </c>
      <c r="H34" s="1"/>
      <c r="I34" s="1" t="s">
        <v>480</v>
      </c>
      <c r="J34" s="1" t="s">
        <v>481</v>
      </c>
      <c r="K34" s="1" t="s">
        <v>84</v>
      </c>
      <c r="L34" s="1"/>
      <c r="M34" s="1" t="s">
        <v>482</v>
      </c>
      <c r="N34" s="1"/>
      <c r="O34" s="1" t="s">
        <v>80</v>
      </c>
      <c r="P34" s="1" t="s">
        <v>92</v>
      </c>
      <c r="Q34" s="1" t="s">
        <v>37</v>
      </c>
      <c r="R34" s="1" t="s">
        <v>41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28</v>
      </c>
      <c r="B35" s="32">
        <v>43678</v>
      </c>
      <c r="C35" s="32">
        <v>43709</v>
      </c>
      <c r="D35" s="1" t="s">
        <v>30</v>
      </c>
      <c r="E35" s="47">
        <v>868926033920890</v>
      </c>
      <c r="F35" s="1"/>
      <c r="G35" s="1" t="s">
        <v>74</v>
      </c>
      <c r="H35" s="1"/>
      <c r="I35" s="1" t="s">
        <v>460</v>
      </c>
      <c r="J35" s="1" t="s">
        <v>210</v>
      </c>
      <c r="K35" s="1" t="s">
        <v>472</v>
      </c>
      <c r="L35" s="1" t="s">
        <v>276</v>
      </c>
      <c r="M35" s="1" t="s">
        <v>277</v>
      </c>
      <c r="N35" s="1"/>
      <c r="O35" s="1" t="s">
        <v>80</v>
      </c>
      <c r="P35" s="1" t="s">
        <v>92</v>
      </c>
      <c r="Q35" s="1" t="s">
        <v>42</v>
      </c>
      <c r="R35" s="1" t="s">
        <v>68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29</v>
      </c>
      <c r="B36" s="1" t="s">
        <v>446</v>
      </c>
      <c r="C36" s="1" t="s">
        <v>162</v>
      </c>
      <c r="D36" s="1" t="s">
        <v>30</v>
      </c>
      <c r="E36" s="47">
        <v>866192037794003</v>
      </c>
      <c r="F36" s="1" t="s">
        <v>88</v>
      </c>
      <c r="G36" s="1" t="s">
        <v>74</v>
      </c>
      <c r="H36" s="1" t="s">
        <v>2137</v>
      </c>
      <c r="I36" s="1" t="s">
        <v>483</v>
      </c>
      <c r="J36" s="1" t="s">
        <v>484</v>
      </c>
      <c r="K36" s="1" t="s">
        <v>243</v>
      </c>
      <c r="L36" s="1" t="s">
        <v>276</v>
      </c>
      <c r="M36" s="1" t="s">
        <v>332</v>
      </c>
      <c r="N36" s="1" t="s">
        <v>122</v>
      </c>
      <c r="O36" s="1" t="s">
        <v>80</v>
      </c>
      <c r="P36" s="1" t="s">
        <v>92</v>
      </c>
      <c r="Q36" s="1" t="s">
        <v>37</v>
      </c>
      <c r="R36" s="1" t="s">
        <v>59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30</v>
      </c>
      <c r="B37" s="1" t="s">
        <v>163</v>
      </c>
      <c r="C37" s="1" t="s">
        <v>235</v>
      </c>
      <c r="D37" s="1" t="s">
        <v>30</v>
      </c>
      <c r="E37" s="47">
        <v>864811036923543</v>
      </c>
      <c r="F37" s="1"/>
      <c r="G37" s="1" t="s">
        <v>74</v>
      </c>
      <c r="H37" s="1" t="s">
        <v>485</v>
      </c>
      <c r="I37" s="1" t="s">
        <v>486</v>
      </c>
      <c r="J37" s="1" t="s">
        <v>487</v>
      </c>
      <c r="K37" s="1" t="s">
        <v>155</v>
      </c>
      <c r="L37" s="1"/>
      <c r="M37" s="1" t="s">
        <v>488</v>
      </c>
      <c r="N37" s="1" t="s">
        <v>122</v>
      </c>
      <c r="O37" s="1" t="s">
        <v>80</v>
      </c>
      <c r="P37" s="1" t="s">
        <v>100</v>
      </c>
      <c r="Q37" s="1" t="s">
        <v>37</v>
      </c>
      <c r="R37" s="1" t="s">
        <v>39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31</v>
      </c>
      <c r="B38" s="1" t="s">
        <v>163</v>
      </c>
      <c r="C38" s="1" t="s">
        <v>235</v>
      </c>
      <c r="D38" s="1" t="s">
        <v>30</v>
      </c>
      <c r="E38" s="47">
        <v>866192037790720</v>
      </c>
      <c r="F38" s="1"/>
      <c r="G38" s="1" t="s">
        <v>74</v>
      </c>
      <c r="H38" s="1" t="s">
        <v>485</v>
      </c>
      <c r="I38" s="1" t="s">
        <v>489</v>
      </c>
      <c r="J38" s="1" t="s">
        <v>225</v>
      </c>
      <c r="K38" s="1" t="s">
        <v>84</v>
      </c>
      <c r="L38" s="1"/>
      <c r="M38" s="1" t="s">
        <v>213</v>
      </c>
      <c r="N38" s="1" t="s">
        <v>122</v>
      </c>
      <c r="O38" s="1" t="s">
        <v>80</v>
      </c>
      <c r="P38" s="1" t="s">
        <v>100</v>
      </c>
      <c r="Q38" s="1" t="s">
        <v>37</v>
      </c>
      <c r="R38" s="1" t="s">
        <v>59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32</v>
      </c>
      <c r="B39" s="1" t="s">
        <v>163</v>
      </c>
      <c r="C39" s="1" t="s">
        <v>235</v>
      </c>
      <c r="D39" s="1" t="s">
        <v>30</v>
      </c>
      <c r="E39" s="47">
        <v>864811037112625</v>
      </c>
      <c r="F39" s="1"/>
      <c r="G39" s="1" t="s">
        <v>74</v>
      </c>
      <c r="H39" s="1" t="s">
        <v>485</v>
      </c>
      <c r="I39" s="1" t="s">
        <v>490</v>
      </c>
      <c r="J39" s="1" t="s">
        <v>491</v>
      </c>
      <c r="K39" s="1"/>
      <c r="L39" s="1" t="s">
        <v>84</v>
      </c>
      <c r="M39" s="1" t="s">
        <v>492</v>
      </c>
      <c r="N39" s="1" t="s">
        <v>122</v>
      </c>
      <c r="O39" s="1" t="s">
        <v>80</v>
      </c>
      <c r="P39" s="1" t="s">
        <v>100</v>
      </c>
      <c r="Q39" s="1" t="s">
        <v>37</v>
      </c>
      <c r="R39" s="1" t="s">
        <v>67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37</v>
      </c>
    </row>
    <row r="40" spans="1:28" ht="16.5" customHeight="1" x14ac:dyDescent="0.25">
      <c r="A40" s="1">
        <v>33</v>
      </c>
      <c r="B40" s="1" t="s">
        <v>163</v>
      </c>
      <c r="C40" s="1" t="s">
        <v>235</v>
      </c>
      <c r="D40" s="1" t="s">
        <v>30</v>
      </c>
      <c r="E40" s="47">
        <v>868926033950541</v>
      </c>
      <c r="F40" s="1" t="s">
        <v>88</v>
      </c>
      <c r="G40" s="1" t="s">
        <v>74</v>
      </c>
      <c r="H40" s="1" t="s">
        <v>485</v>
      </c>
      <c r="I40" s="1" t="s">
        <v>493</v>
      </c>
      <c r="J40" s="1" t="s">
        <v>494</v>
      </c>
      <c r="K40" s="1" t="s">
        <v>472</v>
      </c>
      <c r="L40" s="1" t="s">
        <v>276</v>
      </c>
      <c r="M40" s="1" t="s">
        <v>495</v>
      </c>
      <c r="N40" s="1" t="s">
        <v>122</v>
      </c>
      <c r="O40" s="1" t="s">
        <v>80</v>
      </c>
      <c r="P40" s="1" t="s">
        <v>100</v>
      </c>
      <c r="Q40" s="1" t="s">
        <v>37</v>
      </c>
      <c r="R40" s="1" t="s">
        <v>40</v>
      </c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>
        <v>34</v>
      </c>
      <c r="B41" s="1" t="s">
        <v>163</v>
      </c>
      <c r="C41" s="1" t="s">
        <v>235</v>
      </c>
      <c r="D41" s="1" t="s">
        <v>30</v>
      </c>
      <c r="E41" s="47">
        <v>864811036965841</v>
      </c>
      <c r="F41" s="1"/>
      <c r="G41" s="1" t="s">
        <v>74</v>
      </c>
      <c r="H41" s="1" t="s">
        <v>485</v>
      </c>
      <c r="I41" s="1" t="s">
        <v>453</v>
      </c>
      <c r="J41" s="1" t="s">
        <v>225</v>
      </c>
      <c r="K41" s="1" t="s">
        <v>243</v>
      </c>
      <c r="L41" s="1" t="s">
        <v>276</v>
      </c>
      <c r="M41" s="1" t="s">
        <v>213</v>
      </c>
      <c r="N41" s="1" t="s">
        <v>122</v>
      </c>
      <c r="O41" s="1" t="s">
        <v>80</v>
      </c>
      <c r="P41" s="1" t="s">
        <v>100</v>
      </c>
      <c r="Q41" s="1" t="s">
        <v>37</v>
      </c>
      <c r="R41" s="1" t="s">
        <v>59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35</v>
      </c>
      <c r="B42" s="1" t="s">
        <v>163</v>
      </c>
      <c r="C42" s="1" t="s">
        <v>235</v>
      </c>
      <c r="D42" s="1" t="s">
        <v>30</v>
      </c>
      <c r="E42" s="47">
        <v>869627031835341</v>
      </c>
      <c r="F42" s="1"/>
      <c r="G42" s="1" t="s">
        <v>74</v>
      </c>
      <c r="H42" s="1" t="s">
        <v>485</v>
      </c>
      <c r="I42" s="1" t="s">
        <v>453</v>
      </c>
      <c r="J42" s="1" t="s">
        <v>225</v>
      </c>
      <c r="K42" s="1" t="s">
        <v>311</v>
      </c>
      <c r="L42" s="1" t="s">
        <v>276</v>
      </c>
      <c r="M42" s="1" t="s">
        <v>496</v>
      </c>
      <c r="N42" s="1" t="s">
        <v>122</v>
      </c>
      <c r="O42" s="1" t="s">
        <v>80</v>
      </c>
      <c r="P42" s="1" t="s">
        <v>100</v>
      </c>
      <c r="Q42" s="1" t="s">
        <v>37</v>
      </c>
      <c r="R42" s="1" t="s">
        <v>59</v>
      </c>
      <c r="Y42" s="259"/>
      <c r="Z42" s="18" t="s">
        <v>40</v>
      </c>
      <c r="AA42" s="18">
        <f>COUNTIFS($D$8:$D$1000,"TG102SE",$R$8:$R$1000,"NG")</f>
        <v>10</v>
      </c>
      <c r="AB42" s="257"/>
    </row>
    <row r="43" spans="1:28" ht="16.5" customHeight="1" x14ac:dyDescent="0.25">
      <c r="A43" s="1">
        <v>36</v>
      </c>
      <c r="B43" s="1" t="s">
        <v>163</v>
      </c>
      <c r="C43" s="1" t="s">
        <v>235</v>
      </c>
      <c r="D43" s="1" t="s">
        <v>30</v>
      </c>
      <c r="E43" s="47">
        <v>864811031294957</v>
      </c>
      <c r="F43" s="1"/>
      <c r="G43" s="1" t="s">
        <v>74</v>
      </c>
      <c r="H43" s="1" t="s">
        <v>485</v>
      </c>
      <c r="I43" s="1" t="s">
        <v>497</v>
      </c>
      <c r="J43" s="1" t="s">
        <v>225</v>
      </c>
      <c r="K43" s="1" t="s">
        <v>311</v>
      </c>
      <c r="L43" s="1" t="s">
        <v>276</v>
      </c>
      <c r="M43" s="1" t="s">
        <v>498</v>
      </c>
      <c r="N43" s="1" t="s">
        <v>122</v>
      </c>
      <c r="O43" s="1" t="s">
        <v>80</v>
      </c>
      <c r="P43" s="1" t="s">
        <v>100</v>
      </c>
      <c r="Q43" s="1" t="s">
        <v>37</v>
      </c>
      <c r="R43" s="1" t="s">
        <v>59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37</v>
      </c>
      <c r="B44" s="1" t="s">
        <v>163</v>
      </c>
      <c r="C44" s="1" t="s">
        <v>235</v>
      </c>
      <c r="D44" s="1" t="s">
        <v>30</v>
      </c>
      <c r="E44" s="47">
        <v>866192037771209</v>
      </c>
      <c r="F44" s="1"/>
      <c r="G44" s="1" t="s">
        <v>74</v>
      </c>
      <c r="H44" s="1" t="s">
        <v>485</v>
      </c>
      <c r="I44" s="1" t="s">
        <v>499</v>
      </c>
      <c r="J44" s="1" t="s">
        <v>225</v>
      </c>
      <c r="K44" s="1" t="s">
        <v>84</v>
      </c>
      <c r="L44" s="1"/>
      <c r="M44" s="1" t="s">
        <v>496</v>
      </c>
      <c r="N44" s="1" t="s">
        <v>122</v>
      </c>
      <c r="O44" s="1" t="s">
        <v>80</v>
      </c>
      <c r="P44" s="1" t="s">
        <v>100</v>
      </c>
      <c r="Q44" s="1" t="s">
        <v>37</v>
      </c>
      <c r="R44" s="1" t="s">
        <v>59</v>
      </c>
      <c r="Y44" s="259"/>
      <c r="Z44" s="18" t="s">
        <v>41</v>
      </c>
      <c r="AA44" s="18">
        <f>COUNTIFS($D$8:$D$1000,"TG102SE",$R$8:$R$1000,"LK")</f>
        <v>9</v>
      </c>
      <c r="AB44" s="257"/>
    </row>
    <row r="45" spans="1:28" ht="16.5" customHeight="1" x14ac:dyDescent="0.25">
      <c r="A45" s="1">
        <v>38</v>
      </c>
      <c r="B45" s="1" t="s">
        <v>235</v>
      </c>
      <c r="C45" s="1" t="s">
        <v>241</v>
      </c>
      <c r="D45" s="1" t="s">
        <v>30</v>
      </c>
      <c r="E45" s="47">
        <v>864811036948169</v>
      </c>
      <c r="F45" s="1" t="s">
        <v>88</v>
      </c>
      <c r="G45" s="1" t="s">
        <v>74</v>
      </c>
      <c r="H45" s="1" t="s">
        <v>500</v>
      </c>
      <c r="I45" s="1" t="s">
        <v>501</v>
      </c>
      <c r="J45" s="1" t="s">
        <v>502</v>
      </c>
      <c r="K45" s="1"/>
      <c r="L45" s="1" t="s">
        <v>276</v>
      </c>
      <c r="M45" s="1" t="s">
        <v>503</v>
      </c>
      <c r="N45" s="1" t="s">
        <v>122</v>
      </c>
      <c r="O45" s="1" t="s">
        <v>80</v>
      </c>
      <c r="P45" s="1" t="s">
        <v>100</v>
      </c>
      <c r="Q45" s="1" t="s">
        <v>37</v>
      </c>
      <c r="R45" s="1" t="s">
        <v>59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39</v>
      </c>
      <c r="B46" s="1" t="s">
        <v>279</v>
      </c>
      <c r="C46" s="1" t="s">
        <v>387</v>
      </c>
      <c r="D46" s="1" t="s">
        <v>30</v>
      </c>
      <c r="E46" s="47">
        <v>868926033939759</v>
      </c>
      <c r="F46" s="1"/>
      <c r="G46" s="1" t="s">
        <v>74</v>
      </c>
      <c r="H46" s="1"/>
      <c r="I46" s="1" t="s">
        <v>453</v>
      </c>
      <c r="J46" s="1" t="s">
        <v>225</v>
      </c>
      <c r="K46" s="1" t="s">
        <v>155</v>
      </c>
      <c r="L46" s="1"/>
      <c r="M46" s="1" t="s">
        <v>106</v>
      </c>
      <c r="N46" s="1" t="s">
        <v>122</v>
      </c>
      <c r="O46" s="1" t="s">
        <v>80</v>
      </c>
      <c r="P46" s="1" t="s">
        <v>451</v>
      </c>
      <c r="Q46" s="1" t="s">
        <v>42</v>
      </c>
      <c r="R46" s="1" t="s">
        <v>44</v>
      </c>
      <c r="Y46" s="259"/>
      <c r="Z46" s="18" t="s">
        <v>68</v>
      </c>
      <c r="AA46" s="18">
        <f>COUNTIFS($D$8:$D$1000,"TG102SE",$R$8:$R$1000,"SF")</f>
        <v>2</v>
      </c>
      <c r="AB46" s="257"/>
    </row>
    <row r="47" spans="1:28" ht="16.5" customHeight="1" x14ac:dyDescent="0.25">
      <c r="A47" s="1">
        <v>40</v>
      </c>
      <c r="B47" s="1" t="s">
        <v>279</v>
      </c>
      <c r="C47" s="1" t="s">
        <v>387</v>
      </c>
      <c r="D47" s="1" t="s">
        <v>30</v>
      </c>
      <c r="E47" s="47">
        <v>868926033928638</v>
      </c>
      <c r="F47" s="1"/>
      <c r="G47" s="1" t="s">
        <v>74</v>
      </c>
      <c r="H47" s="1"/>
      <c r="I47" s="1" t="s">
        <v>453</v>
      </c>
      <c r="J47" s="1" t="s">
        <v>225</v>
      </c>
      <c r="K47" s="1" t="s">
        <v>155</v>
      </c>
      <c r="L47" s="1"/>
      <c r="M47" s="1" t="s">
        <v>106</v>
      </c>
      <c r="N47" s="1" t="s">
        <v>122</v>
      </c>
      <c r="O47" s="1" t="s">
        <v>80</v>
      </c>
      <c r="P47" s="1" t="s">
        <v>451</v>
      </c>
      <c r="Q47" s="1" t="s">
        <v>42</v>
      </c>
      <c r="R47" s="1" t="s">
        <v>44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41</v>
      </c>
      <c r="B48" s="1" t="s">
        <v>279</v>
      </c>
      <c r="C48" s="1" t="s">
        <v>387</v>
      </c>
      <c r="D48" s="1" t="s">
        <v>30</v>
      </c>
      <c r="E48" s="47">
        <v>864811031280790</v>
      </c>
      <c r="F48" s="1"/>
      <c r="G48" s="1" t="s">
        <v>74</v>
      </c>
      <c r="H48" s="1"/>
      <c r="I48" s="1" t="s">
        <v>504</v>
      </c>
      <c r="J48" s="1" t="s">
        <v>167</v>
      </c>
      <c r="K48" s="1" t="s">
        <v>243</v>
      </c>
      <c r="L48" s="1" t="s">
        <v>155</v>
      </c>
      <c r="M48" s="1" t="s">
        <v>58</v>
      </c>
      <c r="N48" s="1" t="s">
        <v>122</v>
      </c>
      <c r="O48" s="1" t="s">
        <v>80</v>
      </c>
      <c r="P48" s="1" t="s">
        <v>451</v>
      </c>
      <c r="Q48" s="1" t="s">
        <v>42</v>
      </c>
      <c r="R48" s="1" t="s">
        <v>44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14</v>
      </c>
      <c r="AB48" s="257"/>
    </row>
    <row r="49" spans="1:28" ht="16.5" customHeight="1" x14ac:dyDescent="0.25">
      <c r="A49" s="265" t="s">
        <v>557</v>
      </c>
      <c r="B49" s="266"/>
      <c r="C49" s="266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7"/>
      <c r="T49" s="124"/>
      <c r="U49" s="124"/>
      <c r="V49" s="124"/>
      <c r="Y49" s="259"/>
      <c r="Z49" s="18" t="s">
        <v>45</v>
      </c>
      <c r="AA49" s="18">
        <f>COUNTIFS($D$8:$D$1000,"TG102SE",$R$8:$R$1000,"KL")</f>
        <v>2</v>
      </c>
      <c r="AB49" s="258"/>
    </row>
    <row r="50" spans="1:28" ht="16.5" customHeight="1" x14ac:dyDescent="0.25">
      <c r="A50" s="268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70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128</v>
      </c>
    </row>
    <row r="51" spans="1:28" ht="16.5" customHeight="1" x14ac:dyDescent="0.25">
      <c r="A51" s="1">
        <v>42</v>
      </c>
      <c r="B51" s="20" t="s">
        <v>558</v>
      </c>
      <c r="C51" s="20" t="s">
        <v>594</v>
      </c>
      <c r="D51" s="18" t="s">
        <v>30</v>
      </c>
      <c r="E51" s="21">
        <v>866192037788021</v>
      </c>
      <c r="F51" s="18"/>
      <c r="G51" s="18" t="s">
        <v>74</v>
      </c>
      <c r="H51" s="22"/>
      <c r="I51" s="24" t="s">
        <v>654</v>
      </c>
      <c r="J51" s="22"/>
      <c r="K51" s="22" t="s">
        <v>120</v>
      </c>
      <c r="L51" s="22" t="s">
        <v>84</v>
      </c>
      <c r="M51" s="22" t="s">
        <v>58</v>
      </c>
      <c r="N51" s="25" t="s">
        <v>122</v>
      </c>
      <c r="O51" s="22" t="s">
        <v>80</v>
      </c>
      <c r="P51" s="22" t="s">
        <v>92</v>
      </c>
      <c r="Q51" s="26" t="s">
        <v>42</v>
      </c>
      <c r="R51" s="1" t="s">
        <v>44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24</v>
      </c>
      <c r="AB51" s="257"/>
    </row>
    <row r="52" spans="1:28" ht="16.5" customHeight="1" x14ac:dyDescent="0.25">
      <c r="A52" s="1">
        <v>43</v>
      </c>
      <c r="B52" s="20" t="s">
        <v>558</v>
      </c>
      <c r="C52" s="20" t="s">
        <v>594</v>
      </c>
      <c r="D52" s="18" t="s">
        <v>30</v>
      </c>
      <c r="E52" s="21">
        <v>864811036936446</v>
      </c>
      <c r="F52" s="18"/>
      <c r="G52" s="18" t="s">
        <v>74</v>
      </c>
      <c r="H52" s="31"/>
      <c r="I52" s="24" t="s">
        <v>655</v>
      </c>
      <c r="J52" s="22"/>
      <c r="K52" s="22" t="s">
        <v>656</v>
      </c>
      <c r="L52" s="22" t="s">
        <v>155</v>
      </c>
      <c r="M52" s="22" t="s">
        <v>58</v>
      </c>
      <c r="N52" s="25" t="s">
        <v>122</v>
      </c>
      <c r="O52" s="22" t="s">
        <v>80</v>
      </c>
      <c r="P52" s="22" t="s">
        <v>92</v>
      </c>
      <c r="Q52" s="26" t="s">
        <v>42</v>
      </c>
      <c r="R52" s="1" t="s">
        <v>44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6</v>
      </c>
      <c r="AB52" s="257"/>
    </row>
    <row r="53" spans="1:28" ht="16.5" customHeight="1" x14ac:dyDescent="0.25">
      <c r="A53" s="1">
        <v>44</v>
      </c>
      <c r="B53" s="20" t="s">
        <v>558</v>
      </c>
      <c r="C53" s="20" t="s">
        <v>594</v>
      </c>
      <c r="D53" s="18" t="s">
        <v>30</v>
      </c>
      <c r="E53" s="21">
        <v>866050031761446</v>
      </c>
      <c r="F53" s="18"/>
      <c r="G53" s="18" t="s">
        <v>74</v>
      </c>
      <c r="H53" s="29"/>
      <c r="I53" s="24" t="s">
        <v>447</v>
      </c>
      <c r="J53" s="22"/>
      <c r="K53" s="22" t="s">
        <v>545</v>
      </c>
      <c r="L53" s="22" t="s">
        <v>84</v>
      </c>
      <c r="M53" s="22" t="s">
        <v>58</v>
      </c>
      <c r="N53" s="25" t="s">
        <v>122</v>
      </c>
      <c r="O53" s="22" t="s">
        <v>80</v>
      </c>
      <c r="P53" s="22" t="s">
        <v>92</v>
      </c>
      <c r="Q53" s="26" t="s">
        <v>42</v>
      </c>
      <c r="R53" s="1" t="s">
        <v>44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18</v>
      </c>
      <c r="AB53" s="257"/>
    </row>
    <row r="54" spans="1:28" ht="16.5" customHeight="1" x14ac:dyDescent="0.25">
      <c r="A54" s="1">
        <v>45</v>
      </c>
      <c r="B54" s="20" t="s">
        <v>559</v>
      </c>
      <c r="C54" s="20">
        <v>43468</v>
      </c>
      <c r="D54" s="18" t="s">
        <v>30</v>
      </c>
      <c r="E54" s="21">
        <v>866192037847124</v>
      </c>
      <c r="F54" s="18"/>
      <c r="G54" s="18" t="s">
        <v>74</v>
      </c>
      <c r="H54" s="29"/>
      <c r="I54" s="24" t="s">
        <v>654</v>
      </c>
      <c r="J54" s="22"/>
      <c r="K54" s="22" t="s">
        <v>311</v>
      </c>
      <c r="L54" s="22" t="s">
        <v>155</v>
      </c>
      <c r="M54" s="22" t="s">
        <v>58</v>
      </c>
      <c r="N54" s="25" t="s">
        <v>122</v>
      </c>
      <c r="O54" s="22" t="s">
        <v>80</v>
      </c>
      <c r="P54" s="22" t="s">
        <v>92</v>
      </c>
      <c r="Q54" s="26" t="s">
        <v>42</v>
      </c>
      <c r="R54" s="1" t="s">
        <v>44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2</v>
      </c>
      <c r="AB54" s="257"/>
    </row>
    <row r="55" spans="1:28" ht="16.5" customHeight="1" x14ac:dyDescent="0.25">
      <c r="A55" s="1">
        <v>46</v>
      </c>
      <c r="B55" s="20" t="s">
        <v>611</v>
      </c>
      <c r="C55" s="20" t="s">
        <v>558</v>
      </c>
      <c r="D55" s="18" t="s">
        <v>56</v>
      </c>
      <c r="E55" s="21">
        <v>868183034754742</v>
      </c>
      <c r="F55" s="5"/>
      <c r="G55" s="18" t="s">
        <v>74</v>
      </c>
      <c r="H55" s="18" t="s">
        <v>657</v>
      </c>
      <c r="I55" s="22" t="s">
        <v>658</v>
      </c>
      <c r="J55" s="22" t="s">
        <v>119</v>
      </c>
      <c r="K55" s="8" t="s">
        <v>206</v>
      </c>
      <c r="L55" s="22" t="s">
        <v>78</v>
      </c>
      <c r="M55" s="22" t="s">
        <v>121</v>
      </c>
      <c r="N55" s="22"/>
      <c r="O55" s="22" t="s">
        <v>80</v>
      </c>
      <c r="P55" s="22" t="s">
        <v>92</v>
      </c>
      <c r="Q55" s="23" t="s">
        <v>37</v>
      </c>
      <c r="R55" s="18" t="s">
        <v>40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25</v>
      </c>
      <c r="AB55" s="257"/>
    </row>
    <row r="56" spans="1:28" ht="16.5" customHeight="1" x14ac:dyDescent="0.25">
      <c r="A56" s="1">
        <v>47</v>
      </c>
      <c r="B56" s="20" t="s">
        <v>611</v>
      </c>
      <c r="C56" s="20" t="s">
        <v>558</v>
      </c>
      <c r="D56" s="18" t="s">
        <v>56</v>
      </c>
      <c r="E56" s="21">
        <v>868183034673876</v>
      </c>
      <c r="F56" s="5"/>
      <c r="G56" s="18" t="s">
        <v>74</v>
      </c>
      <c r="H56" s="18" t="s">
        <v>657</v>
      </c>
      <c r="I56" s="22" t="s">
        <v>453</v>
      </c>
      <c r="J56" s="22"/>
      <c r="K56" s="22" t="s">
        <v>78</v>
      </c>
      <c r="L56" s="22"/>
      <c r="M56" s="22" t="s">
        <v>106</v>
      </c>
      <c r="N56" s="22"/>
      <c r="O56" s="22" t="s">
        <v>80</v>
      </c>
      <c r="P56" s="22" t="s">
        <v>92</v>
      </c>
      <c r="Q56" s="23" t="s">
        <v>42</v>
      </c>
      <c r="R56" s="18" t="s">
        <v>44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3</v>
      </c>
      <c r="AB56" s="257"/>
    </row>
    <row r="57" spans="1:28" ht="16.5" customHeight="1" x14ac:dyDescent="0.25">
      <c r="A57" s="1">
        <v>48</v>
      </c>
      <c r="B57" s="20" t="s">
        <v>611</v>
      </c>
      <c r="C57" s="20" t="s">
        <v>558</v>
      </c>
      <c r="D57" s="18" t="s">
        <v>56</v>
      </c>
      <c r="E57" s="21">
        <v>867857039901793</v>
      </c>
      <c r="F57" s="5"/>
      <c r="G57" s="18" t="s">
        <v>74</v>
      </c>
      <c r="H57" s="18" t="s">
        <v>657</v>
      </c>
      <c r="I57" s="22" t="s">
        <v>468</v>
      </c>
      <c r="J57" s="22" t="s">
        <v>198</v>
      </c>
      <c r="K57" s="22" t="s">
        <v>78</v>
      </c>
      <c r="L57" s="22"/>
      <c r="M57" s="22" t="s">
        <v>659</v>
      </c>
      <c r="N57" s="22"/>
      <c r="O57" s="22" t="s">
        <v>80</v>
      </c>
      <c r="P57" s="22" t="s">
        <v>92</v>
      </c>
      <c r="Q57" s="23" t="s">
        <v>37</v>
      </c>
      <c r="R57" s="18" t="s">
        <v>41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4</v>
      </c>
      <c r="AB57" s="257"/>
    </row>
    <row r="58" spans="1:28" ht="16.5" customHeight="1" x14ac:dyDescent="0.25">
      <c r="A58" s="1">
        <v>49</v>
      </c>
      <c r="B58" s="20" t="s">
        <v>611</v>
      </c>
      <c r="C58" s="20" t="s">
        <v>558</v>
      </c>
      <c r="D58" s="18" t="s">
        <v>56</v>
      </c>
      <c r="E58" s="21">
        <v>868183034665443</v>
      </c>
      <c r="F58" s="5"/>
      <c r="G58" s="18" t="s">
        <v>74</v>
      </c>
      <c r="H58" s="18" t="s">
        <v>657</v>
      </c>
      <c r="I58" s="24" t="s">
        <v>453</v>
      </c>
      <c r="J58" s="22" t="s">
        <v>660</v>
      </c>
      <c r="K58" s="24" t="s">
        <v>206</v>
      </c>
      <c r="L58" s="22" t="s">
        <v>78</v>
      </c>
      <c r="M58" s="22" t="s">
        <v>661</v>
      </c>
      <c r="N58" s="22"/>
      <c r="O58" s="22" t="s">
        <v>80</v>
      </c>
      <c r="P58" s="22" t="s">
        <v>92</v>
      </c>
      <c r="Q58" s="23" t="s">
        <v>37</v>
      </c>
      <c r="R58" s="18" t="s">
        <v>40</v>
      </c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50</v>
      </c>
      <c r="B59" s="20" t="s">
        <v>611</v>
      </c>
      <c r="C59" s="20" t="s">
        <v>558</v>
      </c>
      <c r="D59" s="18" t="s">
        <v>56</v>
      </c>
      <c r="E59" s="21">
        <v>867857039940932</v>
      </c>
      <c r="F59" s="5"/>
      <c r="G59" s="18" t="s">
        <v>74</v>
      </c>
      <c r="H59" s="18" t="s">
        <v>657</v>
      </c>
      <c r="I59" s="29" t="s">
        <v>662</v>
      </c>
      <c r="J59" s="22" t="s">
        <v>481</v>
      </c>
      <c r="K59" s="22" t="s">
        <v>78</v>
      </c>
      <c r="L59" s="22"/>
      <c r="M59" s="22" t="s">
        <v>663</v>
      </c>
      <c r="N59" s="22"/>
      <c r="O59" s="22" t="s">
        <v>80</v>
      </c>
      <c r="P59" s="22" t="s">
        <v>92</v>
      </c>
      <c r="Q59" s="26" t="s">
        <v>37</v>
      </c>
      <c r="R59" s="18" t="s">
        <v>41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44</v>
      </c>
      <c r="AB59" s="257"/>
    </row>
    <row r="60" spans="1:28" ht="16.5" customHeight="1" x14ac:dyDescent="0.25">
      <c r="A60" s="1">
        <v>51</v>
      </c>
      <c r="B60" s="20" t="s">
        <v>558</v>
      </c>
      <c r="C60" s="20" t="s">
        <v>594</v>
      </c>
      <c r="D60" s="18" t="s">
        <v>56</v>
      </c>
      <c r="E60" s="21">
        <v>867857039907345</v>
      </c>
      <c r="F60" s="18" t="s">
        <v>88</v>
      </c>
      <c r="G60" s="18" t="s">
        <v>74</v>
      </c>
      <c r="H60" s="22"/>
      <c r="I60" s="31" t="s">
        <v>654</v>
      </c>
      <c r="J60" s="22" t="s">
        <v>522</v>
      </c>
      <c r="K60" s="22" t="s">
        <v>78</v>
      </c>
      <c r="L60" s="22"/>
      <c r="M60" s="22" t="s">
        <v>106</v>
      </c>
      <c r="N60" s="22"/>
      <c r="O60" s="22" t="s">
        <v>80</v>
      </c>
      <c r="P60" s="22" t="s">
        <v>92</v>
      </c>
      <c r="Q60" s="23" t="s">
        <v>42</v>
      </c>
      <c r="R60" s="18" t="s">
        <v>44</v>
      </c>
      <c r="Y60" s="259"/>
      <c r="Z60" s="18" t="s">
        <v>45</v>
      </c>
      <c r="AA60" s="18">
        <f>COUNTIFS($D$8:$D$1000,"TG102V",$R$8:$R$1000,"KL")</f>
        <v>2</v>
      </c>
      <c r="AB60" s="258"/>
    </row>
    <row r="61" spans="1:28" ht="16.5" customHeight="1" x14ac:dyDescent="0.25">
      <c r="A61" s="1">
        <v>52</v>
      </c>
      <c r="B61" s="20" t="s">
        <v>558</v>
      </c>
      <c r="C61" s="20" t="s">
        <v>594</v>
      </c>
      <c r="D61" s="18" t="s">
        <v>56</v>
      </c>
      <c r="E61" s="21">
        <v>868183034589965</v>
      </c>
      <c r="F61" s="18" t="s">
        <v>88</v>
      </c>
      <c r="G61" s="18" t="s">
        <v>74</v>
      </c>
      <c r="H61" s="22"/>
      <c r="I61" s="22" t="s">
        <v>453</v>
      </c>
      <c r="J61" s="22" t="s">
        <v>149</v>
      </c>
      <c r="K61" s="22"/>
      <c r="L61" s="22" t="s">
        <v>78</v>
      </c>
      <c r="M61" s="22" t="s">
        <v>58</v>
      </c>
      <c r="N61" s="22"/>
      <c r="O61" s="22" t="s">
        <v>80</v>
      </c>
      <c r="P61" s="22" t="s">
        <v>92</v>
      </c>
      <c r="Q61" s="23" t="s">
        <v>42</v>
      </c>
      <c r="R61" s="18" t="s">
        <v>44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153</v>
      </c>
    </row>
    <row r="62" spans="1:28" ht="16.5" customHeight="1" x14ac:dyDescent="0.25">
      <c r="A62" s="1">
        <v>53</v>
      </c>
      <c r="B62" s="20" t="s">
        <v>558</v>
      </c>
      <c r="C62" s="20" t="s">
        <v>594</v>
      </c>
      <c r="D62" s="18" t="s">
        <v>56</v>
      </c>
      <c r="E62" s="21">
        <v>868183034567672</v>
      </c>
      <c r="F62" s="18" t="s">
        <v>88</v>
      </c>
      <c r="G62" s="18" t="s">
        <v>74</v>
      </c>
      <c r="H62" s="34"/>
      <c r="I62" s="34" t="s">
        <v>453</v>
      </c>
      <c r="J62" s="34"/>
      <c r="K62" s="22" t="s">
        <v>78</v>
      </c>
      <c r="L62" s="22"/>
      <c r="M62" s="22" t="s">
        <v>106</v>
      </c>
      <c r="N62" s="34"/>
      <c r="O62" s="22" t="s">
        <v>80</v>
      </c>
      <c r="P62" s="22" t="s">
        <v>92</v>
      </c>
      <c r="Q62" s="23" t="s">
        <v>42</v>
      </c>
      <c r="R62" s="18" t="s">
        <v>44</v>
      </c>
      <c r="Y62" s="259"/>
      <c r="Z62" s="18" t="s">
        <v>59</v>
      </c>
      <c r="AA62" s="18">
        <f>COUNTIFS($D$8:$D$1000,"TG102LE",$R$8:$R$1000,"GSM")</f>
        <v>8</v>
      </c>
      <c r="AB62" s="257"/>
    </row>
    <row r="63" spans="1:28" ht="16.5" customHeight="1" x14ac:dyDescent="0.25">
      <c r="A63" s="1">
        <v>54</v>
      </c>
      <c r="B63" s="20" t="s">
        <v>558</v>
      </c>
      <c r="C63" s="20" t="s">
        <v>594</v>
      </c>
      <c r="D63" s="18" t="s">
        <v>56</v>
      </c>
      <c r="E63" s="21">
        <v>868183033869111</v>
      </c>
      <c r="F63" s="5"/>
      <c r="G63" s="18" t="s">
        <v>74</v>
      </c>
      <c r="H63" s="22"/>
      <c r="I63" s="22" t="s">
        <v>664</v>
      </c>
      <c r="J63" s="22" t="s">
        <v>225</v>
      </c>
      <c r="K63" s="22" t="s">
        <v>206</v>
      </c>
      <c r="L63" s="22" t="s">
        <v>78</v>
      </c>
      <c r="M63" s="22" t="s">
        <v>665</v>
      </c>
      <c r="N63" s="22"/>
      <c r="O63" s="22" t="s">
        <v>80</v>
      </c>
      <c r="P63" s="22" t="s">
        <v>92</v>
      </c>
      <c r="Q63" s="23" t="s">
        <v>42</v>
      </c>
      <c r="R63" s="18" t="s">
        <v>68</v>
      </c>
      <c r="Y63" s="259"/>
      <c r="Z63" s="18" t="s">
        <v>39</v>
      </c>
      <c r="AA63" s="18">
        <f>COUNTIFS($D$8:$D$1000,"TG102LE",$R$8:$R$1000,"GPS")</f>
        <v>8</v>
      </c>
      <c r="AB63" s="257"/>
    </row>
    <row r="64" spans="1:28" ht="16.5" customHeight="1" x14ac:dyDescent="0.25">
      <c r="A64" s="1">
        <v>55</v>
      </c>
      <c r="B64" s="20" t="s">
        <v>559</v>
      </c>
      <c r="C64" s="20">
        <v>43468</v>
      </c>
      <c r="D64" s="22" t="s">
        <v>56</v>
      </c>
      <c r="E64" s="38">
        <v>867857039937672</v>
      </c>
      <c r="F64" s="22"/>
      <c r="G64" s="22" t="s">
        <v>74</v>
      </c>
      <c r="H64" s="22"/>
      <c r="I64" s="28" t="s">
        <v>654</v>
      </c>
      <c r="J64" s="22" t="s">
        <v>666</v>
      </c>
      <c r="K64" s="22" t="s">
        <v>219</v>
      </c>
      <c r="L64" s="22" t="s">
        <v>78</v>
      </c>
      <c r="M64" s="22" t="s">
        <v>458</v>
      </c>
      <c r="N64" s="22"/>
      <c r="O64" s="22" t="s">
        <v>80</v>
      </c>
      <c r="P64" s="22" t="s">
        <v>92</v>
      </c>
      <c r="Q64" s="26" t="s">
        <v>37</v>
      </c>
      <c r="R64" s="18" t="s">
        <v>41</v>
      </c>
      <c r="Y64" s="259"/>
      <c r="Z64" s="18" t="s">
        <v>40</v>
      </c>
      <c r="AA64" s="18">
        <f>COUNTIFS($D$8:$D$1000,"TG102LE",$R$8:$R$1000,"NG")</f>
        <v>27</v>
      </c>
      <c r="AB64" s="257"/>
    </row>
    <row r="65" spans="1:28" ht="16.5" customHeight="1" x14ac:dyDescent="0.25">
      <c r="A65" s="1">
        <v>56</v>
      </c>
      <c r="B65" s="20" t="s">
        <v>611</v>
      </c>
      <c r="C65" s="20" t="s">
        <v>558</v>
      </c>
      <c r="D65" s="18" t="s">
        <v>23</v>
      </c>
      <c r="E65" s="21">
        <v>863586032794103</v>
      </c>
      <c r="F65" s="18" t="s">
        <v>88</v>
      </c>
      <c r="G65" s="18" t="s">
        <v>95</v>
      </c>
      <c r="H65" s="18" t="s">
        <v>667</v>
      </c>
      <c r="I65" s="22" t="s">
        <v>668</v>
      </c>
      <c r="J65" s="22" t="s">
        <v>669</v>
      </c>
      <c r="K65" s="8" t="s">
        <v>670</v>
      </c>
      <c r="L65" s="22"/>
      <c r="M65" s="22" t="s">
        <v>671</v>
      </c>
      <c r="N65" s="28">
        <v>30000</v>
      </c>
      <c r="O65" s="22" t="s">
        <v>80</v>
      </c>
      <c r="P65" s="22" t="s">
        <v>92</v>
      </c>
      <c r="Q65" s="23" t="s">
        <v>37</v>
      </c>
      <c r="R65" s="18" t="s">
        <v>41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265" t="s">
        <v>727</v>
      </c>
      <c r="B66" s="266"/>
      <c r="C66" s="266"/>
      <c r="D66" s="266"/>
      <c r="E66" s="266"/>
      <c r="F66" s="266"/>
      <c r="G66" s="266"/>
      <c r="H66" s="266"/>
      <c r="I66" s="266"/>
      <c r="J66" s="266"/>
      <c r="K66" s="266"/>
      <c r="L66" s="266"/>
      <c r="M66" s="266"/>
      <c r="N66" s="266"/>
      <c r="O66" s="266"/>
      <c r="P66" s="266"/>
      <c r="Q66" s="266"/>
      <c r="R66" s="267"/>
      <c r="Y66" s="259"/>
      <c r="Z66" s="18" t="s">
        <v>41</v>
      </c>
      <c r="AA66" s="18">
        <f>COUNTIFS($D$8:$D$1000,"TG102LE",$R$8:$R$1000,"LK")</f>
        <v>41</v>
      </c>
      <c r="AB66" s="257"/>
    </row>
    <row r="67" spans="1:28" ht="16.5" customHeight="1" x14ac:dyDescent="0.25">
      <c r="A67" s="268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70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>
        <v>57</v>
      </c>
      <c r="B68" s="20">
        <v>43680</v>
      </c>
      <c r="C68" s="20">
        <v>43772</v>
      </c>
      <c r="D68" s="18" t="s">
        <v>30</v>
      </c>
      <c r="E68" s="21">
        <v>864811036988215</v>
      </c>
      <c r="F68" s="5"/>
      <c r="G68" s="18" t="s">
        <v>74</v>
      </c>
      <c r="H68" s="22"/>
      <c r="I68" s="24" t="s">
        <v>968</v>
      </c>
      <c r="J68" s="22" t="s">
        <v>225</v>
      </c>
      <c r="K68" s="22" t="s">
        <v>276</v>
      </c>
      <c r="L68" s="22"/>
      <c r="M68" s="22" t="s">
        <v>213</v>
      </c>
      <c r="N68" s="35" t="s">
        <v>122</v>
      </c>
      <c r="O68" s="22" t="s">
        <v>80</v>
      </c>
      <c r="P68" s="22" t="s">
        <v>92</v>
      </c>
      <c r="Q68" s="26" t="s">
        <v>37</v>
      </c>
      <c r="R68" s="1" t="s">
        <v>41</v>
      </c>
      <c r="Y68" s="259"/>
      <c r="Z68" s="18" t="s">
        <v>68</v>
      </c>
      <c r="AA68" s="18">
        <f>COUNTIFS($D$8:$D$1000,"TG102LE",$R$8:$R$1000,"SF")</f>
        <v>14</v>
      </c>
      <c r="AB68" s="257"/>
    </row>
    <row r="69" spans="1:28" ht="16.5" customHeight="1" x14ac:dyDescent="0.25">
      <c r="A69" s="1">
        <v>58</v>
      </c>
      <c r="B69" s="20">
        <v>43680</v>
      </c>
      <c r="C69" s="20">
        <v>43772</v>
      </c>
      <c r="D69" s="18" t="s">
        <v>30</v>
      </c>
      <c r="E69" s="21">
        <v>864811036926876</v>
      </c>
      <c r="F69" s="5"/>
      <c r="G69" s="18" t="s">
        <v>74</v>
      </c>
      <c r="H69" s="31"/>
      <c r="I69" s="24" t="s">
        <v>969</v>
      </c>
      <c r="J69" s="22" t="s">
        <v>686</v>
      </c>
      <c r="K69" s="22" t="s">
        <v>866</v>
      </c>
      <c r="L69" s="22"/>
      <c r="M69" s="22" t="s">
        <v>106</v>
      </c>
      <c r="N69" s="35" t="s">
        <v>122</v>
      </c>
      <c r="O69" s="22" t="s">
        <v>80</v>
      </c>
      <c r="P69" s="22" t="s">
        <v>92</v>
      </c>
      <c r="Q69" s="26" t="s">
        <v>42</v>
      </c>
      <c r="R69" s="1" t="s">
        <v>44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59</v>
      </c>
      <c r="B70" s="20">
        <v>43680</v>
      </c>
      <c r="C70" s="20">
        <v>43772</v>
      </c>
      <c r="D70" s="18" t="s">
        <v>30</v>
      </c>
      <c r="E70" s="21">
        <v>864811036959109</v>
      </c>
      <c r="F70" s="5"/>
      <c r="G70" s="18" t="s">
        <v>95</v>
      </c>
      <c r="H70" s="29" t="s">
        <v>118</v>
      </c>
      <c r="I70" s="24" t="s">
        <v>449</v>
      </c>
      <c r="J70" s="22"/>
      <c r="K70" s="22" t="s">
        <v>276</v>
      </c>
      <c r="L70" s="22"/>
      <c r="M70" s="22" t="s">
        <v>213</v>
      </c>
      <c r="N70" s="35" t="s">
        <v>122</v>
      </c>
      <c r="O70" s="22" t="s">
        <v>80</v>
      </c>
      <c r="P70" s="22" t="s">
        <v>92</v>
      </c>
      <c r="Q70" s="23" t="s">
        <v>37</v>
      </c>
      <c r="R70" s="18" t="s">
        <v>41</v>
      </c>
      <c r="Y70" s="259"/>
      <c r="Z70" s="18" t="s">
        <v>44</v>
      </c>
      <c r="AA70" s="18">
        <f>COUNTIFS($D$8:$D$1000,"TG102LE",$R$8:$R$1000,"NCFW")</f>
        <v>53</v>
      </c>
      <c r="AB70" s="257"/>
    </row>
    <row r="71" spans="1:28" ht="16.5" customHeight="1" x14ac:dyDescent="0.25">
      <c r="A71" s="1">
        <v>60</v>
      </c>
      <c r="B71" s="20">
        <v>43680</v>
      </c>
      <c r="C71" s="20">
        <v>43772</v>
      </c>
      <c r="D71" s="18" t="s">
        <v>30</v>
      </c>
      <c r="E71" s="21">
        <v>868926033970739</v>
      </c>
      <c r="F71" s="5"/>
      <c r="G71" s="18" t="s">
        <v>74</v>
      </c>
      <c r="H71" s="74"/>
      <c r="I71" s="24" t="s">
        <v>453</v>
      </c>
      <c r="J71" s="22" t="s">
        <v>225</v>
      </c>
      <c r="K71" s="22" t="s">
        <v>276</v>
      </c>
      <c r="L71" s="22"/>
      <c r="M71" s="22" t="s">
        <v>213</v>
      </c>
      <c r="N71" s="35" t="s">
        <v>122</v>
      </c>
      <c r="O71" s="22" t="s">
        <v>80</v>
      </c>
      <c r="P71" s="22" t="s">
        <v>92</v>
      </c>
      <c r="Q71" s="23" t="s">
        <v>37</v>
      </c>
      <c r="R71" s="18" t="s">
        <v>41</v>
      </c>
      <c r="Y71" s="259"/>
      <c r="Z71" s="18" t="s">
        <v>45</v>
      </c>
      <c r="AA71" s="18">
        <f>COUNTIFS($D$8:$D$1000,"TG102LE",$R$8:$R$1000,"KL")</f>
        <v>2</v>
      </c>
      <c r="AB71" s="258"/>
    </row>
    <row r="72" spans="1:28" ht="16.5" customHeight="1" x14ac:dyDescent="0.25">
      <c r="A72" s="1">
        <v>61</v>
      </c>
      <c r="B72" s="20">
        <v>43680</v>
      </c>
      <c r="C72" s="20">
        <v>43772</v>
      </c>
      <c r="D72" s="18" t="s">
        <v>30</v>
      </c>
      <c r="E72" s="21">
        <v>868926033938769</v>
      </c>
      <c r="F72" s="5"/>
      <c r="G72" s="18" t="s">
        <v>74</v>
      </c>
      <c r="H72" s="29"/>
      <c r="I72" s="29" t="s">
        <v>453</v>
      </c>
      <c r="J72" s="22" t="s">
        <v>225</v>
      </c>
      <c r="K72" s="22" t="s">
        <v>276</v>
      </c>
      <c r="L72" s="22"/>
      <c r="M72" s="22" t="s">
        <v>213</v>
      </c>
      <c r="N72" s="35" t="s">
        <v>122</v>
      </c>
      <c r="O72" s="22" t="s">
        <v>80</v>
      </c>
      <c r="P72" s="22" t="s">
        <v>92</v>
      </c>
      <c r="Q72" s="23" t="s">
        <v>37</v>
      </c>
      <c r="R72" s="18" t="s">
        <v>41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>
        <v>62</v>
      </c>
      <c r="B73" s="20">
        <v>43680</v>
      </c>
      <c r="C73" s="20">
        <v>43772</v>
      </c>
      <c r="D73" s="18" t="s">
        <v>30</v>
      </c>
      <c r="E73" s="21">
        <v>866192037826201</v>
      </c>
      <c r="F73" s="5"/>
      <c r="G73" s="18" t="s">
        <v>74</v>
      </c>
      <c r="H73" s="22"/>
      <c r="I73" s="31" t="s">
        <v>466</v>
      </c>
      <c r="J73" s="22"/>
      <c r="K73" s="22" t="s">
        <v>84</v>
      </c>
      <c r="L73" s="22"/>
      <c r="M73" s="22" t="s">
        <v>213</v>
      </c>
      <c r="N73" s="35" t="s">
        <v>122</v>
      </c>
      <c r="O73" s="22" t="s">
        <v>80</v>
      </c>
      <c r="P73" s="22" t="s">
        <v>92</v>
      </c>
      <c r="Q73" s="23" t="s">
        <v>37</v>
      </c>
      <c r="R73" s="18" t="s">
        <v>41</v>
      </c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>
        <v>63</v>
      </c>
      <c r="B74" s="20">
        <v>43680</v>
      </c>
      <c r="C74" s="20">
        <v>43772</v>
      </c>
      <c r="D74" s="18" t="s">
        <v>30</v>
      </c>
      <c r="E74" s="21">
        <v>866192037805049</v>
      </c>
      <c r="F74" s="5"/>
      <c r="G74" s="18" t="s">
        <v>74</v>
      </c>
      <c r="H74" s="22"/>
      <c r="I74" s="22" t="s">
        <v>447</v>
      </c>
      <c r="J74" s="22" t="s">
        <v>686</v>
      </c>
      <c r="K74" s="22" t="s">
        <v>276</v>
      </c>
      <c r="L74" s="22"/>
      <c r="M74" s="22" t="s">
        <v>106</v>
      </c>
      <c r="N74" s="35" t="s">
        <v>122</v>
      </c>
      <c r="O74" s="22" t="s">
        <v>80</v>
      </c>
      <c r="P74" s="22" t="s">
        <v>92</v>
      </c>
      <c r="Q74" s="23" t="s">
        <v>37</v>
      </c>
      <c r="R74" s="18" t="s">
        <v>41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64</v>
      </c>
      <c r="B75" s="20">
        <v>43680</v>
      </c>
      <c r="C75" s="20">
        <v>43772</v>
      </c>
      <c r="D75" s="18" t="s">
        <v>30</v>
      </c>
      <c r="E75" s="21">
        <v>866192037774088</v>
      </c>
      <c r="F75" s="5"/>
      <c r="G75" s="18" t="s">
        <v>74</v>
      </c>
      <c r="H75" s="34" t="s">
        <v>970</v>
      </c>
      <c r="I75" s="34" t="s">
        <v>971</v>
      </c>
      <c r="J75" s="34" t="s">
        <v>972</v>
      </c>
      <c r="K75" s="34" t="s">
        <v>508</v>
      </c>
      <c r="L75" s="22" t="s">
        <v>276</v>
      </c>
      <c r="M75" s="22" t="s">
        <v>973</v>
      </c>
      <c r="N75" s="35" t="s">
        <v>122</v>
      </c>
      <c r="O75" s="22" t="s">
        <v>80</v>
      </c>
      <c r="P75" s="22" t="s">
        <v>92</v>
      </c>
      <c r="Q75" s="26" t="s">
        <v>37</v>
      </c>
      <c r="R75" s="18" t="s">
        <v>40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65</v>
      </c>
      <c r="B76" s="20">
        <v>43802</v>
      </c>
      <c r="C76" s="20" t="s">
        <v>772</v>
      </c>
      <c r="D76" s="18" t="s">
        <v>30</v>
      </c>
      <c r="E76" s="21">
        <v>868345035601319</v>
      </c>
      <c r="F76" s="22"/>
      <c r="G76" s="22" t="s">
        <v>74</v>
      </c>
      <c r="H76" s="22" t="s">
        <v>500</v>
      </c>
      <c r="I76" s="22" t="s">
        <v>974</v>
      </c>
      <c r="J76" s="22" t="s">
        <v>975</v>
      </c>
      <c r="K76" s="22" t="s">
        <v>545</v>
      </c>
      <c r="L76" s="22" t="s">
        <v>84</v>
      </c>
      <c r="M76" s="31" t="s">
        <v>976</v>
      </c>
      <c r="N76" s="35" t="s">
        <v>122</v>
      </c>
      <c r="O76" s="22" t="s">
        <v>80</v>
      </c>
      <c r="P76" s="22" t="s">
        <v>100</v>
      </c>
      <c r="Q76" s="26" t="s">
        <v>37</v>
      </c>
      <c r="R76" s="18" t="s">
        <v>59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66</v>
      </c>
      <c r="B77" s="20">
        <v>43802</v>
      </c>
      <c r="C77" s="20" t="s">
        <v>772</v>
      </c>
      <c r="D77" s="18" t="s">
        <v>30</v>
      </c>
      <c r="E77" s="21">
        <v>868345035600063</v>
      </c>
      <c r="F77" s="22"/>
      <c r="G77" s="22" t="s">
        <v>74</v>
      </c>
      <c r="H77" s="22" t="s">
        <v>500</v>
      </c>
      <c r="I77" s="28" t="s">
        <v>974</v>
      </c>
      <c r="J77" s="22" t="s">
        <v>225</v>
      </c>
      <c r="K77" s="22" t="s">
        <v>545</v>
      </c>
      <c r="L77" s="22" t="s">
        <v>84</v>
      </c>
      <c r="M77" s="22" t="s">
        <v>622</v>
      </c>
      <c r="N77" s="35" t="s">
        <v>122</v>
      </c>
      <c r="O77" s="22" t="s">
        <v>80</v>
      </c>
      <c r="P77" s="22" t="s">
        <v>100</v>
      </c>
      <c r="Q77" s="26" t="s">
        <v>37</v>
      </c>
      <c r="R77" s="18" t="s">
        <v>59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67</v>
      </c>
      <c r="B78" s="20" t="s">
        <v>801</v>
      </c>
      <c r="C78" s="20" t="s">
        <v>750</v>
      </c>
      <c r="D78" s="18" t="s">
        <v>30</v>
      </c>
      <c r="E78" s="21">
        <v>868345035623875</v>
      </c>
      <c r="F78" s="5"/>
      <c r="G78" s="18" t="s">
        <v>74</v>
      </c>
      <c r="H78" s="22"/>
      <c r="I78" s="22" t="s">
        <v>453</v>
      </c>
      <c r="J78" s="22" t="s">
        <v>977</v>
      </c>
      <c r="K78" s="22" t="s">
        <v>276</v>
      </c>
      <c r="L78" s="22"/>
      <c r="M78" s="22" t="s">
        <v>237</v>
      </c>
      <c r="N78" s="35" t="s">
        <v>122</v>
      </c>
      <c r="O78" s="22" t="s">
        <v>80</v>
      </c>
      <c r="P78" s="22" t="s">
        <v>92</v>
      </c>
      <c r="Q78" s="26" t="s">
        <v>37</v>
      </c>
      <c r="R78" s="18" t="s">
        <v>41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68</v>
      </c>
      <c r="B79" s="20" t="s">
        <v>801</v>
      </c>
      <c r="C79" s="20" t="s">
        <v>750</v>
      </c>
      <c r="D79" s="18" t="s">
        <v>30</v>
      </c>
      <c r="E79" s="21">
        <v>864811037212219</v>
      </c>
      <c r="F79" s="5"/>
      <c r="G79" s="18" t="s">
        <v>95</v>
      </c>
      <c r="H79" s="22" t="s">
        <v>978</v>
      </c>
      <c r="I79" s="22" t="s">
        <v>979</v>
      </c>
      <c r="J79" s="22" t="s">
        <v>980</v>
      </c>
      <c r="K79" s="22" t="s">
        <v>120</v>
      </c>
      <c r="L79" s="22" t="s">
        <v>84</v>
      </c>
      <c r="M79" s="22" t="s">
        <v>981</v>
      </c>
      <c r="N79" s="35" t="s">
        <v>122</v>
      </c>
      <c r="O79" s="22" t="s">
        <v>80</v>
      </c>
      <c r="P79" s="22" t="s">
        <v>92</v>
      </c>
      <c r="Q79" s="26" t="s">
        <v>37</v>
      </c>
      <c r="R79" s="18" t="s">
        <v>40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69</v>
      </c>
      <c r="B80" s="20" t="s">
        <v>801</v>
      </c>
      <c r="C80" s="20" t="s">
        <v>750</v>
      </c>
      <c r="D80" s="18" t="s">
        <v>30</v>
      </c>
      <c r="E80" s="21">
        <v>868345035626183</v>
      </c>
      <c r="F80" s="5"/>
      <c r="G80" s="18" t="s">
        <v>74</v>
      </c>
      <c r="H80" s="22"/>
      <c r="I80" s="22" t="s">
        <v>466</v>
      </c>
      <c r="J80" s="22"/>
      <c r="K80" s="22" t="s">
        <v>311</v>
      </c>
      <c r="L80" s="22" t="s">
        <v>276</v>
      </c>
      <c r="M80" s="22" t="s">
        <v>58</v>
      </c>
      <c r="N80" s="35" t="s">
        <v>122</v>
      </c>
      <c r="O80" s="22" t="s">
        <v>80</v>
      </c>
      <c r="P80" s="22" t="s">
        <v>92</v>
      </c>
      <c r="Q80" s="26" t="s">
        <v>42</v>
      </c>
      <c r="R80" s="18" t="s">
        <v>44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70</v>
      </c>
      <c r="B81" s="20" t="s">
        <v>785</v>
      </c>
      <c r="C81" s="20" t="s">
        <v>982</v>
      </c>
      <c r="D81" s="18" t="s">
        <v>30</v>
      </c>
      <c r="E81" s="21">
        <v>866192037838644</v>
      </c>
      <c r="F81" s="5"/>
      <c r="G81" s="18" t="s">
        <v>74</v>
      </c>
      <c r="H81" s="22"/>
      <c r="I81" s="22" t="s">
        <v>447</v>
      </c>
      <c r="J81" s="22" t="s">
        <v>983</v>
      </c>
      <c r="K81" s="22" t="s">
        <v>120</v>
      </c>
      <c r="L81" s="22" t="s">
        <v>84</v>
      </c>
      <c r="M81" s="22" t="s">
        <v>830</v>
      </c>
      <c r="N81" s="35" t="s">
        <v>122</v>
      </c>
      <c r="O81" s="22" t="s">
        <v>80</v>
      </c>
      <c r="P81" s="22" t="s">
        <v>92</v>
      </c>
      <c r="Q81" s="26" t="s">
        <v>42</v>
      </c>
      <c r="R81" s="18" t="s">
        <v>44</v>
      </c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>
        <v>71</v>
      </c>
      <c r="B82" s="20" t="s">
        <v>785</v>
      </c>
      <c r="C82" s="20" t="s">
        <v>982</v>
      </c>
      <c r="D82" s="18" t="s">
        <v>30</v>
      </c>
      <c r="E82" s="21">
        <v>864811036928732</v>
      </c>
      <c r="F82" s="5"/>
      <c r="G82" s="18" t="s">
        <v>74</v>
      </c>
      <c r="H82" s="29" t="s">
        <v>118</v>
      </c>
      <c r="I82" s="22" t="s">
        <v>456</v>
      </c>
      <c r="J82" s="22"/>
      <c r="K82" s="22" t="s">
        <v>311</v>
      </c>
      <c r="L82" s="22" t="s">
        <v>276</v>
      </c>
      <c r="M82" s="18" t="s">
        <v>58</v>
      </c>
      <c r="N82" s="35" t="s">
        <v>122</v>
      </c>
      <c r="O82" s="22" t="s">
        <v>80</v>
      </c>
      <c r="P82" s="22" t="s">
        <v>92</v>
      </c>
      <c r="Q82" s="26" t="s">
        <v>42</v>
      </c>
      <c r="R82" s="18" t="s">
        <v>44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>
        <v>72</v>
      </c>
      <c r="B83" s="20" t="s">
        <v>785</v>
      </c>
      <c r="C83" s="20" t="s">
        <v>982</v>
      </c>
      <c r="D83" s="18" t="s">
        <v>30</v>
      </c>
      <c r="E83" s="21">
        <v>869627031775265</v>
      </c>
      <c r="F83" s="5"/>
      <c r="G83" s="18" t="s">
        <v>95</v>
      </c>
      <c r="H83" s="22"/>
      <c r="I83" s="22" t="s">
        <v>447</v>
      </c>
      <c r="J83" s="22"/>
      <c r="K83" s="22" t="s">
        <v>229</v>
      </c>
      <c r="L83" s="22" t="s">
        <v>276</v>
      </c>
      <c r="M83" s="18" t="s">
        <v>58</v>
      </c>
      <c r="N83" s="35" t="s">
        <v>122</v>
      </c>
      <c r="O83" s="22" t="s">
        <v>80</v>
      </c>
      <c r="P83" s="22" t="s">
        <v>92</v>
      </c>
      <c r="Q83" s="26" t="s">
        <v>42</v>
      </c>
      <c r="R83" s="18" t="s">
        <v>44</v>
      </c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>
        <v>73</v>
      </c>
      <c r="B84" s="20">
        <v>43680</v>
      </c>
      <c r="C84" s="20">
        <v>43772</v>
      </c>
      <c r="D84" s="18" t="s">
        <v>56</v>
      </c>
      <c r="E84" s="21">
        <v>868183034588066</v>
      </c>
      <c r="F84" s="5"/>
      <c r="G84" s="18" t="s">
        <v>74</v>
      </c>
      <c r="H84" s="18" t="s">
        <v>283</v>
      </c>
      <c r="I84" s="22" t="s">
        <v>186</v>
      </c>
      <c r="J84" s="22" t="s">
        <v>242</v>
      </c>
      <c r="K84" s="22" t="s">
        <v>78</v>
      </c>
      <c r="L84" s="22"/>
      <c r="M84" s="22" t="s">
        <v>281</v>
      </c>
      <c r="N84" s="22"/>
      <c r="O84" s="22" t="s">
        <v>80</v>
      </c>
      <c r="P84" s="22" t="s">
        <v>92</v>
      </c>
      <c r="Q84" s="23" t="s">
        <v>37</v>
      </c>
      <c r="R84" s="18" t="s">
        <v>41</v>
      </c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>
        <v>74</v>
      </c>
      <c r="B85" s="20">
        <v>43680</v>
      </c>
      <c r="C85" s="20">
        <v>43772</v>
      </c>
      <c r="D85" s="18" t="s">
        <v>56</v>
      </c>
      <c r="E85" s="21">
        <v>868183034726138</v>
      </c>
      <c r="F85" s="5"/>
      <c r="G85" s="18" t="s">
        <v>74</v>
      </c>
      <c r="H85" s="18" t="s">
        <v>283</v>
      </c>
      <c r="I85" s="22" t="s">
        <v>453</v>
      </c>
      <c r="J85" s="22"/>
      <c r="K85" s="22" t="s">
        <v>78</v>
      </c>
      <c r="L85" s="22"/>
      <c r="M85" s="22" t="s">
        <v>106</v>
      </c>
      <c r="N85" s="22"/>
      <c r="O85" s="22" t="s">
        <v>80</v>
      </c>
      <c r="P85" s="22" t="s">
        <v>92</v>
      </c>
      <c r="Q85" s="23" t="s">
        <v>42</v>
      </c>
      <c r="R85" s="18" t="s">
        <v>44</v>
      </c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>
        <v>75</v>
      </c>
      <c r="B86" s="20">
        <v>43680</v>
      </c>
      <c r="C86" s="20">
        <v>43772</v>
      </c>
      <c r="D86" s="18" t="s">
        <v>56</v>
      </c>
      <c r="E86" s="21">
        <v>868183033856332</v>
      </c>
      <c r="F86" s="5"/>
      <c r="G86" s="18" t="s">
        <v>74</v>
      </c>
      <c r="H86" s="5"/>
      <c r="I86" s="22" t="s">
        <v>453</v>
      </c>
      <c r="J86" s="22"/>
      <c r="K86" s="22" t="s">
        <v>78</v>
      </c>
      <c r="L86" s="22"/>
      <c r="M86" s="22" t="s">
        <v>106</v>
      </c>
      <c r="N86" s="22"/>
      <c r="O86" s="22" t="s">
        <v>80</v>
      </c>
      <c r="P86" s="22" t="s">
        <v>92</v>
      </c>
      <c r="Q86" s="23" t="s">
        <v>42</v>
      </c>
      <c r="R86" s="18" t="s">
        <v>44</v>
      </c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>
        <v>76</v>
      </c>
      <c r="B87" s="20">
        <v>43802</v>
      </c>
      <c r="C87" s="20" t="s">
        <v>772</v>
      </c>
      <c r="D87" s="18" t="s">
        <v>56</v>
      </c>
      <c r="E87" s="21">
        <v>868183034561816</v>
      </c>
      <c r="F87" s="18"/>
      <c r="G87" s="18" t="s">
        <v>74</v>
      </c>
      <c r="H87" s="29"/>
      <c r="I87" s="24" t="s">
        <v>453</v>
      </c>
      <c r="J87" s="22" t="s">
        <v>225</v>
      </c>
      <c r="K87" s="24" t="s">
        <v>78</v>
      </c>
      <c r="L87" s="22"/>
      <c r="M87" s="22" t="s">
        <v>237</v>
      </c>
      <c r="N87" s="22"/>
      <c r="O87" s="22" t="s">
        <v>80</v>
      </c>
      <c r="P87" s="22" t="s">
        <v>100</v>
      </c>
      <c r="Q87" s="23" t="s">
        <v>37</v>
      </c>
      <c r="R87" s="18" t="s">
        <v>59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>
        <v>77</v>
      </c>
      <c r="B88" s="20">
        <v>43802</v>
      </c>
      <c r="C88" s="20" t="s">
        <v>772</v>
      </c>
      <c r="D88" s="18" t="s">
        <v>56</v>
      </c>
      <c r="E88" s="21">
        <v>868183034799721</v>
      </c>
      <c r="F88" s="18"/>
      <c r="G88" s="18" t="s">
        <v>74</v>
      </c>
      <c r="H88" s="29"/>
      <c r="I88" s="29" t="s">
        <v>453</v>
      </c>
      <c r="J88" s="22" t="s">
        <v>984</v>
      </c>
      <c r="K88" s="22" t="s">
        <v>985</v>
      </c>
      <c r="L88" s="22" t="s">
        <v>78</v>
      </c>
      <c r="M88" s="22" t="s">
        <v>542</v>
      </c>
      <c r="N88" s="22"/>
      <c r="O88" s="22" t="s">
        <v>80</v>
      </c>
      <c r="P88" s="22" t="s">
        <v>100</v>
      </c>
      <c r="Q88" s="26" t="s">
        <v>37</v>
      </c>
      <c r="R88" s="18" t="s">
        <v>59</v>
      </c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>
        <v>78</v>
      </c>
      <c r="B89" s="20">
        <v>43802</v>
      </c>
      <c r="C89" s="20" t="s">
        <v>772</v>
      </c>
      <c r="D89" s="18" t="s">
        <v>56</v>
      </c>
      <c r="E89" s="21">
        <v>867857039891481</v>
      </c>
      <c r="F89" s="18"/>
      <c r="G89" s="18" t="s">
        <v>74</v>
      </c>
      <c r="H89" s="22"/>
      <c r="I89" s="31" t="s">
        <v>501</v>
      </c>
      <c r="J89" s="22" t="s">
        <v>427</v>
      </c>
      <c r="K89" s="22" t="s">
        <v>226</v>
      </c>
      <c r="L89" s="22" t="s">
        <v>78</v>
      </c>
      <c r="M89" s="22" t="s">
        <v>986</v>
      </c>
      <c r="N89" s="22"/>
      <c r="O89" s="22" t="s">
        <v>80</v>
      </c>
      <c r="P89" s="22" t="s">
        <v>100</v>
      </c>
      <c r="Q89" s="26" t="s">
        <v>37</v>
      </c>
      <c r="R89" s="18" t="s">
        <v>59</v>
      </c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>
        <v>79</v>
      </c>
      <c r="B90" s="20" t="s">
        <v>801</v>
      </c>
      <c r="C90" s="20" t="s">
        <v>750</v>
      </c>
      <c r="D90" s="22" t="s">
        <v>56</v>
      </c>
      <c r="E90" s="38">
        <v>868183034601364</v>
      </c>
      <c r="F90" s="22"/>
      <c r="G90" s="22" t="s">
        <v>74</v>
      </c>
      <c r="H90" s="22" t="s">
        <v>283</v>
      </c>
      <c r="I90" s="22" t="s">
        <v>987</v>
      </c>
      <c r="J90" s="22" t="s">
        <v>50</v>
      </c>
      <c r="K90" s="22" t="s">
        <v>206</v>
      </c>
      <c r="L90" s="22" t="s">
        <v>78</v>
      </c>
      <c r="M90" s="22" t="s">
        <v>988</v>
      </c>
      <c r="N90" s="22"/>
      <c r="O90" s="22" t="s">
        <v>80</v>
      </c>
      <c r="P90" s="22" t="s">
        <v>92</v>
      </c>
      <c r="Q90" s="26" t="s">
        <v>37</v>
      </c>
      <c r="R90" s="18" t="s">
        <v>40</v>
      </c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>
        <v>80</v>
      </c>
      <c r="B91" s="20" t="s">
        <v>801</v>
      </c>
      <c r="C91" s="20" t="s">
        <v>750</v>
      </c>
      <c r="D91" s="22" t="s">
        <v>56</v>
      </c>
      <c r="E91" s="38">
        <v>868183034654801</v>
      </c>
      <c r="F91" s="22"/>
      <c r="G91" s="22" t="s">
        <v>74</v>
      </c>
      <c r="H91" s="34"/>
      <c r="I91" s="34" t="s">
        <v>453</v>
      </c>
      <c r="J91" s="34" t="s">
        <v>50</v>
      </c>
      <c r="K91" s="22" t="s">
        <v>78</v>
      </c>
      <c r="L91" s="22"/>
      <c r="M91" s="22" t="s">
        <v>281</v>
      </c>
      <c r="N91" s="34"/>
      <c r="O91" s="22" t="s">
        <v>80</v>
      </c>
      <c r="P91" s="22" t="s">
        <v>92</v>
      </c>
      <c r="Q91" s="26" t="s">
        <v>37</v>
      </c>
      <c r="R91" s="18" t="s">
        <v>40</v>
      </c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81</v>
      </c>
      <c r="B92" s="20" t="s">
        <v>801</v>
      </c>
      <c r="C92" s="20" t="s">
        <v>750</v>
      </c>
      <c r="D92" s="22" t="s">
        <v>56</v>
      </c>
      <c r="E92" s="38">
        <v>868183033810040</v>
      </c>
      <c r="F92" s="22"/>
      <c r="G92" s="22" t="s">
        <v>74</v>
      </c>
      <c r="H92" s="22"/>
      <c r="I92" s="22" t="s">
        <v>987</v>
      </c>
      <c r="J92" s="22"/>
      <c r="K92" s="22" t="s">
        <v>78</v>
      </c>
      <c r="L92" s="22"/>
      <c r="M92" s="22" t="s">
        <v>106</v>
      </c>
      <c r="N92" s="22"/>
      <c r="O92" s="22" t="s">
        <v>80</v>
      </c>
      <c r="P92" s="22" t="s">
        <v>92</v>
      </c>
      <c r="Q92" s="26" t="s">
        <v>42</v>
      </c>
      <c r="R92" s="18" t="s">
        <v>44</v>
      </c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>
        <v>82</v>
      </c>
      <c r="B93" s="20" t="s">
        <v>801</v>
      </c>
      <c r="C93" s="20" t="s">
        <v>750</v>
      </c>
      <c r="D93" s="22" t="s">
        <v>56</v>
      </c>
      <c r="E93" s="38">
        <v>867857039929661</v>
      </c>
      <c r="F93" s="22"/>
      <c r="G93" s="22" t="s">
        <v>74</v>
      </c>
      <c r="H93" s="22"/>
      <c r="I93" s="28" t="s">
        <v>989</v>
      </c>
      <c r="J93" s="22"/>
      <c r="K93" s="22" t="s">
        <v>226</v>
      </c>
      <c r="L93" s="22" t="s">
        <v>78</v>
      </c>
      <c r="M93" s="22" t="s">
        <v>990</v>
      </c>
      <c r="N93" s="22"/>
      <c r="O93" s="22" t="s">
        <v>80</v>
      </c>
      <c r="P93" s="22" t="s">
        <v>92</v>
      </c>
      <c r="Q93" s="26" t="s">
        <v>37</v>
      </c>
      <c r="R93" s="18" t="s">
        <v>41</v>
      </c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>
        <v>83</v>
      </c>
      <c r="B94" s="20" t="s">
        <v>801</v>
      </c>
      <c r="C94" s="20" t="s">
        <v>750</v>
      </c>
      <c r="D94" s="22" t="s">
        <v>56</v>
      </c>
      <c r="E94" s="38">
        <v>868183033797999</v>
      </c>
      <c r="F94" s="22"/>
      <c r="G94" s="22" t="s">
        <v>74</v>
      </c>
      <c r="H94" s="22"/>
      <c r="I94" s="22" t="s">
        <v>987</v>
      </c>
      <c r="J94" s="22" t="s">
        <v>991</v>
      </c>
      <c r="K94" s="22" t="s">
        <v>206</v>
      </c>
      <c r="L94" s="22" t="s">
        <v>78</v>
      </c>
      <c r="M94" s="22" t="s">
        <v>992</v>
      </c>
      <c r="N94" s="22"/>
      <c r="O94" s="22" t="s">
        <v>80</v>
      </c>
      <c r="P94" s="22" t="s">
        <v>92</v>
      </c>
      <c r="Q94" s="26" t="s">
        <v>37</v>
      </c>
      <c r="R94" s="18" t="s">
        <v>40</v>
      </c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>
        <v>84</v>
      </c>
      <c r="B95" s="20" t="s">
        <v>785</v>
      </c>
      <c r="C95" s="20" t="s">
        <v>982</v>
      </c>
      <c r="D95" s="18" t="s">
        <v>56</v>
      </c>
      <c r="E95" s="21">
        <v>868183034794920</v>
      </c>
      <c r="F95" s="18" t="s">
        <v>517</v>
      </c>
      <c r="G95" s="18" t="s">
        <v>74</v>
      </c>
      <c r="H95" s="22"/>
      <c r="I95" s="22" t="s">
        <v>453</v>
      </c>
      <c r="J95" s="22"/>
      <c r="K95" s="22" t="s">
        <v>333</v>
      </c>
      <c r="L95" s="22" t="s">
        <v>78</v>
      </c>
      <c r="M95" s="22" t="s">
        <v>58</v>
      </c>
      <c r="N95" s="22"/>
      <c r="O95" s="22" t="s">
        <v>80</v>
      </c>
      <c r="P95" s="22" t="s">
        <v>92</v>
      </c>
      <c r="Q95" s="26" t="s">
        <v>42</v>
      </c>
      <c r="R95" s="18" t="s">
        <v>44</v>
      </c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>
        <v>85</v>
      </c>
      <c r="B96" s="20" t="s">
        <v>785</v>
      </c>
      <c r="C96" s="20" t="s">
        <v>982</v>
      </c>
      <c r="D96" s="18" t="s">
        <v>56</v>
      </c>
      <c r="E96" s="21">
        <v>868183034799911</v>
      </c>
      <c r="F96" s="18" t="s">
        <v>517</v>
      </c>
      <c r="G96" s="18" t="s">
        <v>74</v>
      </c>
      <c r="H96" s="22"/>
      <c r="I96" s="22" t="s">
        <v>453</v>
      </c>
      <c r="J96" s="22"/>
      <c r="K96" s="22" t="s">
        <v>78</v>
      </c>
      <c r="L96" s="22"/>
      <c r="M96" s="22" t="s">
        <v>106</v>
      </c>
      <c r="N96" s="22"/>
      <c r="O96" s="22" t="s">
        <v>80</v>
      </c>
      <c r="P96" s="22" t="s">
        <v>92</v>
      </c>
      <c r="Q96" s="26" t="s">
        <v>42</v>
      </c>
      <c r="R96" s="18" t="s">
        <v>44</v>
      </c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>
        <v>86</v>
      </c>
      <c r="B97" s="20" t="s">
        <v>785</v>
      </c>
      <c r="C97" s="20" t="s">
        <v>982</v>
      </c>
      <c r="D97" s="18" t="s">
        <v>56</v>
      </c>
      <c r="E97" s="21">
        <v>868183034665856</v>
      </c>
      <c r="F97" s="5"/>
      <c r="G97" s="18" t="s">
        <v>74</v>
      </c>
      <c r="H97" s="22"/>
      <c r="I97" s="22" t="s">
        <v>76</v>
      </c>
      <c r="J97" s="22"/>
      <c r="K97" s="22" t="s">
        <v>333</v>
      </c>
      <c r="L97" s="22" t="s">
        <v>78</v>
      </c>
      <c r="M97" s="22" t="s">
        <v>58</v>
      </c>
      <c r="N97" s="22"/>
      <c r="O97" s="22" t="s">
        <v>80</v>
      </c>
      <c r="P97" s="22" t="s">
        <v>92</v>
      </c>
      <c r="Q97" s="26" t="s">
        <v>42</v>
      </c>
      <c r="R97" s="18" t="s">
        <v>44</v>
      </c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>
        <v>87</v>
      </c>
      <c r="B98" s="20" t="s">
        <v>785</v>
      </c>
      <c r="C98" s="20" t="s">
        <v>982</v>
      </c>
      <c r="D98" s="18" t="s">
        <v>56</v>
      </c>
      <c r="E98" s="21">
        <v>868183033787412</v>
      </c>
      <c r="F98" s="5"/>
      <c r="G98" s="18" t="s">
        <v>74</v>
      </c>
      <c r="H98" s="22"/>
      <c r="I98" s="22" t="s">
        <v>76</v>
      </c>
      <c r="J98" s="22" t="s">
        <v>167</v>
      </c>
      <c r="K98" s="22" t="s">
        <v>78</v>
      </c>
      <c r="L98" s="22"/>
      <c r="M98" s="18" t="s">
        <v>281</v>
      </c>
      <c r="N98" s="22"/>
      <c r="O98" s="22" t="s">
        <v>80</v>
      </c>
      <c r="P98" s="22" t="s">
        <v>92</v>
      </c>
      <c r="Q98" s="26" t="s">
        <v>37</v>
      </c>
      <c r="R98" s="18" t="s">
        <v>41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88</v>
      </c>
      <c r="B99" s="20" t="s">
        <v>785</v>
      </c>
      <c r="C99" s="20" t="s">
        <v>982</v>
      </c>
      <c r="D99" s="18" t="s">
        <v>56</v>
      </c>
      <c r="E99" s="21">
        <v>868183034785019</v>
      </c>
      <c r="F99" s="5"/>
      <c r="G99" s="18" t="s">
        <v>74</v>
      </c>
      <c r="H99" s="22"/>
      <c r="I99" s="22" t="s">
        <v>76</v>
      </c>
      <c r="J99" s="22"/>
      <c r="K99" s="22" t="s">
        <v>78</v>
      </c>
      <c r="L99" s="22"/>
      <c r="M99" s="22" t="s">
        <v>106</v>
      </c>
      <c r="N99" s="22"/>
      <c r="O99" s="22" t="s">
        <v>80</v>
      </c>
      <c r="P99" s="22" t="s">
        <v>92</v>
      </c>
      <c r="Q99" s="26" t="s">
        <v>42</v>
      </c>
      <c r="R99" s="18" t="s">
        <v>44</v>
      </c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>
        <v>89</v>
      </c>
      <c r="B100" s="20" t="s">
        <v>785</v>
      </c>
      <c r="C100" s="20" t="s">
        <v>982</v>
      </c>
      <c r="D100" s="18" t="s">
        <v>56</v>
      </c>
      <c r="E100" s="21">
        <v>867857039920728</v>
      </c>
      <c r="F100" s="5"/>
      <c r="G100" s="18" t="s">
        <v>74</v>
      </c>
      <c r="H100" s="18"/>
      <c r="I100" s="18" t="s">
        <v>447</v>
      </c>
      <c r="J100" s="22" t="s">
        <v>225</v>
      </c>
      <c r="K100" s="18" t="s">
        <v>219</v>
      </c>
      <c r="L100" s="18" t="s">
        <v>78</v>
      </c>
      <c r="M100" s="22" t="s">
        <v>542</v>
      </c>
      <c r="N100" s="18"/>
      <c r="O100" s="22" t="s">
        <v>80</v>
      </c>
      <c r="P100" s="22" t="s">
        <v>92</v>
      </c>
      <c r="Q100" s="26" t="s">
        <v>42</v>
      </c>
      <c r="R100" s="18" t="s">
        <v>68</v>
      </c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>
        <v>90</v>
      </c>
      <c r="B101" s="20" t="s">
        <v>785</v>
      </c>
      <c r="C101" s="20" t="s">
        <v>982</v>
      </c>
      <c r="D101" s="18" t="s">
        <v>56</v>
      </c>
      <c r="E101" s="21">
        <v>868183034586565</v>
      </c>
      <c r="F101" s="5"/>
      <c r="G101" s="18" t="s">
        <v>74</v>
      </c>
      <c r="H101" s="18"/>
      <c r="I101" s="18" t="s">
        <v>453</v>
      </c>
      <c r="J101" s="18"/>
      <c r="K101" s="18" t="s">
        <v>78</v>
      </c>
      <c r="L101" s="18"/>
      <c r="M101" s="22" t="s">
        <v>106</v>
      </c>
      <c r="N101" s="18"/>
      <c r="O101" s="22" t="s">
        <v>80</v>
      </c>
      <c r="P101" s="22" t="s">
        <v>92</v>
      </c>
      <c r="Q101" s="26" t="s">
        <v>42</v>
      </c>
      <c r="R101" s="18" t="s">
        <v>44</v>
      </c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>
        <v>91</v>
      </c>
      <c r="B102" s="20" t="s">
        <v>785</v>
      </c>
      <c r="C102" s="20" t="s">
        <v>982</v>
      </c>
      <c r="D102" s="18" t="s">
        <v>56</v>
      </c>
      <c r="E102" s="21">
        <v>868183033839064</v>
      </c>
      <c r="F102" s="5"/>
      <c r="G102" s="18" t="s">
        <v>74</v>
      </c>
      <c r="H102" s="18"/>
      <c r="I102" s="18" t="s">
        <v>504</v>
      </c>
      <c r="J102" s="22" t="s">
        <v>225</v>
      </c>
      <c r="K102" s="18" t="s">
        <v>206</v>
      </c>
      <c r="L102" s="18" t="s">
        <v>78</v>
      </c>
      <c r="M102" s="22" t="s">
        <v>542</v>
      </c>
      <c r="N102" s="18"/>
      <c r="O102" s="22" t="s">
        <v>80</v>
      </c>
      <c r="P102" s="22" t="s">
        <v>92</v>
      </c>
      <c r="Q102" s="26" t="s">
        <v>42</v>
      </c>
      <c r="R102" s="18" t="s">
        <v>68</v>
      </c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>
        <v>92</v>
      </c>
      <c r="B103" s="20" t="s">
        <v>785</v>
      </c>
      <c r="C103" s="20" t="s">
        <v>982</v>
      </c>
      <c r="D103" s="18" t="s">
        <v>56</v>
      </c>
      <c r="E103" s="21">
        <v>868183034789524</v>
      </c>
      <c r="F103" s="5"/>
      <c r="G103" s="18" t="s">
        <v>74</v>
      </c>
      <c r="H103" s="18"/>
      <c r="I103" s="18" t="s">
        <v>453</v>
      </c>
      <c r="J103" s="18" t="s">
        <v>993</v>
      </c>
      <c r="K103" s="18" t="s">
        <v>78</v>
      </c>
      <c r="L103" s="18"/>
      <c r="M103" s="18" t="s">
        <v>281</v>
      </c>
      <c r="N103" s="18"/>
      <c r="O103" s="22" t="s">
        <v>80</v>
      </c>
      <c r="P103" s="22" t="s">
        <v>92</v>
      </c>
      <c r="Q103" s="26" t="s">
        <v>37</v>
      </c>
      <c r="R103" s="18" t="s">
        <v>41</v>
      </c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>
        <v>93</v>
      </c>
      <c r="B104" s="20" t="s">
        <v>801</v>
      </c>
      <c r="C104" s="20" t="s">
        <v>750</v>
      </c>
      <c r="D104" s="18" t="s">
        <v>23</v>
      </c>
      <c r="E104" s="21">
        <v>863586032799730</v>
      </c>
      <c r="F104" s="5"/>
      <c r="G104" s="18" t="s">
        <v>95</v>
      </c>
      <c r="H104" s="31" t="s">
        <v>994</v>
      </c>
      <c r="I104" s="22" t="s">
        <v>995</v>
      </c>
      <c r="J104" s="22" t="s">
        <v>61</v>
      </c>
      <c r="K104" s="22" t="s">
        <v>98</v>
      </c>
      <c r="L104" s="8"/>
      <c r="M104" s="22" t="s">
        <v>220</v>
      </c>
      <c r="N104" s="28">
        <v>220000</v>
      </c>
      <c r="O104" s="22" t="s">
        <v>80</v>
      </c>
      <c r="P104" s="22" t="s">
        <v>92</v>
      </c>
      <c r="Q104" s="23" t="s">
        <v>42</v>
      </c>
      <c r="R104" s="1" t="s">
        <v>44</v>
      </c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94</v>
      </c>
      <c r="B105" s="20" t="s">
        <v>801</v>
      </c>
      <c r="C105" s="20" t="s">
        <v>750</v>
      </c>
      <c r="D105" s="18" t="s">
        <v>23</v>
      </c>
      <c r="E105" s="21">
        <v>863586032930855</v>
      </c>
      <c r="F105" s="5"/>
      <c r="G105" s="18" t="s">
        <v>95</v>
      </c>
      <c r="H105" s="22"/>
      <c r="I105" s="24" t="s">
        <v>996</v>
      </c>
      <c r="J105" s="22" t="s">
        <v>997</v>
      </c>
      <c r="K105" s="22" t="s">
        <v>98</v>
      </c>
      <c r="L105" s="22"/>
      <c r="M105" s="22" t="s">
        <v>998</v>
      </c>
      <c r="N105" s="28">
        <v>10000</v>
      </c>
      <c r="O105" s="22" t="s">
        <v>80</v>
      </c>
      <c r="P105" s="22" t="s">
        <v>92</v>
      </c>
      <c r="Q105" s="26" t="s">
        <v>37</v>
      </c>
      <c r="R105" s="1" t="s">
        <v>40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1</v>
      </c>
    </row>
    <row r="106" spans="1:28" ht="16.5" customHeight="1" x14ac:dyDescent="0.25">
      <c r="A106" s="1">
        <v>95</v>
      </c>
      <c r="B106" s="20" t="s">
        <v>785</v>
      </c>
      <c r="C106" s="20" t="s">
        <v>982</v>
      </c>
      <c r="D106" s="18" t="s">
        <v>23</v>
      </c>
      <c r="E106" s="21">
        <v>862631039263669</v>
      </c>
      <c r="F106" s="5"/>
      <c r="G106" s="18" t="s">
        <v>95</v>
      </c>
      <c r="H106" s="31"/>
      <c r="I106" s="24" t="s">
        <v>999</v>
      </c>
      <c r="J106" s="22" t="s">
        <v>225</v>
      </c>
      <c r="K106" s="22" t="s">
        <v>97</v>
      </c>
      <c r="L106" s="22" t="s">
        <v>98</v>
      </c>
      <c r="M106" s="22" t="s">
        <v>1000</v>
      </c>
      <c r="N106" s="28"/>
      <c r="O106" s="22" t="s">
        <v>80</v>
      </c>
      <c r="P106" s="22" t="s">
        <v>92</v>
      </c>
      <c r="Q106" s="26" t="s">
        <v>42</v>
      </c>
      <c r="R106" s="1" t="s">
        <v>68</v>
      </c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265" t="s">
        <v>1069</v>
      </c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7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268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70"/>
      <c r="Y108" s="259"/>
      <c r="Z108" s="18" t="s">
        <v>40</v>
      </c>
      <c r="AA108" s="18">
        <f>COUNTIFS($D$8:$D$1000,"TG007X",$R$8:$R$1000,"NG")</f>
        <v>1</v>
      </c>
      <c r="AB108" s="257"/>
    </row>
    <row r="109" spans="1:28" ht="16.5" customHeight="1" x14ac:dyDescent="0.25">
      <c r="A109" s="1">
        <v>96</v>
      </c>
      <c r="B109" s="20">
        <v>43500</v>
      </c>
      <c r="C109" s="20">
        <v>43589</v>
      </c>
      <c r="D109" s="18" t="s">
        <v>126</v>
      </c>
      <c r="E109" s="21" t="s">
        <v>844</v>
      </c>
      <c r="F109" s="18"/>
      <c r="G109" s="18"/>
      <c r="H109" s="31"/>
      <c r="I109" s="24"/>
      <c r="J109" s="22"/>
      <c r="K109" s="22"/>
      <c r="L109" s="22"/>
      <c r="M109" s="22" t="s">
        <v>1220</v>
      </c>
      <c r="N109" s="28"/>
      <c r="O109" s="22" t="s">
        <v>80</v>
      </c>
      <c r="P109" s="22" t="s">
        <v>92</v>
      </c>
      <c r="Q109" s="26" t="s">
        <v>37</v>
      </c>
      <c r="R109" s="1" t="s">
        <v>41</v>
      </c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>
        <v>97</v>
      </c>
      <c r="B110" s="20">
        <v>43500</v>
      </c>
      <c r="C110" s="20">
        <v>43589</v>
      </c>
      <c r="D110" s="18" t="s">
        <v>1221</v>
      </c>
      <c r="E110" s="21" t="s">
        <v>1222</v>
      </c>
      <c r="F110" s="18"/>
      <c r="G110" s="18"/>
      <c r="H110" s="21"/>
      <c r="I110" s="24"/>
      <c r="J110" s="22" t="s">
        <v>1223</v>
      </c>
      <c r="K110" s="22"/>
      <c r="L110" s="22"/>
      <c r="M110" s="22" t="s">
        <v>165</v>
      </c>
      <c r="N110" s="22"/>
      <c r="O110" s="22" t="s">
        <v>80</v>
      </c>
      <c r="P110" s="22" t="s">
        <v>92</v>
      </c>
      <c r="Q110" s="23" t="s">
        <v>37</v>
      </c>
      <c r="R110" s="18" t="s">
        <v>41</v>
      </c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>
        <v>98</v>
      </c>
      <c r="B111" s="20" t="s">
        <v>1108</v>
      </c>
      <c r="C111" s="20" t="s">
        <v>1110</v>
      </c>
      <c r="D111" s="18" t="s">
        <v>1221</v>
      </c>
      <c r="E111" s="21" t="s">
        <v>1122</v>
      </c>
      <c r="F111" s="18"/>
      <c r="G111" s="18"/>
      <c r="H111" s="21"/>
      <c r="I111" s="24"/>
      <c r="J111" s="22" t="s">
        <v>1223</v>
      </c>
      <c r="K111" s="22"/>
      <c r="L111" s="22"/>
      <c r="M111" s="22"/>
      <c r="N111" s="22"/>
      <c r="O111" s="1"/>
      <c r="P111" s="1" t="s">
        <v>92</v>
      </c>
      <c r="Q111" s="23" t="s">
        <v>37</v>
      </c>
      <c r="R111" s="1" t="s">
        <v>41</v>
      </c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>
        <v>99</v>
      </c>
      <c r="B112" s="20">
        <v>43500</v>
      </c>
      <c r="C112" s="20">
        <v>43589</v>
      </c>
      <c r="D112" s="18" t="s">
        <v>30</v>
      </c>
      <c r="E112" s="21">
        <v>868926033936136</v>
      </c>
      <c r="F112" s="18"/>
      <c r="G112" s="18" t="s">
        <v>74</v>
      </c>
      <c r="H112" s="22"/>
      <c r="I112" s="24" t="s">
        <v>453</v>
      </c>
      <c r="J112" s="22"/>
      <c r="K112" s="22" t="s">
        <v>243</v>
      </c>
      <c r="L112" s="22" t="s">
        <v>155</v>
      </c>
      <c r="M112" s="22" t="s">
        <v>58</v>
      </c>
      <c r="N112" s="35" t="s">
        <v>122</v>
      </c>
      <c r="O112" s="22" t="s">
        <v>80</v>
      </c>
      <c r="P112" s="22" t="s">
        <v>92</v>
      </c>
      <c r="Q112" s="26" t="s">
        <v>42</v>
      </c>
      <c r="R112" s="1" t="s">
        <v>44</v>
      </c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>
        <v>100</v>
      </c>
      <c r="B113" s="20">
        <v>43500</v>
      </c>
      <c r="C113" s="20">
        <v>43589</v>
      </c>
      <c r="D113" s="18" t="s">
        <v>30</v>
      </c>
      <c r="E113" s="21">
        <v>868345035591015</v>
      </c>
      <c r="F113" s="18"/>
      <c r="G113" s="18" t="s">
        <v>74</v>
      </c>
      <c r="H113" s="31"/>
      <c r="I113" s="24" t="s">
        <v>453</v>
      </c>
      <c r="J113" s="22" t="s">
        <v>167</v>
      </c>
      <c r="K113" s="22" t="s">
        <v>311</v>
      </c>
      <c r="L113" s="22" t="s">
        <v>155</v>
      </c>
      <c r="M113" s="22" t="s">
        <v>125</v>
      </c>
      <c r="N113" s="35" t="s">
        <v>122</v>
      </c>
      <c r="O113" s="22" t="s">
        <v>80</v>
      </c>
      <c r="P113" s="22" t="s">
        <v>92</v>
      </c>
      <c r="Q113" s="26" t="s">
        <v>37</v>
      </c>
      <c r="R113" s="1" t="s">
        <v>41</v>
      </c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>
        <v>101</v>
      </c>
      <c r="B114" s="20">
        <v>43500</v>
      </c>
      <c r="C114" s="20">
        <v>43589</v>
      </c>
      <c r="D114" s="18" t="s">
        <v>30</v>
      </c>
      <c r="E114" s="21">
        <v>868926033962124</v>
      </c>
      <c r="F114" s="18"/>
      <c r="G114" s="18" t="s">
        <v>74</v>
      </c>
      <c r="H114" s="29"/>
      <c r="I114" s="24" t="s">
        <v>453</v>
      </c>
      <c r="J114" s="22" t="s">
        <v>167</v>
      </c>
      <c r="K114" s="22" t="s">
        <v>243</v>
      </c>
      <c r="L114" s="22" t="s">
        <v>155</v>
      </c>
      <c r="M114" s="22" t="s">
        <v>125</v>
      </c>
      <c r="N114" s="35" t="s">
        <v>122</v>
      </c>
      <c r="O114" s="22" t="s">
        <v>80</v>
      </c>
      <c r="P114" s="22" t="s">
        <v>92</v>
      </c>
      <c r="Q114" s="26" t="s">
        <v>37</v>
      </c>
      <c r="R114" s="1" t="s">
        <v>41</v>
      </c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>
        <v>102</v>
      </c>
      <c r="B115" s="20">
        <v>43500</v>
      </c>
      <c r="C115" s="20">
        <v>43589</v>
      </c>
      <c r="D115" s="18" t="s">
        <v>30</v>
      </c>
      <c r="E115" s="21">
        <v>864811036932098</v>
      </c>
      <c r="F115" s="18"/>
      <c r="G115" s="18" t="s">
        <v>74</v>
      </c>
      <c r="H115" s="29"/>
      <c r="I115" s="24" t="s">
        <v>453</v>
      </c>
      <c r="J115" s="22"/>
      <c r="K115" s="22" t="s">
        <v>155</v>
      </c>
      <c r="L115" s="22"/>
      <c r="M115" s="22" t="s">
        <v>106</v>
      </c>
      <c r="N115" s="35" t="s">
        <v>122</v>
      </c>
      <c r="O115" s="22" t="s">
        <v>80</v>
      </c>
      <c r="P115" s="22" t="s">
        <v>92</v>
      </c>
      <c r="Q115" s="26" t="s">
        <v>42</v>
      </c>
      <c r="R115" s="1" t="s">
        <v>44</v>
      </c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>
        <v>103</v>
      </c>
      <c r="B116" s="20">
        <v>43712</v>
      </c>
      <c r="C116" s="20">
        <v>43803</v>
      </c>
      <c r="D116" s="18" t="s">
        <v>30</v>
      </c>
      <c r="E116" s="21">
        <v>864811036990302</v>
      </c>
      <c r="F116" s="5"/>
      <c r="G116" s="18" t="s">
        <v>74</v>
      </c>
      <c r="H116" s="29"/>
      <c r="I116" s="29" t="s">
        <v>995</v>
      </c>
      <c r="J116" s="22"/>
      <c r="K116" s="22" t="s">
        <v>155</v>
      </c>
      <c r="L116" s="22"/>
      <c r="M116" s="22" t="s">
        <v>213</v>
      </c>
      <c r="N116" s="35" t="s">
        <v>122</v>
      </c>
      <c r="O116" s="22" t="s">
        <v>80</v>
      </c>
      <c r="P116" s="22" t="s">
        <v>92</v>
      </c>
      <c r="Q116" s="26" t="s">
        <v>42</v>
      </c>
      <c r="R116" s="1" t="s">
        <v>44</v>
      </c>
      <c r="Y116" s="260" t="s">
        <v>2428</v>
      </c>
      <c r="Z116" s="256"/>
      <c r="AA116" s="256">
        <f>SUM(U23-SUM(AA6:AA115))</f>
        <v>4</v>
      </c>
      <c r="AB116" s="251">
        <f>AA116</f>
        <v>4</v>
      </c>
    </row>
    <row r="117" spans="1:28" ht="16.5" customHeight="1" x14ac:dyDescent="0.25">
      <c r="A117" s="1">
        <v>104</v>
      </c>
      <c r="B117" s="20">
        <v>43712</v>
      </c>
      <c r="C117" s="20">
        <v>43803</v>
      </c>
      <c r="D117" s="18" t="s">
        <v>30</v>
      </c>
      <c r="E117" s="21">
        <v>866192037785514</v>
      </c>
      <c r="F117" s="18" t="s">
        <v>88</v>
      </c>
      <c r="G117" s="18" t="s">
        <v>74</v>
      </c>
      <c r="H117" s="22" t="s">
        <v>401</v>
      </c>
      <c r="I117" s="31" t="s">
        <v>456</v>
      </c>
      <c r="J117" s="22"/>
      <c r="K117" s="22" t="s">
        <v>276</v>
      </c>
      <c r="L117" s="22"/>
      <c r="M117" s="22" t="s">
        <v>213</v>
      </c>
      <c r="N117" s="35" t="s">
        <v>122</v>
      </c>
      <c r="O117" s="22" t="s">
        <v>80</v>
      </c>
      <c r="P117" s="22" t="s">
        <v>92</v>
      </c>
      <c r="Q117" s="26" t="s">
        <v>42</v>
      </c>
      <c r="R117" s="1" t="s">
        <v>44</v>
      </c>
      <c r="Y117" s="261"/>
      <c r="Z117" s="257"/>
      <c r="AA117" s="257"/>
      <c r="AB117" s="252"/>
    </row>
    <row r="118" spans="1:28" ht="16.5" customHeight="1" x14ac:dyDescent="0.25">
      <c r="A118" s="1">
        <v>105</v>
      </c>
      <c r="B118" s="20">
        <v>43712</v>
      </c>
      <c r="C118" s="20">
        <v>43803</v>
      </c>
      <c r="D118" s="18" t="s">
        <v>30</v>
      </c>
      <c r="E118" s="21">
        <v>868926033920544</v>
      </c>
      <c r="F118" s="5"/>
      <c r="G118" s="18" t="s">
        <v>74</v>
      </c>
      <c r="H118" s="22"/>
      <c r="I118" s="22" t="s">
        <v>453</v>
      </c>
      <c r="J118" s="22"/>
      <c r="K118" s="22" t="s">
        <v>276</v>
      </c>
      <c r="L118" s="22"/>
      <c r="M118" s="22" t="s">
        <v>213</v>
      </c>
      <c r="N118" s="35" t="s">
        <v>122</v>
      </c>
      <c r="O118" s="22" t="s">
        <v>80</v>
      </c>
      <c r="P118" s="22" t="s">
        <v>92</v>
      </c>
      <c r="Q118" s="26" t="s">
        <v>42</v>
      </c>
      <c r="R118" s="1" t="s">
        <v>44</v>
      </c>
      <c r="Y118" s="262"/>
      <c r="Z118" s="258"/>
      <c r="AA118" s="258"/>
      <c r="AB118" s="253"/>
    </row>
    <row r="119" spans="1:28" ht="16.5" customHeight="1" x14ac:dyDescent="0.25">
      <c r="A119" s="1">
        <v>106</v>
      </c>
      <c r="B119" s="20">
        <v>43712</v>
      </c>
      <c r="C119" s="20">
        <v>43803</v>
      </c>
      <c r="D119" s="18" t="s">
        <v>30</v>
      </c>
      <c r="E119" s="21">
        <v>868926033936334</v>
      </c>
      <c r="F119" s="5"/>
      <c r="G119" s="18" t="s">
        <v>74</v>
      </c>
      <c r="H119" s="34"/>
      <c r="I119" s="34" t="s">
        <v>655</v>
      </c>
      <c r="J119" s="34"/>
      <c r="K119" s="22" t="s">
        <v>276</v>
      </c>
      <c r="L119" s="22"/>
      <c r="M119" s="22" t="s">
        <v>213</v>
      </c>
      <c r="N119" s="35" t="s">
        <v>122</v>
      </c>
      <c r="O119" s="22" t="s">
        <v>80</v>
      </c>
      <c r="P119" s="22" t="s">
        <v>92</v>
      </c>
      <c r="Q119" s="26" t="s">
        <v>42</v>
      </c>
      <c r="R119" s="1" t="s">
        <v>44</v>
      </c>
      <c r="Y119" s="254" t="s">
        <v>55</v>
      </c>
      <c r="Z119" s="255"/>
      <c r="AA119" s="255"/>
      <c r="AB119" s="5">
        <f>SUM(AB6:AB118)</f>
        <v>323</v>
      </c>
    </row>
    <row r="120" spans="1:28" ht="16.5" customHeight="1" x14ac:dyDescent="0.25">
      <c r="A120" s="1">
        <v>107</v>
      </c>
      <c r="B120" s="20">
        <v>43712</v>
      </c>
      <c r="C120" s="20">
        <v>43803</v>
      </c>
      <c r="D120" s="18" t="s">
        <v>30</v>
      </c>
      <c r="E120" s="21">
        <v>868926033981819</v>
      </c>
      <c r="F120" s="5"/>
      <c r="G120" s="18" t="s">
        <v>74</v>
      </c>
      <c r="H120" s="66"/>
      <c r="I120" s="22" t="s">
        <v>460</v>
      </c>
      <c r="J120" s="66"/>
      <c r="K120" s="22" t="s">
        <v>276</v>
      </c>
      <c r="L120" s="66"/>
      <c r="M120" s="22" t="s">
        <v>213</v>
      </c>
      <c r="N120" s="35" t="s">
        <v>122</v>
      </c>
      <c r="O120" s="22" t="s">
        <v>80</v>
      </c>
      <c r="P120" s="22" t="s">
        <v>92</v>
      </c>
      <c r="Q120" s="26" t="s">
        <v>42</v>
      </c>
      <c r="R120" s="1" t="s">
        <v>44</v>
      </c>
    </row>
    <row r="121" spans="1:28" ht="16.5" customHeight="1" x14ac:dyDescent="0.25">
      <c r="A121" s="1">
        <v>108</v>
      </c>
      <c r="B121" s="20">
        <v>43712</v>
      </c>
      <c r="C121" s="20">
        <v>43803</v>
      </c>
      <c r="D121" s="18" t="s">
        <v>30</v>
      </c>
      <c r="E121" s="21">
        <v>868926033955128</v>
      </c>
      <c r="F121" s="5"/>
      <c r="G121" s="18" t="s">
        <v>74</v>
      </c>
      <c r="H121" s="22"/>
      <c r="I121" s="28" t="s">
        <v>453</v>
      </c>
      <c r="J121" s="22"/>
      <c r="K121" s="22" t="s">
        <v>276</v>
      </c>
      <c r="L121" s="22"/>
      <c r="M121" s="22" t="s">
        <v>213</v>
      </c>
      <c r="N121" s="35" t="s">
        <v>122</v>
      </c>
      <c r="O121" s="22" t="s">
        <v>80</v>
      </c>
      <c r="P121" s="22" t="s">
        <v>92</v>
      </c>
      <c r="Q121" s="26" t="s">
        <v>42</v>
      </c>
      <c r="R121" s="1" t="s">
        <v>44</v>
      </c>
    </row>
    <row r="122" spans="1:28" ht="16.5" customHeight="1" x14ac:dyDescent="0.25">
      <c r="A122" s="1">
        <v>109</v>
      </c>
      <c r="B122" s="20">
        <v>43742</v>
      </c>
      <c r="C122" s="20" t="s">
        <v>1110</v>
      </c>
      <c r="D122" s="22" t="s">
        <v>30</v>
      </c>
      <c r="E122" s="21">
        <v>864811036931843</v>
      </c>
      <c r="F122" s="22" t="s">
        <v>262</v>
      </c>
      <c r="G122" s="136" t="s">
        <v>74</v>
      </c>
      <c r="H122" s="22" t="s">
        <v>1224</v>
      </c>
      <c r="I122" s="22" t="s">
        <v>1225</v>
      </c>
      <c r="J122" s="22" t="s">
        <v>225</v>
      </c>
      <c r="K122" s="22" t="s">
        <v>243</v>
      </c>
      <c r="L122" s="22" t="s">
        <v>276</v>
      </c>
      <c r="M122" s="22" t="s">
        <v>213</v>
      </c>
      <c r="N122" s="35" t="s">
        <v>122</v>
      </c>
      <c r="O122" s="22" t="s">
        <v>80</v>
      </c>
      <c r="P122" s="22" t="s">
        <v>100</v>
      </c>
      <c r="Q122" s="26" t="s">
        <v>37</v>
      </c>
      <c r="R122" s="18" t="s">
        <v>59</v>
      </c>
    </row>
    <row r="123" spans="1:28" ht="16.5" customHeight="1" x14ac:dyDescent="0.25">
      <c r="A123" s="1">
        <v>110</v>
      </c>
      <c r="B123" s="20" t="s">
        <v>1108</v>
      </c>
      <c r="C123" s="20" t="s">
        <v>1164</v>
      </c>
      <c r="D123" s="18" t="s">
        <v>30</v>
      </c>
      <c r="E123" s="21">
        <v>868926033924371</v>
      </c>
      <c r="F123" s="5"/>
      <c r="G123" s="18" t="s">
        <v>74</v>
      </c>
      <c r="H123" s="22"/>
      <c r="I123" s="22" t="s">
        <v>466</v>
      </c>
      <c r="J123" s="22"/>
      <c r="K123" s="22" t="s">
        <v>276</v>
      </c>
      <c r="L123" s="22"/>
      <c r="M123" s="22" t="s">
        <v>106</v>
      </c>
      <c r="N123" s="35" t="s">
        <v>122</v>
      </c>
      <c r="O123" s="22" t="s">
        <v>80</v>
      </c>
      <c r="P123" s="22" t="s">
        <v>92</v>
      </c>
      <c r="Q123" s="26" t="s">
        <v>42</v>
      </c>
      <c r="R123" s="1" t="s">
        <v>44</v>
      </c>
    </row>
    <row r="124" spans="1:28" ht="16.5" customHeight="1" x14ac:dyDescent="0.25">
      <c r="A124" s="1">
        <v>111</v>
      </c>
      <c r="B124" s="20" t="s">
        <v>1110</v>
      </c>
      <c r="C124" s="20" t="s">
        <v>1061</v>
      </c>
      <c r="D124" s="18" t="s">
        <v>30</v>
      </c>
      <c r="E124" s="21">
        <v>869627031843493</v>
      </c>
      <c r="F124" s="5"/>
      <c r="G124" s="18" t="s">
        <v>74</v>
      </c>
      <c r="H124" s="22" t="s">
        <v>1226</v>
      </c>
      <c r="I124" s="22" t="s">
        <v>987</v>
      </c>
      <c r="J124" s="22" t="s">
        <v>225</v>
      </c>
      <c r="K124" s="22" t="s">
        <v>472</v>
      </c>
      <c r="L124" s="22" t="s">
        <v>276</v>
      </c>
      <c r="M124" s="22" t="s">
        <v>220</v>
      </c>
      <c r="N124" s="35" t="s">
        <v>122</v>
      </c>
      <c r="O124" s="22" t="s">
        <v>80</v>
      </c>
      <c r="P124" s="22" t="s">
        <v>92</v>
      </c>
      <c r="Q124" s="26" t="s">
        <v>37</v>
      </c>
      <c r="R124" s="18" t="s">
        <v>59</v>
      </c>
    </row>
    <row r="125" spans="1:28" ht="16.5" customHeight="1" x14ac:dyDescent="0.25">
      <c r="A125" s="1">
        <v>112</v>
      </c>
      <c r="B125" s="20" t="s">
        <v>1110</v>
      </c>
      <c r="C125" s="20" t="s">
        <v>1061</v>
      </c>
      <c r="D125" s="18" t="s">
        <v>30</v>
      </c>
      <c r="E125" s="21">
        <v>868926033924603</v>
      </c>
      <c r="F125" s="18" t="s">
        <v>88</v>
      </c>
      <c r="G125" s="18" t="s">
        <v>74</v>
      </c>
      <c r="H125" s="22"/>
      <c r="I125" s="22" t="s">
        <v>658</v>
      </c>
      <c r="J125" s="22" t="s">
        <v>1227</v>
      </c>
      <c r="K125" s="22" t="s">
        <v>229</v>
      </c>
      <c r="L125" s="22" t="s">
        <v>276</v>
      </c>
      <c r="M125" s="22" t="s">
        <v>58</v>
      </c>
      <c r="N125" s="35" t="s">
        <v>122</v>
      </c>
      <c r="O125" s="22" t="s">
        <v>80</v>
      </c>
      <c r="P125" s="22" t="s">
        <v>92</v>
      </c>
      <c r="Q125" s="26" t="s">
        <v>42</v>
      </c>
      <c r="R125" s="1" t="s">
        <v>44</v>
      </c>
    </row>
    <row r="126" spans="1:28" ht="16.5" customHeight="1" x14ac:dyDescent="0.25">
      <c r="A126" s="1">
        <v>113</v>
      </c>
      <c r="B126" s="20" t="s">
        <v>1110</v>
      </c>
      <c r="C126" s="20" t="s">
        <v>1061</v>
      </c>
      <c r="D126" s="18" t="s">
        <v>30</v>
      </c>
      <c r="E126" s="21">
        <v>866192037830773</v>
      </c>
      <c r="F126" s="18" t="s">
        <v>88</v>
      </c>
      <c r="G126" s="18" t="s">
        <v>74</v>
      </c>
      <c r="H126" s="22" t="s">
        <v>401</v>
      </c>
      <c r="I126" s="22" t="s">
        <v>654</v>
      </c>
      <c r="J126" s="22"/>
      <c r="K126" s="22" t="s">
        <v>120</v>
      </c>
      <c r="L126" s="22" t="s">
        <v>84</v>
      </c>
      <c r="M126" s="18" t="s">
        <v>586</v>
      </c>
      <c r="N126" s="35" t="s">
        <v>122</v>
      </c>
      <c r="O126" s="22" t="s">
        <v>80</v>
      </c>
      <c r="P126" s="22" t="s">
        <v>92</v>
      </c>
      <c r="Q126" s="26" t="s">
        <v>37</v>
      </c>
      <c r="R126" s="1" t="s">
        <v>41</v>
      </c>
    </row>
    <row r="127" spans="1:28" ht="16.5" customHeight="1" x14ac:dyDescent="0.25">
      <c r="A127" s="1">
        <v>114</v>
      </c>
      <c r="B127" s="20">
        <v>43500</v>
      </c>
      <c r="C127" s="20">
        <v>43589</v>
      </c>
      <c r="D127" s="18" t="s">
        <v>56</v>
      </c>
      <c r="E127" s="21">
        <v>868183034730486</v>
      </c>
      <c r="F127" s="5"/>
      <c r="G127" s="18" t="s">
        <v>74</v>
      </c>
      <c r="H127" s="18"/>
      <c r="I127" s="22" t="s">
        <v>140</v>
      </c>
      <c r="J127" s="22"/>
      <c r="K127" s="8" t="s">
        <v>1112</v>
      </c>
      <c r="L127" s="22"/>
      <c r="M127" s="22" t="s">
        <v>106</v>
      </c>
      <c r="N127" s="22"/>
      <c r="O127" s="22" t="s">
        <v>80</v>
      </c>
      <c r="P127" s="22" t="s">
        <v>92</v>
      </c>
      <c r="Q127" s="23" t="s">
        <v>42</v>
      </c>
      <c r="R127" s="18" t="s">
        <v>44</v>
      </c>
    </row>
    <row r="128" spans="1:28" ht="16.5" customHeight="1" x14ac:dyDescent="0.25">
      <c r="A128" s="1">
        <v>115</v>
      </c>
      <c r="B128" s="20">
        <v>43500</v>
      </c>
      <c r="C128" s="20">
        <v>43589</v>
      </c>
      <c r="D128" s="18" t="s">
        <v>56</v>
      </c>
      <c r="E128" s="21">
        <v>868183034644042</v>
      </c>
      <c r="F128" s="5"/>
      <c r="G128" s="18" t="s">
        <v>74</v>
      </c>
      <c r="H128" s="31"/>
      <c r="I128" s="22" t="s">
        <v>76</v>
      </c>
      <c r="J128" s="22"/>
      <c r="K128" s="22" t="s">
        <v>1112</v>
      </c>
      <c r="L128" s="22"/>
      <c r="M128" s="22" t="s">
        <v>106</v>
      </c>
      <c r="N128" s="22"/>
      <c r="O128" s="22" t="s">
        <v>80</v>
      </c>
      <c r="P128" s="22" t="s">
        <v>92</v>
      </c>
      <c r="Q128" s="23" t="s">
        <v>42</v>
      </c>
      <c r="R128" s="18" t="s">
        <v>44</v>
      </c>
    </row>
    <row r="129" spans="1:18" ht="16.5" customHeight="1" x14ac:dyDescent="0.25">
      <c r="A129" s="1">
        <v>116</v>
      </c>
      <c r="B129" s="20">
        <v>43500</v>
      </c>
      <c r="C129" s="20">
        <v>43589</v>
      </c>
      <c r="D129" s="18" t="s">
        <v>56</v>
      </c>
      <c r="E129" s="21">
        <v>868183034588066</v>
      </c>
      <c r="F129" s="18"/>
      <c r="G129" s="18" t="s">
        <v>74</v>
      </c>
      <c r="H129" s="18" t="s">
        <v>657</v>
      </c>
      <c r="I129" s="24" t="s">
        <v>186</v>
      </c>
      <c r="J129" s="22" t="s">
        <v>736</v>
      </c>
      <c r="K129" s="22" t="s">
        <v>1112</v>
      </c>
      <c r="L129" s="22"/>
      <c r="M129" s="22" t="s">
        <v>1228</v>
      </c>
      <c r="N129" s="22"/>
      <c r="O129" s="22" t="s">
        <v>80</v>
      </c>
      <c r="P129" s="22" t="s">
        <v>92</v>
      </c>
      <c r="Q129" s="23" t="s">
        <v>37</v>
      </c>
      <c r="R129" s="18" t="s">
        <v>41</v>
      </c>
    </row>
    <row r="130" spans="1:18" ht="16.5" customHeight="1" x14ac:dyDescent="0.25">
      <c r="A130" s="1">
        <v>117</v>
      </c>
      <c r="B130" s="20">
        <v>43500</v>
      </c>
      <c r="C130" s="20">
        <v>43589</v>
      </c>
      <c r="D130" s="18" t="s">
        <v>56</v>
      </c>
      <c r="E130" s="21">
        <v>867717030423033</v>
      </c>
      <c r="F130" s="18"/>
      <c r="G130" s="18" t="s">
        <v>74</v>
      </c>
      <c r="H130" s="18" t="s">
        <v>657</v>
      </c>
      <c r="I130" s="24" t="s">
        <v>987</v>
      </c>
      <c r="J130" s="22"/>
      <c r="K130" s="22" t="s">
        <v>1112</v>
      </c>
      <c r="L130" s="22"/>
      <c r="M130" s="22" t="s">
        <v>106</v>
      </c>
      <c r="N130" s="22"/>
      <c r="O130" s="22" t="s">
        <v>80</v>
      </c>
      <c r="P130" s="22" t="s">
        <v>92</v>
      </c>
      <c r="Q130" s="23" t="s">
        <v>42</v>
      </c>
      <c r="R130" s="18" t="s">
        <v>44</v>
      </c>
    </row>
    <row r="131" spans="1:18" ht="16.5" customHeight="1" x14ac:dyDescent="0.25">
      <c r="A131" s="1">
        <v>118</v>
      </c>
      <c r="B131" s="20">
        <v>43500</v>
      </c>
      <c r="C131" s="20">
        <v>43589</v>
      </c>
      <c r="D131" s="18" t="s">
        <v>56</v>
      </c>
      <c r="E131" s="21">
        <v>868183033858379</v>
      </c>
      <c r="F131" s="18"/>
      <c r="G131" s="18" t="s">
        <v>74</v>
      </c>
      <c r="H131" s="18"/>
      <c r="I131" s="29" t="s">
        <v>452</v>
      </c>
      <c r="J131" s="22" t="s">
        <v>660</v>
      </c>
      <c r="K131" s="22" t="s">
        <v>1112</v>
      </c>
      <c r="L131" s="22"/>
      <c r="M131" s="22" t="s">
        <v>1229</v>
      </c>
      <c r="N131" s="22"/>
      <c r="O131" s="22" t="s">
        <v>80</v>
      </c>
      <c r="P131" s="22" t="s">
        <v>92</v>
      </c>
      <c r="Q131" s="26" t="s">
        <v>37</v>
      </c>
      <c r="R131" s="18" t="s">
        <v>40</v>
      </c>
    </row>
    <row r="132" spans="1:18" ht="16.5" customHeight="1" x14ac:dyDescent="0.25">
      <c r="A132" s="1">
        <v>119</v>
      </c>
      <c r="B132" s="20">
        <v>43589</v>
      </c>
      <c r="C132" s="20">
        <v>43712</v>
      </c>
      <c r="D132" s="18" t="s">
        <v>56</v>
      </c>
      <c r="E132" s="21">
        <v>868183034529284</v>
      </c>
      <c r="F132" s="18"/>
      <c r="G132" s="18" t="s">
        <v>74</v>
      </c>
      <c r="H132" s="22"/>
      <c r="I132" s="31" t="s">
        <v>76</v>
      </c>
      <c r="J132" s="22" t="s">
        <v>134</v>
      </c>
      <c r="K132" s="31" t="s">
        <v>206</v>
      </c>
      <c r="L132" s="22" t="s">
        <v>1086</v>
      </c>
      <c r="M132" s="22" t="s">
        <v>58</v>
      </c>
      <c r="N132" s="22"/>
      <c r="O132" s="22" t="s">
        <v>80</v>
      </c>
      <c r="P132" s="22" t="s">
        <v>100</v>
      </c>
      <c r="Q132" s="26" t="s">
        <v>42</v>
      </c>
      <c r="R132" s="18" t="s">
        <v>44</v>
      </c>
    </row>
    <row r="133" spans="1:18" ht="16.5" customHeight="1" x14ac:dyDescent="0.25">
      <c r="A133" s="1">
        <v>120</v>
      </c>
      <c r="B133" s="20">
        <v>43589</v>
      </c>
      <c r="C133" s="20">
        <v>43712</v>
      </c>
      <c r="D133" s="18" t="s">
        <v>56</v>
      </c>
      <c r="E133" s="21">
        <v>868183034613161</v>
      </c>
      <c r="F133" s="22"/>
      <c r="G133" s="18" t="s">
        <v>74</v>
      </c>
      <c r="H133" s="22"/>
      <c r="I133" s="22" t="s">
        <v>76</v>
      </c>
      <c r="J133" s="22" t="s">
        <v>134</v>
      </c>
      <c r="K133" s="22" t="s">
        <v>206</v>
      </c>
      <c r="L133" s="22" t="s">
        <v>1086</v>
      </c>
      <c r="M133" s="22" t="s">
        <v>58</v>
      </c>
      <c r="N133" s="22"/>
      <c r="O133" s="22" t="s">
        <v>80</v>
      </c>
      <c r="P133" s="22" t="s">
        <v>100</v>
      </c>
      <c r="Q133" s="26" t="s">
        <v>42</v>
      </c>
      <c r="R133" s="18" t="s">
        <v>44</v>
      </c>
    </row>
    <row r="134" spans="1:18" ht="16.5" customHeight="1" x14ac:dyDescent="0.25">
      <c r="A134" s="1">
        <v>121</v>
      </c>
      <c r="B134" s="20">
        <v>43589</v>
      </c>
      <c r="C134" s="20">
        <v>43712</v>
      </c>
      <c r="D134" s="18" t="s">
        <v>56</v>
      </c>
      <c r="E134" s="21">
        <v>868183034608120</v>
      </c>
      <c r="F134" s="22"/>
      <c r="G134" s="18" t="s">
        <v>74</v>
      </c>
      <c r="H134" s="34"/>
      <c r="I134" s="31" t="s">
        <v>76</v>
      </c>
      <c r="J134" s="22" t="s">
        <v>134</v>
      </c>
      <c r="K134" s="22" t="s">
        <v>206</v>
      </c>
      <c r="L134" s="22" t="s">
        <v>1086</v>
      </c>
      <c r="M134" s="22" t="s">
        <v>58</v>
      </c>
      <c r="N134" s="34"/>
      <c r="O134" s="22" t="s">
        <v>80</v>
      </c>
      <c r="P134" s="22" t="s">
        <v>100</v>
      </c>
      <c r="Q134" s="26" t="s">
        <v>42</v>
      </c>
      <c r="R134" s="18" t="s">
        <v>44</v>
      </c>
    </row>
    <row r="135" spans="1:18" ht="16.5" customHeight="1" x14ac:dyDescent="0.25">
      <c r="A135" s="1">
        <v>122</v>
      </c>
      <c r="B135" s="20">
        <v>43589</v>
      </c>
      <c r="C135" s="20">
        <v>43712</v>
      </c>
      <c r="D135" s="18" t="s">
        <v>56</v>
      </c>
      <c r="E135" s="30">
        <v>868183034628623</v>
      </c>
      <c r="F135" s="22"/>
      <c r="G135" s="18" t="s">
        <v>74</v>
      </c>
      <c r="H135" s="22"/>
      <c r="I135" s="31" t="s">
        <v>452</v>
      </c>
      <c r="J135" s="22" t="s">
        <v>743</v>
      </c>
      <c r="K135" s="22" t="s">
        <v>78</v>
      </c>
      <c r="L135" s="22" t="s">
        <v>1086</v>
      </c>
      <c r="M135" s="22" t="s">
        <v>469</v>
      </c>
      <c r="N135" s="22"/>
      <c r="O135" s="22" t="s">
        <v>80</v>
      </c>
      <c r="P135" s="22" t="s">
        <v>100</v>
      </c>
      <c r="Q135" s="26" t="s">
        <v>37</v>
      </c>
      <c r="R135" s="18" t="s">
        <v>41</v>
      </c>
    </row>
    <row r="136" spans="1:18" ht="16.5" customHeight="1" x14ac:dyDescent="0.25">
      <c r="A136" s="1">
        <v>123</v>
      </c>
      <c r="B136" s="20">
        <v>43712</v>
      </c>
      <c r="C136" s="20">
        <v>43803</v>
      </c>
      <c r="D136" s="18" t="s">
        <v>56</v>
      </c>
      <c r="E136" s="21">
        <v>868183033790747</v>
      </c>
      <c r="F136" s="5"/>
      <c r="G136" s="18" t="s">
        <v>74</v>
      </c>
      <c r="H136" s="22"/>
      <c r="I136" s="31" t="s">
        <v>468</v>
      </c>
      <c r="J136" s="22" t="s">
        <v>245</v>
      </c>
      <c r="K136" s="22" t="s">
        <v>206</v>
      </c>
      <c r="L136" s="22" t="s">
        <v>1086</v>
      </c>
      <c r="M136" s="22" t="s">
        <v>940</v>
      </c>
      <c r="N136" s="22"/>
      <c r="O136" s="22" t="s">
        <v>80</v>
      </c>
      <c r="P136" s="22" t="s">
        <v>92</v>
      </c>
      <c r="Q136" s="26" t="s">
        <v>37</v>
      </c>
      <c r="R136" s="18" t="s">
        <v>40</v>
      </c>
    </row>
    <row r="137" spans="1:18" ht="16.5" customHeight="1" x14ac:dyDescent="0.25">
      <c r="A137" s="1">
        <v>124</v>
      </c>
      <c r="B137" s="20">
        <v>43742</v>
      </c>
      <c r="C137" s="20" t="s">
        <v>1110</v>
      </c>
      <c r="D137" s="22" t="s">
        <v>56</v>
      </c>
      <c r="E137" s="30">
        <v>867857039922336</v>
      </c>
      <c r="F137" s="22"/>
      <c r="G137" s="22" t="s">
        <v>74</v>
      </c>
      <c r="H137" s="22"/>
      <c r="I137" s="22" t="s">
        <v>974</v>
      </c>
      <c r="J137" s="22" t="s">
        <v>50</v>
      </c>
      <c r="K137" s="22" t="s">
        <v>78</v>
      </c>
      <c r="L137" s="22" t="s">
        <v>1086</v>
      </c>
      <c r="M137" s="22" t="s">
        <v>1229</v>
      </c>
      <c r="N137" s="22"/>
      <c r="O137" s="22" t="s">
        <v>80</v>
      </c>
      <c r="P137" s="22" t="s">
        <v>100</v>
      </c>
      <c r="Q137" s="26" t="s">
        <v>37</v>
      </c>
      <c r="R137" s="18" t="s">
        <v>40</v>
      </c>
    </row>
    <row r="138" spans="1:18" ht="16.5" customHeight="1" x14ac:dyDescent="0.25">
      <c r="A138" s="1">
        <v>125</v>
      </c>
      <c r="B138" s="20" t="s">
        <v>1108</v>
      </c>
      <c r="C138" s="20" t="s">
        <v>1164</v>
      </c>
      <c r="D138" s="18" t="s">
        <v>56</v>
      </c>
      <c r="E138" s="21">
        <v>867717030417365</v>
      </c>
      <c r="F138" s="5"/>
      <c r="G138" s="18" t="s">
        <v>74</v>
      </c>
      <c r="H138" s="22"/>
      <c r="I138" s="22" t="s">
        <v>468</v>
      </c>
      <c r="J138" s="22" t="s">
        <v>666</v>
      </c>
      <c r="K138" s="22" t="s">
        <v>226</v>
      </c>
      <c r="L138" s="22" t="s">
        <v>1086</v>
      </c>
      <c r="M138" s="22" t="s">
        <v>458</v>
      </c>
      <c r="N138" s="22"/>
      <c r="O138" s="22" t="s">
        <v>80</v>
      </c>
      <c r="P138" s="22" t="s">
        <v>92</v>
      </c>
      <c r="Q138" s="26" t="s">
        <v>37</v>
      </c>
      <c r="R138" s="18" t="s">
        <v>41</v>
      </c>
    </row>
    <row r="139" spans="1:18" ht="16.5" customHeight="1" x14ac:dyDescent="0.25">
      <c r="A139" s="1">
        <v>126</v>
      </c>
      <c r="B139" s="20" t="s">
        <v>1108</v>
      </c>
      <c r="C139" s="20" t="s">
        <v>1164</v>
      </c>
      <c r="D139" s="18" t="s">
        <v>56</v>
      </c>
      <c r="E139" s="21">
        <v>868183033816674</v>
      </c>
      <c r="F139" s="5"/>
      <c r="G139" s="18" t="s">
        <v>74</v>
      </c>
      <c r="H139" s="22"/>
      <c r="I139" s="22" t="s">
        <v>468</v>
      </c>
      <c r="J139" s="22" t="s">
        <v>448</v>
      </c>
      <c r="K139" s="22" t="s">
        <v>206</v>
      </c>
      <c r="L139" s="22" t="s">
        <v>1086</v>
      </c>
      <c r="M139" s="22" t="s">
        <v>1230</v>
      </c>
      <c r="N139" s="22"/>
      <c r="O139" s="22" t="s">
        <v>80</v>
      </c>
      <c r="P139" s="22" t="s">
        <v>92</v>
      </c>
      <c r="Q139" s="26" t="s">
        <v>37</v>
      </c>
      <c r="R139" s="18" t="s">
        <v>41</v>
      </c>
    </row>
    <row r="140" spans="1:18" ht="16.5" customHeight="1" x14ac:dyDescent="0.25">
      <c r="A140" s="1">
        <v>127</v>
      </c>
      <c r="B140" s="20" t="s">
        <v>1108</v>
      </c>
      <c r="C140" s="20" t="s">
        <v>1164</v>
      </c>
      <c r="D140" s="18" t="s">
        <v>56</v>
      </c>
      <c r="E140" s="21">
        <v>867717030436167</v>
      </c>
      <c r="F140" s="5"/>
      <c r="G140" s="18" t="s">
        <v>74</v>
      </c>
      <c r="H140" s="22"/>
      <c r="I140" s="22" t="s">
        <v>999</v>
      </c>
      <c r="J140" s="22"/>
      <c r="K140" s="22" t="s">
        <v>78</v>
      </c>
      <c r="L140" s="22" t="s">
        <v>1086</v>
      </c>
      <c r="M140" s="22" t="s">
        <v>58</v>
      </c>
      <c r="N140" s="22"/>
      <c r="O140" s="22" t="s">
        <v>80</v>
      </c>
      <c r="P140" s="22" t="s">
        <v>92</v>
      </c>
      <c r="Q140" s="26" t="s">
        <v>42</v>
      </c>
      <c r="R140" s="18" t="s">
        <v>44</v>
      </c>
    </row>
    <row r="141" spans="1:18" ht="16.5" customHeight="1" x14ac:dyDescent="0.25">
      <c r="A141" s="1">
        <v>128</v>
      </c>
      <c r="B141" s="20" t="s">
        <v>1108</v>
      </c>
      <c r="C141" s="20" t="s">
        <v>1164</v>
      </c>
      <c r="D141" s="18" t="s">
        <v>56</v>
      </c>
      <c r="E141" s="21">
        <v>868183034663687</v>
      </c>
      <c r="F141" s="5"/>
      <c r="G141" s="18" t="s">
        <v>74</v>
      </c>
      <c r="H141" s="22"/>
      <c r="I141" s="22" t="s">
        <v>76</v>
      </c>
      <c r="J141" s="22" t="s">
        <v>303</v>
      </c>
      <c r="K141" s="22" t="s">
        <v>333</v>
      </c>
      <c r="L141" s="22" t="s">
        <v>1086</v>
      </c>
      <c r="M141" s="18" t="s">
        <v>1231</v>
      </c>
      <c r="N141" s="22"/>
      <c r="O141" s="22" t="s">
        <v>80</v>
      </c>
      <c r="P141" s="22" t="s">
        <v>92</v>
      </c>
      <c r="Q141" s="26" t="s">
        <v>37</v>
      </c>
      <c r="R141" s="18" t="s">
        <v>41</v>
      </c>
    </row>
    <row r="142" spans="1:18" ht="16.5" customHeight="1" x14ac:dyDescent="0.25">
      <c r="A142" s="1">
        <v>129</v>
      </c>
      <c r="B142" s="20" t="s">
        <v>1108</v>
      </c>
      <c r="C142" s="20" t="s">
        <v>1164</v>
      </c>
      <c r="D142" s="18" t="s">
        <v>56</v>
      </c>
      <c r="E142" s="21">
        <v>868183034588066</v>
      </c>
      <c r="F142" s="5"/>
      <c r="G142" s="18" t="s">
        <v>74</v>
      </c>
      <c r="H142" s="22"/>
      <c r="I142" s="22" t="s">
        <v>186</v>
      </c>
      <c r="J142" s="22" t="s">
        <v>303</v>
      </c>
      <c r="K142" s="22" t="s">
        <v>78</v>
      </c>
      <c r="L142" s="22" t="s">
        <v>1086</v>
      </c>
      <c r="M142" s="22" t="s">
        <v>1232</v>
      </c>
      <c r="N142" s="22"/>
      <c r="O142" s="22" t="s">
        <v>80</v>
      </c>
      <c r="P142" s="22" t="s">
        <v>92</v>
      </c>
      <c r="Q142" s="26" t="s">
        <v>37</v>
      </c>
      <c r="R142" s="18" t="s">
        <v>41</v>
      </c>
    </row>
    <row r="143" spans="1:18" ht="16.5" customHeight="1" x14ac:dyDescent="0.25">
      <c r="A143" s="1">
        <v>130</v>
      </c>
      <c r="B143" s="20" t="s">
        <v>1110</v>
      </c>
      <c r="C143" s="20" t="s">
        <v>1061</v>
      </c>
      <c r="D143" s="18" t="s">
        <v>56</v>
      </c>
      <c r="E143" s="21">
        <v>868183033857439</v>
      </c>
      <c r="F143" s="5"/>
      <c r="G143" s="18" t="s">
        <v>74</v>
      </c>
      <c r="H143" s="18"/>
      <c r="I143" s="18" t="s">
        <v>76</v>
      </c>
      <c r="J143" s="18"/>
      <c r="K143" s="18" t="s">
        <v>206</v>
      </c>
      <c r="L143" s="22" t="s">
        <v>1086</v>
      </c>
      <c r="M143" s="22" t="s">
        <v>58</v>
      </c>
      <c r="N143" s="18"/>
      <c r="O143" s="22" t="s">
        <v>80</v>
      </c>
      <c r="P143" s="22" t="s">
        <v>92</v>
      </c>
      <c r="Q143" s="26" t="s">
        <v>42</v>
      </c>
      <c r="R143" s="18" t="s">
        <v>44</v>
      </c>
    </row>
    <row r="144" spans="1:18" ht="16.5" customHeight="1" x14ac:dyDescent="0.25">
      <c r="A144" s="1">
        <v>131</v>
      </c>
      <c r="B144" s="20" t="s">
        <v>1110</v>
      </c>
      <c r="C144" s="20" t="s">
        <v>1061</v>
      </c>
      <c r="D144" s="18" t="s">
        <v>56</v>
      </c>
      <c r="E144" s="21">
        <v>867717030424874</v>
      </c>
      <c r="F144" s="5"/>
      <c r="G144" s="18" t="s">
        <v>74</v>
      </c>
      <c r="H144" s="18"/>
      <c r="I144" s="18" t="s">
        <v>1233</v>
      </c>
      <c r="J144" s="22" t="s">
        <v>522</v>
      </c>
      <c r="K144" s="18"/>
      <c r="L144" s="22" t="s">
        <v>1086</v>
      </c>
      <c r="M144" s="22" t="s">
        <v>58</v>
      </c>
      <c r="N144" s="18"/>
      <c r="O144" s="22" t="s">
        <v>80</v>
      </c>
      <c r="P144" s="22" t="s">
        <v>92</v>
      </c>
      <c r="Q144" s="26" t="s">
        <v>42</v>
      </c>
      <c r="R144" s="18" t="s">
        <v>44</v>
      </c>
    </row>
    <row r="145" spans="1:18" ht="16.5" customHeight="1" x14ac:dyDescent="0.25">
      <c r="A145" s="1">
        <v>132</v>
      </c>
      <c r="B145" s="20" t="s">
        <v>1110</v>
      </c>
      <c r="C145" s="20" t="s">
        <v>1061</v>
      </c>
      <c r="D145" s="18" t="s">
        <v>56</v>
      </c>
      <c r="E145" s="21">
        <v>868183034590195</v>
      </c>
      <c r="F145" s="5"/>
      <c r="G145" s="18" t="s">
        <v>74</v>
      </c>
      <c r="H145" s="18"/>
      <c r="I145" s="18" t="s">
        <v>453</v>
      </c>
      <c r="J145" s="18"/>
      <c r="K145" s="18" t="s">
        <v>78</v>
      </c>
      <c r="L145" s="22" t="s">
        <v>1086</v>
      </c>
      <c r="M145" s="22" t="s">
        <v>58</v>
      </c>
      <c r="N145" s="18"/>
      <c r="O145" s="22" t="s">
        <v>80</v>
      </c>
      <c r="P145" s="22" t="s">
        <v>92</v>
      </c>
      <c r="Q145" s="26" t="s">
        <v>42</v>
      </c>
      <c r="R145" s="18" t="s">
        <v>44</v>
      </c>
    </row>
    <row r="146" spans="1:18" ht="16.5" customHeight="1" x14ac:dyDescent="0.25">
      <c r="A146" s="1">
        <v>133</v>
      </c>
      <c r="B146" s="20" t="s">
        <v>1110</v>
      </c>
      <c r="C146" s="20" t="s">
        <v>1061</v>
      </c>
      <c r="D146" s="18" t="s">
        <v>56</v>
      </c>
      <c r="E146" s="21">
        <v>868183034529284</v>
      </c>
      <c r="F146" s="5"/>
      <c r="G146" s="18" t="s">
        <v>74</v>
      </c>
      <c r="H146" s="18"/>
      <c r="I146" s="18" t="s">
        <v>209</v>
      </c>
      <c r="J146" s="18"/>
      <c r="K146" s="18" t="s">
        <v>78</v>
      </c>
      <c r="L146" s="22" t="s">
        <v>1086</v>
      </c>
      <c r="M146" s="22" t="s">
        <v>58</v>
      </c>
      <c r="N146" s="18"/>
      <c r="O146" s="22" t="s">
        <v>80</v>
      </c>
      <c r="P146" s="22" t="s">
        <v>92</v>
      </c>
      <c r="Q146" s="26" t="s">
        <v>42</v>
      </c>
      <c r="R146" s="18" t="s">
        <v>44</v>
      </c>
    </row>
    <row r="147" spans="1:18" ht="16.5" customHeight="1" x14ac:dyDescent="0.25">
      <c r="A147" s="1">
        <v>134</v>
      </c>
      <c r="B147" s="20" t="s">
        <v>1110</v>
      </c>
      <c r="C147" s="20" t="s">
        <v>1061</v>
      </c>
      <c r="D147" s="18" t="s">
        <v>56</v>
      </c>
      <c r="E147" s="21">
        <v>867717030435847</v>
      </c>
      <c r="F147" s="5"/>
      <c r="G147" s="18" t="s">
        <v>74</v>
      </c>
      <c r="H147" s="18"/>
      <c r="I147" s="18" t="s">
        <v>471</v>
      </c>
      <c r="J147" s="18"/>
      <c r="K147" s="18" t="s">
        <v>219</v>
      </c>
      <c r="L147" s="22" t="s">
        <v>1086</v>
      </c>
      <c r="M147" s="22" t="s">
        <v>106</v>
      </c>
      <c r="N147" s="18"/>
      <c r="O147" s="22" t="s">
        <v>80</v>
      </c>
      <c r="P147" s="22" t="s">
        <v>92</v>
      </c>
      <c r="Q147" s="26" t="s">
        <v>42</v>
      </c>
      <c r="R147" s="18" t="s">
        <v>44</v>
      </c>
    </row>
    <row r="148" spans="1:18" ht="16.5" customHeight="1" x14ac:dyDescent="0.25">
      <c r="A148" s="1">
        <v>135</v>
      </c>
      <c r="B148" s="20">
        <v>43500</v>
      </c>
      <c r="C148" s="20">
        <v>43589</v>
      </c>
      <c r="D148" s="18" t="s">
        <v>23</v>
      </c>
      <c r="E148" s="21">
        <v>862631034802479</v>
      </c>
      <c r="F148" s="18"/>
      <c r="G148" s="18" t="s">
        <v>95</v>
      </c>
      <c r="H148" s="31"/>
      <c r="I148" s="22" t="s">
        <v>995</v>
      </c>
      <c r="J148" s="22" t="s">
        <v>198</v>
      </c>
      <c r="K148" s="22" t="s">
        <v>98</v>
      </c>
      <c r="L148" s="8"/>
      <c r="M148" s="22" t="s">
        <v>213</v>
      </c>
      <c r="N148" s="28">
        <v>35000</v>
      </c>
      <c r="O148" s="22" t="s">
        <v>80</v>
      </c>
      <c r="P148" s="22" t="s">
        <v>92</v>
      </c>
      <c r="Q148" s="23" t="s">
        <v>37</v>
      </c>
      <c r="R148" s="1" t="s">
        <v>41</v>
      </c>
    </row>
    <row r="149" spans="1:18" ht="16.5" customHeight="1" x14ac:dyDescent="0.25">
      <c r="A149" s="1">
        <v>136</v>
      </c>
      <c r="B149" s="20">
        <v>43500</v>
      </c>
      <c r="C149" s="20">
        <v>43589</v>
      </c>
      <c r="D149" s="18" t="s">
        <v>23</v>
      </c>
      <c r="E149" s="21">
        <v>862631037510574</v>
      </c>
      <c r="F149" s="18"/>
      <c r="G149" s="18" t="s">
        <v>95</v>
      </c>
      <c r="H149" s="22"/>
      <c r="I149" s="24" t="s">
        <v>996</v>
      </c>
      <c r="J149" s="22" t="s">
        <v>198</v>
      </c>
      <c r="K149" s="22" t="s">
        <v>98</v>
      </c>
      <c r="L149" s="22"/>
      <c r="M149" s="22" t="s">
        <v>383</v>
      </c>
      <c r="N149" s="28"/>
      <c r="O149" s="22" t="s">
        <v>80</v>
      </c>
      <c r="P149" s="22" t="s">
        <v>92</v>
      </c>
      <c r="Q149" s="23" t="s">
        <v>37</v>
      </c>
      <c r="R149" s="1" t="s">
        <v>41</v>
      </c>
    </row>
    <row r="150" spans="1:18" ht="16.5" customHeight="1" x14ac:dyDescent="0.25">
      <c r="A150" s="1">
        <v>137</v>
      </c>
      <c r="B150" s="20">
        <v>43500</v>
      </c>
      <c r="C150" s="20">
        <v>43589</v>
      </c>
      <c r="D150" s="18" t="s">
        <v>23</v>
      </c>
      <c r="E150" s="21">
        <v>863586032923579</v>
      </c>
      <c r="F150" s="18" t="s">
        <v>517</v>
      </c>
      <c r="G150" s="18" t="s">
        <v>95</v>
      </c>
      <c r="H150" s="31"/>
      <c r="I150" s="24" t="s">
        <v>447</v>
      </c>
      <c r="J150" s="22" t="s">
        <v>119</v>
      </c>
      <c r="K150" s="22" t="s">
        <v>98</v>
      </c>
      <c r="L150" s="22"/>
      <c r="M150" s="22" t="s">
        <v>246</v>
      </c>
      <c r="N150" s="28">
        <v>10000</v>
      </c>
      <c r="O150" s="22" t="s">
        <v>80</v>
      </c>
      <c r="P150" s="22" t="s">
        <v>92</v>
      </c>
      <c r="Q150" s="26" t="s">
        <v>37</v>
      </c>
      <c r="R150" s="1" t="s">
        <v>40</v>
      </c>
    </row>
    <row r="151" spans="1:18" ht="16.5" customHeight="1" x14ac:dyDescent="0.25">
      <c r="A151" s="1">
        <v>138</v>
      </c>
      <c r="B151" s="20">
        <v>43712</v>
      </c>
      <c r="C151" s="20">
        <v>43803</v>
      </c>
      <c r="D151" s="18" t="s">
        <v>23</v>
      </c>
      <c r="E151" s="21">
        <v>862631039277594</v>
      </c>
      <c r="F151" s="18"/>
      <c r="G151" s="18" t="s">
        <v>95</v>
      </c>
      <c r="H151" s="22"/>
      <c r="I151" s="24" t="s">
        <v>471</v>
      </c>
      <c r="J151" s="22" t="s">
        <v>119</v>
      </c>
      <c r="K151" s="24" t="s">
        <v>97</v>
      </c>
      <c r="L151" s="22" t="s">
        <v>98</v>
      </c>
      <c r="M151" s="22" t="s">
        <v>246</v>
      </c>
      <c r="N151" s="28">
        <v>10000</v>
      </c>
      <c r="O151" s="22" t="s">
        <v>80</v>
      </c>
      <c r="P151" s="22" t="s">
        <v>92</v>
      </c>
      <c r="Q151" s="26" t="s">
        <v>37</v>
      </c>
      <c r="R151" s="1" t="s">
        <v>40</v>
      </c>
    </row>
    <row r="152" spans="1:18" ht="16.5" customHeight="1" x14ac:dyDescent="0.25">
      <c r="A152" s="1">
        <v>139</v>
      </c>
      <c r="B152" s="20" t="s">
        <v>1108</v>
      </c>
      <c r="C152" s="20" t="s">
        <v>1164</v>
      </c>
      <c r="D152" s="18" t="s">
        <v>23</v>
      </c>
      <c r="E152" s="21">
        <v>863586032913786</v>
      </c>
      <c r="F152" s="5"/>
      <c r="G152" s="18" t="s">
        <v>95</v>
      </c>
      <c r="H152" s="93"/>
      <c r="I152" s="1" t="s">
        <v>449</v>
      </c>
      <c r="J152" s="1" t="s">
        <v>1234</v>
      </c>
      <c r="K152" s="1" t="s">
        <v>97</v>
      </c>
      <c r="L152" s="22" t="s">
        <v>98</v>
      </c>
      <c r="M152" s="1" t="s">
        <v>1235</v>
      </c>
      <c r="N152" s="33">
        <v>60000</v>
      </c>
      <c r="O152" s="1" t="s">
        <v>80</v>
      </c>
      <c r="P152" s="1" t="s">
        <v>92</v>
      </c>
      <c r="Q152" s="1" t="s">
        <v>37</v>
      </c>
      <c r="R152" s="1" t="s">
        <v>40</v>
      </c>
    </row>
    <row r="153" spans="1:18" ht="16.5" customHeight="1" x14ac:dyDescent="0.25">
      <c r="A153" s="1">
        <v>140</v>
      </c>
      <c r="B153" s="20" t="s">
        <v>1108</v>
      </c>
      <c r="C153" s="20" t="s">
        <v>1164</v>
      </c>
      <c r="D153" s="18" t="s">
        <v>23</v>
      </c>
      <c r="E153" s="21">
        <v>864811037264921</v>
      </c>
      <c r="F153" s="5"/>
      <c r="G153" s="18" t="s">
        <v>95</v>
      </c>
      <c r="H153" s="31"/>
      <c r="I153" s="24" t="s">
        <v>987</v>
      </c>
      <c r="J153" s="22" t="s">
        <v>119</v>
      </c>
      <c r="K153" s="22" t="s">
        <v>1236</v>
      </c>
      <c r="L153" s="22" t="s">
        <v>98</v>
      </c>
      <c r="M153" s="22" t="s">
        <v>583</v>
      </c>
      <c r="N153" s="28">
        <v>10000</v>
      </c>
      <c r="O153" s="1" t="s">
        <v>80</v>
      </c>
      <c r="P153" s="1" t="s">
        <v>92</v>
      </c>
      <c r="Q153" s="1" t="s">
        <v>37</v>
      </c>
      <c r="R153" s="1" t="s">
        <v>40</v>
      </c>
    </row>
    <row r="154" spans="1:18" ht="16.5" customHeight="1" x14ac:dyDescent="0.25">
      <c r="A154" s="265" t="s">
        <v>1319</v>
      </c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7"/>
    </row>
    <row r="155" spans="1:18" ht="16.5" customHeight="1" x14ac:dyDescent="0.25">
      <c r="A155" s="268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  <c r="M155" s="269"/>
      <c r="N155" s="269"/>
      <c r="O155" s="269"/>
      <c r="P155" s="269"/>
      <c r="Q155" s="269"/>
      <c r="R155" s="270"/>
    </row>
    <row r="156" spans="1:18" ht="16.5" customHeight="1" x14ac:dyDescent="0.25">
      <c r="A156" s="1">
        <v>141</v>
      </c>
      <c r="B156" s="20">
        <v>43774</v>
      </c>
      <c r="C156" s="20" t="s">
        <v>1405</v>
      </c>
      <c r="D156" s="18" t="s">
        <v>23</v>
      </c>
      <c r="E156" s="21">
        <v>866104022163268</v>
      </c>
      <c r="F156" s="18"/>
      <c r="G156" s="18" t="s">
        <v>95</v>
      </c>
      <c r="H156" s="18"/>
      <c r="I156" s="24" t="s">
        <v>140</v>
      </c>
      <c r="J156" s="22"/>
      <c r="K156" s="22" t="s">
        <v>396</v>
      </c>
      <c r="L156" s="22" t="s">
        <v>98</v>
      </c>
      <c r="M156" s="22" t="s">
        <v>58</v>
      </c>
      <c r="N156" s="28"/>
      <c r="O156" s="22" t="s">
        <v>80</v>
      </c>
      <c r="P156" s="22" t="s">
        <v>92</v>
      </c>
      <c r="Q156" s="26" t="s">
        <v>42</v>
      </c>
      <c r="R156" s="1" t="s">
        <v>44</v>
      </c>
    </row>
    <row r="157" spans="1:18" ht="16.5" customHeight="1" x14ac:dyDescent="0.25">
      <c r="A157" s="1">
        <v>142</v>
      </c>
      <c r="B157" s="20">
        <v>43774</v>
      </c>
      <c r="C157" s="20" t="s">
        <v>1405</v>
      </c>
      <c r="D157" s="18" t="s">
        <v>23</v>
      </c>
      <c r="E157" s="21">
        <v>862631039263669</v>
      </c>
      <c r="F157" s="18"/>
      <c r="G157" s="18" t="s">
        <v>95</v>
      </c>
      <c r="H157" s="21"/>
      <c r="I157" s="24" t="s">
        <v>999</v>
      </c>
      <c r="J157" s="22"/>
      <c r="K157" s="22" t="s">
        <v>98</v>
      </c>
      <c r="L157" s="22"/>
      <c r="M157" s="22" t="s">
        <v>106</v>
      </c>
      <c r="N157" s="22"/>
      <c r="O157" s="22" t="s">
        <v>80</v>
      </c>
      <c r="P157" s="22" t="s">
        <v>92</v>
      </c>
      <c r="Q157" s="26" t="s">
        <v>42</v>
      </c>
      <c r="R157" s="1" t="s">
        <v>44</v>
      </c>
    </row>
    <row r="158" spans="1:18" ht="16.5" customHeight="1" x14ac:dyDescent="0.25">
      <c r="A158" s="1">
        <v>143</v>
      </c>
      <c r="B158" s="20">
        <v>43774</v>
      </c>
      <c r="C158" s="20" t="s">
        <v>1405</v>
      </c>
      <c r="D158" s="18" t="s">
        <v>23</v>
      </c>
      <c r="E158" s="21">
        <v>862631034745306</v>
      </c>
      <c r="F158" s="18"/>
      <c r="G158" s="18" t="s">
        <v>95</v>
      </c>
      <c r="H158" s="21"/>
      <c r="I158" s="24" t="s">
        <v>447</v>
      </c>
      <c r="J158" s="22" t="s">
        <v>225</v>
      </c>
      <c r="K158" s="22" t="s">
        <v>98</v>
      </c>
      <c r="L158" s="22"/>
      <c r="M158" s="22" t="s">
        <v>106</v>
      </c>
      <c r="N158" s="22"/>
      <c r="O158" s="22" t="s">
        <v>80</v>
      </c>
      <c r="P158" s="22" t="s">
        <v>92</v>
      </c>
      <c r="Q158" s="26" t="s">
        <v>42</v>
      </c>
      <c r="R158" s="1" t="s">
        <v>44</v>
      </c>
    </row>
    <row r="159" spans="1:18" ht="16.5" customHeight="1" x14ac:dyDescent="0.25">
      <c r="A159" s="1">
        <v>144</v>
      </c>
      <c r="B159" s="20">
        <v>43774</v>
      </c>
      <c r="C159" s="20" t="s">
        <v>1405</v>
      </c>
      <c r="D159" s="18" t="s">
        <v>23</v>
      </c>
      <c r="E159" s="21">
        <v>862631039238398</v>
      </c>
      <c r="F159" s="18" t="s">
        <v>88</v>
      </c>
      <c r="G159" s="18" t="s">
        <v>95</v>
      </c>
      <c r="H159" s="29" t="s">
        <v>782</v>
      </c>
      <c r="I159" s="24" t="s">
        <v>1535</v>
      </c>
      <c r="J159" s="22"/>
      <c r="K159" s="22" t="s">
        <v>98</v>
      </c>
      <c r="L159" s="22"/>
      <c r="M159" s="22" t="s">
        <v>221</v>
      </c>
      <c r="N159" s="22"/>
      <c r="O159" s="22" t="s">
        <v>80</v>
      </c>
      <c r="P159" s="22" t="s">
        <v>92</v>
      </c>
      <c r="Q159" s="26" t="s">
        <v>42</v>
      </c>
      <c r="R159" s="1" t="s">
        <v>44</v>
      </c>
    </row>
    <row r="160" spans="1:18" ht="16.5" customHeight="1" x14ac:dyDescent="0.25">
      <c r="A160" s="1">
        <v>145</v>
      </c>
      <c r="B160" s="20">
        <v>43774</v>
      </c>
      <c r="C160" s="20" t="s">
        <v>1405</v>
      </c>
      <c r="D160" s="18" t="s">
        <v>23</v>
      </c>
      <c r="E160" s="21">
        <v>862631034728237</v>
      </c>
      <c r="F160" s="18" t="s">
        <v>88</v>
      </c>
      <c r="G160" s="18" t="s">
        <v>95</v>
      </c>
      <c r="H160" s="29" t="s">
        <v>1536</v>
      </c>
      <c r="I160" s="29" t="s">
        <v>1537</v>
      </c>
      <c r="J160" s="22" t="s">
        <v>210</v>
      </c>
      <c r="K160" s="22" t="s">
        <v>396</v>
      </c>
      <c r="L160" s="22" t="s">
        <v>98</v>
      </c>
      <c r="M160" s="22" t="s">
        <v>58</v>
      </c>
      <c r="N160" s="22"/>
      <c r="O160" s="22" t="s">
        <v>80</v>
      </c>
      <c r="P160" s="22" t="s">
        <v>92</v>
      </c>
      <c r="Q160" s="26" t="s">
        <v>42</v>
      </c>
      <c r="R160" s="1" t="s">
        <v>44</v>
      </c>
    </row>
    <row r="161" spans="1:18" ht="16.5" customHeight="1" x14ac:dyDescent="0.25">
      <c r="A161" s="1">
        <v>146</v>
      </c>
      <c r="B161" s="20">
        <v>43774</v>
      </c>
      <c r="C161" s="20" t="s">
        <v>1405</v>
      </c>
      <c r="D161" s="18" t="s">
        <v>23</v>
      </c>
      <c r="E161" s="21">
        <v>868926033969020</v>
      </c>
      <c r="F161" s="18" t="s">
        <v>88</v>
      </c>
      <c r="G161" s="18" t="s">
        <v>95</v>
      </c>
      <c r="H161" s="22"/>
      <c r="I161" s="31" t="s">
        <v>453</v>
      </c>
      <c r="J161" s="22"/>
      <c r="K161" s="22" t="s">
        <v>98</v>
      </c>
      <c r="L161" s="22"/>
      <c r="M161" s="22" t="s">
        <v>106</v>
      </c>
      <c r="N161" s="22"/>
      <c r="O161" s="22" t="s">
        <v>80</v>
      </c>
      <c r="P161" s="22" t="s">
        <v>92</v>
      </c>
      <c r="Q161" s="26" t="s">
        <v>42</v>
      </c>
      <c r="R161" s="1" t="s">
        <v>44</v>
      </c>
    </row>
    <row r="162" spans="1:18" ht="16.5" customHeight="1" x14ac:dyDescent="0.25">
      <c r="A162" s="1">
        <v>147</v>
      </c>
      <c r="B162" s="20" t="s">
        <v>1405</v>
      </c>
      <c r="C162" s="20" t="s">
        <v>1356</v>
      </c>
      <c r="D162" s="22" t="s">
        <v>23</v>
      </c>
      <c r="E162" s="38">
        <v>862631034746056</v>
      </c>
      <c r="F162" s="22" t="s">
        <v>88</v>
      </c>
      <c r="G162" s="22" t="s">
        <v>95</v>
      </c>
      <c r="H162" s="29" t="s">
        <v>782</v>
      </c>
      <c r="I162" s="22" t="s">
        <v>453</v>
      </c>
      <c r="J162" s="22" t="s">
        <v>225</v>
      </c>
      <c r="K162" s="22" t="s">
        <v>98</v>
      </c>
      <c r="L162" s="22"/>
      <c r="M162" s="22" t="s">
        <v>106</v>
      </c>
      <c r="N162" s="22"/>
      <c r="O162" s="22" t="s">
        <v>80</v>
      </c>
      <c r="P162" s="22" t="s">
        <v>92</v>
      </c>
      <c r="Q162" s="26" t="s">
        <v>42</v>
      </c>
      <c r="R162" s="18" t="s">
        <v>44</v>
      </c>
    </row>
    <row r="163" spans="1:18" ht="16.5" customHeight="1" x14ac:dyDescent="0.25">
      <c r="A163" s="1">
        <v>148</v>
      </c>
      <c r="B163" s="20">
        <v>43774</v>
      </c>
      <c r="C163" s="20" t="s">
        <v>1405</v>
      </c>
      <c r="D163" s="18" t="s">
        <v>56</v>
      </c>
      <c r="E163" s="30">
        <v>867717030523949</v>
      </c>
      <c r="F163" s="18" t="s">
        <v>88</v>
      </c>
      <c r="G163" s="18" t="s">
        <v>74</v>
      </c>
      <c r="H163" s="18"/>
      <c r="I163" s="24" t="s">
        <v>654</v>
      </c>
      <c r="J163" s="22" t="s">
        <v>1538</v>
      </c>
      <c r="K163" s="22" t="s">
        <v>219</v>
      </c>
      <c r="L163" s="22" t="s">
        <v>1086</v>
      </c>
      <c r="M163" s="22" t="s">
        <v>1539</v>
      </c>
      <c r="N163" s="28"/>
      <c r="O163" s="22" t="s">
        <v>80</v>
      </c>
      <c r="P163" s="22" t="s">
        <v>92</v>
      </c>
      <c r="Q163" s="26" t="s">
        <v>37</v>
      </c>
      <c r="R163" s="1" t="s">
        <v>41</v>
      </c>
    </row>
    <row r="164" spans="1:18" ht="16.5" customHeight="1" x14ac:dyDescent="0.25">
      <c r="A164" s="1">
        <v>149</v>
      </c>
      <c r="B164" s="20" t="s">
        <v>1405</v>
      </c>
      <c r="C164" s="20" t="s">
        <v>1356</v>
      </c>
      <c r="D164" s="18" t="s">
        <v>56</v>
      </c>
      <c r="E164" s="21">
        <v>867717030419965</v>
      </c>
      <c r="F164" s="18" t="s">
        <v>88</v>
      </c>
      <c r="G164" s="18" t="s">
        <v>74</v>
      </c>
      <c r="H164" s="21"/>
      <c r="I164" s="24" t="s">
        <v>1540</v>
      </c>
      <c r="J164" s="22"/>
      <c r="K164" s="22" t="s">
        <v>226</v>
      </c>
      <c r="L164" s="22" t="s">
        <v>1086</v>
      </c>
      <c r="M164" s="22" t="s">
        <v>778</v>
      </c>
      <c r="N164" s="22"/>
      <c r="O164" s="22" t="s">
        <v>80</v>
      </c>
      <c r="P164" s="22" t="s">
        <v>92</v>
      </c>
      <c r="Q164" s="23" t="s">
        <v>42</v>
      </c>
      <c r="R164" s="18" t="s">
        <v>44</v>
      </c>
    </row>
    <row r="165" spans="1:18" ht="16.5" customHeight="1" x14ac:dyDescent="0.25">
      <c r="A165" s="1">
        <v>150</v>
      </c>
      <c r="B165" s="20" t="s">
        <v>1405</v>
      </c>
      <c r="C165" s="20" t="s">
        <v>1356</v>
      </c>
      <c r="D165" s="18" t="s">
        <v>56</v>
      </c>
      <c r="E165" s="21">
        <v>868183034769567</v>
      </c>
      <c r="F165" s="5"/>
      <c r="G165" s="18" t="s">
        <v>74</v>
      </c>
      <c r="H165" s="21"/>
      <c r="I165" s="24" t="s">
        <v>76</v>
      </c>
      <c r="J165" s="22"/>
      <c r="K165" s="22" t="s">
        <v>206</v>
      </c>
      <c r="L165" s="22" t="s">
        <v>1086</v>
      </c>
      <c r="M165" s="22" t="s">
        <v>58</v>
      </c>
      <c r="N165" s="22"/>
      <c r="O165" s="22" t="s">
        <v>80</v>
      </c>
      <c r="P165" s="22" t="s">
        <v>92</v>
      </c>
      <c r="Q165" s="23" t="s">
        <v>42</v>
      </c>
      <c r="R165" s="18" t="s">
        <v>44</v>
      </c>
    </row>
    <row r="166" spans="1:18" ht="16.5" customHeight="1" x14ac:dyDescent="0.25">
      <c r="A166" s="1">
        <v>151</v>
      </c>
      <c r="B166" s="20" t="s">
        <v>1533</v>
      </c>
      <c r="C166" s="20" t="s">
        <v>1390</v>
      </c>
      <c r="D166" s="18" t="s">
        <v>56</v>
      </c>
      <c r="E166" s="21">
        <v>868183034661665</v>
      </c>
      <c r="F166" s="18"/>
      <c r="G166" s="18" t="s">
        <v>74</v>
      </c>
      <c r="H166" s="29"/>
      <c r="I166" s="24" t="s">
        <v>1541</v>
      </c>
      <c r="J166" s="22" t="s">
        <v>50</v>
      </c>
      <c r="K166" s="22" t="s">
        <v>206</v>
      </c>
      <c r="L166" s="22" t="s">
        <v>1086</v>
      </c>
      <c r="M166" s="22" t="s">
        <v>58</v>
      </c>
      <c r="N166" s="22"/>
      <c r="O166" s="22" t="s">
        <v>80</v>
      </c>
      <c r="P166" s="22" t="s">
        <v>92</v>
      </c>
      <c r="Q166" s="23" t="s">
        <v>42</v>
      </c>
      <c r="R166" s="18" t="s">
        <v>44</v>
      </c>
    </row>
    <row r="167" spans="1:18" ht="16.5" customHeight="1" x14ac:dyDescent="0.25">
      <c r="A167" s="1">
        <v>152</v>
      </c>
      <c r="B167" s="20" t="s">
        <v>1533</v>
      </c>
      <c r="C167" s="20" t="s">
        <v>1390</v>
      </c>
      <c r="D167" s="18" t="s">
        <v>56</v>
      </c>
      <c r="E167" s="21">
        <v>867857039903310</v>
      </c>
      <c r="F167" s="18"/>
      <c r="G167" s="18" t="s">
        <v>74</v>
      </c>
      <c r="H167" s="29"/>
      <c r="I167" s="24" t="s">
        <v>1542</v>
      </c>
      <c r="J167" s="22" t="s">
        <v>225</v>
      </c>
      <c r="K167" s="22" t="s">
        <v>78</v>
      </c>
      <c r="L167" s="22" t="s">
        <v>1086</v>
      </c>
      <c r="M167" s="22" t="s">
        <v>586</v>
      </c>
      <c r="N167" s="22"/>
      <c r="O167" s="22" t="s">
        <v>80</v>
      </c>
      <c r="P167" s="22" t="s">
        <v>92</v>
      </c>
      <c r="Q167" s="23" t="s">
        <v>37</v>
      </c>
      <c r="R167" s="18" t="s">
        <v>41</v>
      </c>
    </row>
    <row r="168" spans="1:18" ht="16.5" customHeight="1" x14ac:dyDescent="0.25">
      <c r="A168" s="1">
        <v>153</v>
      </c>
      <c r="B168" s="20" t="s">
        <v>1533</v>
      </c>
      <c r="C168" s="20" t="s">
        <v>1390</v>
      </c>
      <c r="D168" s="18" t="s">
        <v>56</v>
      </c>
      <c r="E168" s="21">
        <v>867717030523949</v>
      </c>
      <c r="F168" s="18"/>
      <c r="G168" s="18" t="s">
        <v>74</v>
      </c>
      <c r="H168" s="22"/>
      <c r="I168" s="24" t="s">
        <v>1542</v>
      </c>
      <c r="J168" s="22"/>
      <c r="K168" s="22" t="s">
        <v>1086</v>
      </c>
      <c r="L168" s="22"/>
      <c r="M168" s="22" t="s">
        <v>106</v>
      </c>
      <c r="N168" s="22"/>
      <c r="O168" s="22" t="s">
        <v>80</v>
      </c>
      <c r="P168" s="22" t="s">
        <v>92</v>
      </c>
      <c r="Q168" s="23" t="s">
        <v>42</v>
      </c>
      <c r="R168" s="18" t="s">
        <v>44</v>
      </c>
    </row>
    <row r="169" spans="1:18" ht="16.5" customHeight="1" x14ac:dyDescent="0.25">
      <c r="A169" s="1">
        <v>154</v>
      </c>
      <c r="B169" s="20" t="s">
        <v>1533</v>
      </c>
      <c r="C169" s="20" t="s">
        <v>1390</v>
      </c>
      <c r="D169" s="22" t="s">
        <v>56</v>
      </c>
      <c r="E169" s="38">
        <v>868183034623426</v>
      </c>
      <c r="F169" s="22"/>
      <c r="G169" s="22" t="s">
        <v>74</v>
      </c>
      <c r="H169" s="22"/>
      <c r="I169" s="22" t="s">
        <v>453</v>
      </c>
      <c r="J169" s="22"/>
      <c r="K169" s="22" t="s">
        <v>78</v>
      </c>
      <c r="L169" s="22" t="s">
        <v>1086</v>
      </c>
      <c r="M169" s="22" t="s">
        <v>58</v>
      </c>
      <c r="N169" s="22"/>
      <c r="O169" s="22" t="s">
        <v>80</v>
      </c>
      <c r="P169" s="22" t="s">
        <v>92</v>
      </c>
      <c r="Q169" s="23" t="s">
        <v>42</v>
      </c>
      <c r="R169" s="18" t="s">
        <v>44</v>
      </c>
    </row>
    <row r="170" spans="1:18" ht="16.5" customHeight="1" x14ac:dyDescent="0.25">
      <c r="A170" s="1">
        <v>155</v>
      </c>
      <c r="B170" s="20" t="s">
        <v>1533</v>
      </c>
      <c r="C170" s="20" t="s">
        <v>1390</v>
      </c>
      <c r="D170" s="22" t="s">
        <v>56</v>
      </c>
      <c r="E170" s="38">
        <v>868183034807185</v>
      </c>
      <c r="F170" s="22"/>
      <c r="G170" s="22" t="s">
        <v>74</v>
      </c>
      <c r="H170" s="34"/>
      <c r="I170" s="34" t="s">
        <v>453</v>
      </c>
      <c r="J170" s="22" t="s">
        <v>225</v>
      </c>
      <c r="K170" s="34" t="s">
        <v>206</v>
      </c>
      <c r="L170" s="22" t="s">
        <v>1086</v>
      </c>
      <c r="M170" s="22" t="s">
        <v>125</v>
      </c>
      <c r="N170" s="34"/>
      <c r="O170" s="22" t="s">
        <v>80</v>
      </c>
      <c r="P170" s="22" t="s">
        <v>92</v>
      </c>
      <c r="Q170" s="23" t="s">
        <v>37</v>
      </c>
      <c r="R170" s="18" t="s">
        <v>41</v>
      </c>
    </row>
    <row r="171" spans="1:18" ht="16.5" customHeight="1" x14ac:dyDescent="0.25">
      <c r="A171" s="1">
        <v>156</v>
      </c>
      <c r="B171" s="20" t="s">
        <v>1405</v>
      </c>
      <c r="C171" s="20" t="s">
        <v>1356</v>
      </c>
      <c r="D171" s="18" t="s">
        <v>30</v>
      </c>
      <c r="E171" s="21">
        <v>868345031031966</v>
      </c>
      <c r="F171" s="18" t="s">
        <v>88</v>
      </c>
      <c r="G171" s="18" t="s">
        <v>74</v>
      </c>
      <c r="H171" s="18"/>
      <c r="I171" s="24" t="s">
        <v>447</v>
      </c>
      <c r="J171" s="22" t="s">
        <v>52</v>
      </c>
      <c r="K171" s="22" t="s">
        <v>229</v>
      </c>
      <c r="L171" s="22" t="s">
        <v>276</v>
      </c>
      <c r="M171" s="22" t="s">
        <v>106</v>
      </c>
      <c r="N171" s="28"/>
      <c r="O171" s="22" t="s">
        <v>80</v>
      </c>
      <c r="P171" s="22" t="s">
        <v>92</v>
      </c>
      <c r="Q171" s="26" t="s">
        <v>42</v>
      </c>
      <c r="R171" s="1" t="s">
        <v>43</v>
      </c>
    </row>
    <row r="172" spans="1:18" ht="16.5" customHeight="1" x14ac:dyDescent="0.25">
      <c r="A172" s="265" t="s">
        <v>1627</v>
      </c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7"/>
    </row>
    <row r="173" spans="1:18" ht="16.5" customHeight="1" x14ac:dyDescent="0.25">
      <c r="A173" s="268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70"/>
    </row>
    <row r="174" spans="1:18" ht="16.5" customHeight="1" x14ac:dyDescent="0.25">
      <c r="A174" s="1">
        <v>157</v>
      </c>
      <c r="B174" s="49" t="s">
        <v>1647</v>
      </c>
      <c r="C174" s="49" t="s">
        <v>1647</v>
      </c>
      <c r="D174" s="1" t="s">
        <v>23</v>
      </c>
      <c r="E174" s="47">
        <v>862631039255269</v>
      </c>
      <c r="F174" s="1" t="s">
        <v>1778</v>
      </c>
      <c r="G174" s="1" t="s">
        <v>95</v>
      </c>
      <c r="H174" s="26"/>
      <c r="I174" s="50" t="s">
        <v>1779</v>
      </c>
      <c r="J174" s="1" t="s">
        <v>1780</v>
      </c>
      <c r="K174" s="1" t="s">
        <v>97</v>
      </c>
      <c r="L174" s="1" t="s">
        <v>98</v>
      </c>
      <c r="M174" s="1" t="s">
        <v>513</v>
      </c>
      <c r="N174" s="33"/>
      <c r="O174" s="1" t="s">
        <v>80</v>
      </c>
      <c r="P174" s="1" t="s">
        <v>92</v>
      </c>
      <c r="Q174" s="26" t="s">
        <v>42</v>
      </c>
      <c r="R174" s="1" t="s">
        <v>44</v>
      </c>
    </row>
    <row r="175" spans="1:18" ht="16.5" customHeight="1" x14ac:dyDescent="0.25">
      <c r="A175" s="1">
        <v>158</v>
      </c>
      <c r="B175" s="49" t="s">
        <v>1647</v>
      </c>
      <c r="C175" s="49" t="s">
        <v>1647</v>
      </c>
      <c r="D175" s="1" t="s">
        <v>30</v>
      </c>
      <c r="E175" s="47">
        <v>864811036993645</v>
      </c>
      <c r="F175" s="104"/>
      <c r="G175" s="1" t="s">
        <v>74</v>
      </c>
      <c r="H175" s="26"/>
      <c r="I175" s="50" t="s">
        <v>1540</v>
      </c>
      <c r="J175" s="1" t="s">
        <v>1781</v>
      </c>
      <c r="K175" s="1" t="s">
        <v>243</v>
      </c>
      <c r="L175" s="1" t="s">
        <v>276</v>
      </c>
      <c r="M175" s="1" t="s">
        <v>1782</v>
      </c>
      <c r="N175" s="33"/>
      <c r="O175" s="1" t="s">
        <v>80</v>
      </c>
      <c r="P175" s="1" t="s">
        <v>92</v>
      </c>
      <c r="Q175" s="26" t="s">
        <v>37</v>
      </c>
      <c r="R175" s="1" t="s">
        <v>39</v>
      </c>
    </row>
    <row r="176" spans="1:18" ht="16.5" customHeight="1" x14ac:dyDescent="0.25">
      <c r="A176" s="1">
        <v>159</v>
      </c>
      <c r="B176" s="20" t="s">
        <v>1695</v>
      </c>
      <c r="C176" s="20" t="s">
        <v>1637</v>
      </c>
      <c r="D176" s="18" t="s">
        <v>56</v>
      </c>
      <c r="E176" s="21">
        <v>867717030523949</v>
      </c>
      <c r="F176" s="18"/>
      <c r="G176" s="18" t="s">
        <v>74</v>
      </c>
      <c r="H176" s="18" t="s">
        <v>1512</v>
      </c>
      <c r="I176" s="24" t="s">
        <v>1783</v>
      </c>
      <c r="J176" s="22" t="s">
        <v>210</v>
      </c>
      <c r="K176" s="22" t="s">
        <v>1086</v>
      </c>
      <c r="L176" s="22"/>
      <c r="M176" s="22" t="s">
        <v>1641</v>
      </c>
      <c r="N176" s="28"/>
      <c r="O176" s="22" t="s">
        <v>80</v>
      </c>
      <c r="P176" s="22" t="s">
        <v>100</v>
      </c>
      <c r="Q176" s="31" t="s">
        <v>42</v>
      </c>
      <c r="R176" s="22" t="s">
        <v>68</v>
      </c>
    </row>
    <row r="177" spans="1:18" ht="16.5" customHeight="1" x14ac:dyDescent="0.25">
      <c r="A177" s="1">
        <v>160</v>
      </c>
      <c r="B177" s="20" t="s">
        <v>1695</v>
      </c>
      <c r="C177" s="20" t="s">
        <v>1637</v>
      </c>
      <c r="D177" s="18" t="s">
        <v>56</v>
      </c>
      <c r="E177" s="21">
        <v>868183034668702</v>
      </c>
      <c r="F177" s="18"/>
      <c r="G177" s="18" t="s">
        <v>74</v>
      </c>
      <c r="H177" s="18"/>
      <c r="I177" s="24" t="s">
        <v>453</v>
      </c>
      <c r="J177" s="22"/>
      <c r="K177" s="22" t="s">
        <v>333</v>
      </c>
      <c r="L177" s="22" t="s">
        <v>1086</v>
      </c>
      <c r="M177" s="22" t="s">
        <v>58</v>
      </c>
      <c r="N177" s="22"/>
      <c r="O177" s="22" t="s">
        <v>80</v>
      </c>
      <c r="P177" s="22" t="s">
        <v>100</v>
      </c>
      <c r="Q177" s="23" t="s">
        <v>42</v>
      </c>
      <c r="R177" s="18" t="s">
        <v>44</v>
      </c>
    </row>
    <row r="178" spans="1:18" ht="16.5" customHeight="1" x14ac:dyDescent="0.25">
      <c r="A178" s="1">
        <v>161</v>
      </c>
      <c r="B178" s="20" t="s">
        <v>1695</v>
      </c>
      <c r="C178" s="20" t="s">
        <v>1637</v>
      </c>
      <c r="D178" s="18" t="s">
        <v>56</v>
      </c>
      <c r="E178" s="21">
        <v>868183034811146</v>
      </c>
      <c r="F178" s="18"/>
      <c r="G178" s="18" t="s">
        <v>74</v>
      </c>
      <c r="H178" s="5"/>
      <c r="I178" s="24" t="s">
        <v>76</v>
      </c>
      <c r="J178" s="22"/>
      <c r="K178" s="22" t="s">
        <v>333</v>
      </c>
      <c r="L178" s="22" t="s">
        <v>1086</v>
      </c>
      <c r="M178" s="22" t="s">
        <v>58</v>
      </c>
      <c r="N178" s="22"/>
      <c r="O178" s="22" t="s">
        <v>80</v>
      </c>
      <c r="P178" s="22" t="s">
        <v>100</v>
      </c>
      <c r="Q178" s="23" t="s">
        <v>42</v>
      </c>
      <c r="R178" s="18" t="s">
        <v>44</v>
      </c>
    </row>
    <row r="179" spans="1:18" ht="16.5" customHeight="1" x14ac:dyDescent="0.25">
      <c r="A179" s="1">
        <v>162</v>
      </c>
      <c r="B179" s="20" t="s">
        <v>1695</v>
      </c>
      <c r="C179" s="20" t="s">
        <v>1637</v>
      </c>
      <c r="D179" s="18" t="s">
        <v>56</v>
      </c>
      <c r="E179" s="21">
        <v>868183034769567</v>
      </c>
      <c r="F179" s="18"/>
      <c r="G179" s="18" t="s">
        <v>74</v>
      </c>
      <c r="H179" s="5"/>
      <c r="I179" s="24" t="s">
        <v>453</v>
      </c>
      <c r="J179" s="22"/>
      <c r="K179" s="24" t="s">
        <v>78</v>
      </c>
      <c r="L179" s="22" t="s">
        <v>1086</v>
      </c>
      <c r="M179" s="22" t="s">
        <v>58</v>
      </c>
      <c r="N179" s="22"/>
      <c r="O179" s="22" t="s">
        <v>80</v>
      </c>
      <c r="P179" s="22" t="s">
        <v>100</v>
      </c>
      <c r="Q179" s="26" t="s">
        <v>42</v>
      </c>
      <c r="R179" s="18" t="s">
        <v>44</v>
      </c>
    </row>
    <row r="180" spans="1:18" ht="16.5" customHeight="1" x14ac:dyDescent="0.25">
      <c r="A180" s="1">
        <v>163</v>
      </c>
      <c r="B180" s="20" t="s">
        <v>1695</v>
      </c>
      <c r="C180" s="20" t="s">
        <v>1637</v>
      </c>
      <c r="D180" s="18" t="s">
        <v>56</v>
      </c>
      <c r="E180" s="21">
        <v>868183034788633</v>
      </c>
      <c r="F180" s="18"/>
      <c r="G180" s="18" t="s">
        <v>74</v>
      </c>
      <c r="H180" s="18"/>
      <c r="I180" s="29" t="s">
        <v>76</v>
      </c>
      <c r="J180" s="22"/>
      <c r="K180" s="22" t="s">
        <v>333</v>
      </c>
      <c r="L180" s="22" t="s">
        <v>1086</v>
      </c>
      <c r="M180" s="22" t="s">
        <v>58</v>
      </c>
      <c r="N180" s="22"/>
      <c r="O180" s="22" t="s">
        <v>80</v>
      </c>
      <c r="P180" s="22" t="s">
        <v>100</v>
      </c>
      <c r="Q180" s="26" t="s">
        <v>42</v>
      </c>
      <c r="R180" s="18" t="s">
        <v>44</v>
      </c>
    </row>
    <row r="181" spans="1:18" ht="16.5" customHeight="1" x14ac:dyDescent="0.25">
      <c r="A181" s="1">
        <v>164</v>
      </c>
      <c r="B181" s="20" t="s">
        <v>1695</v>
      </c>
      <c r="C181" s="20" t="s">
        <v>1637</v>
      </c>
      <c r="D181" s="18" t="s">
        <v>56</v>
      </c>
      <c r="E181" s="21">
        <v>868183034515689</v>
      </c>
      <c r="F181" s="18" t="s">
        <v>262</v>
      </c>
      <c r="G181" s="18" t="s">
        <v>74</v>
      </c>
      <c r="H181" s="18" t="s">
        <v>1784</v>
      </c>
      <c r="I181" s="31" t="s">
        <v>1785</v>
      </c>
      <c r="J181" s="22" t="s">
        <v>1297</v>
      </c>
      <c r="K181" s="31" t="s">
        <v>78</v>
      </c>
      <c r="L181" s="22"/>
      <c r="M181" s="22" t="s">
        <v>1786</v>
      </c>
      <c r="N181" s="22"/>
      <c r="O181" s="22" t="s">
        <v>80</v>
      </c>
      <c r="P181" s="22" t="s">
        <v>100</v>
      </c>
      <c r="Q181" s="26" t="s">
        <v>37</v>
      </c>
      <c r="R181" s="18" t="s">
        <v>41</v>
      </c>
    </row>
    <row r="182" spans="1:18" ht="16.5" customHeight="1" x14ac:dyDescent="0.25">
      <c r="A182" s="1">
        <v>165</v>
      </c>
      <c r="B182" s="20" t="s">
        <v>1695</v>
      </c>
      <c r="C182" s="20" t="s">
        <v>1637</v>
      </c>
      <c r="D182" s="18" t="s">
        <v>56</v>
      </c>
      <c r="E182" s="21">
        <v>868183034601356</v>
      </c>
      <c r="F182" s="18"/>
      <c r="G182" s="18" t="s">
        <v>74</v>
      </c>
      <c r="H182" s="18" t="s">
        <v>1787</v>
      </c>
      <c r="I182" s="22" t="s">
        <v>466</v>
      </c>
      <c r="J182" s="22" t="s">
        <v>862</v>
      </c>
      <c r="K182" s="22" t="s">
        <v>78</v>
      </c>
      <c r="L182" s="22" t="s">
        <v>1086</v>
      </c>
      <c r="M182" s="22" t="s">
        <v>1253</v>
      </c>
      <c r="N182" s="22"/>
      <c r="O182" s="22" t="s">
        <v>80</v>
      </c>
      <c r="P182" s="22" t="s">
        <v>100</v>
      </c>
      <c r="Q182" s="26" t="s">
        <v>37</v>
      </c>
      <c r="R182" s="18" t="s">
        <v>40</v>
      </c>
    </row>
    <row r="183" spans="1:18" ht="16.5" customHeight="1" x14ac:dyDescent="0.25">
      <c r="A183" s="1">
        <v>166</v>
      </c>
      <c r="B183" s="20" t="s">
        <v>1695</v>
      </c>
      <c r="C183" s="20" t="s">
        <v>1637</v>
      </c>
      <c r="D183" s="18" t="s">
        <v>56</v>
      </c>
      <c r="E183" s="21">
        <v>868183034668850</v>
      </c>
      <c r="F183" s="18"/>
      <c r="G183" s="18" t="s">
        <v>74</v>
      </c>
      <c r="H183" s="18"/>
      <c r="I183" s="34" t="s">
        <v>76</v>
      </c>
      <c r="J183" s="34"/>
      <c r="K183" s="34" t="s">
        <v>333</v>
      </c>
      <c r="L183" s="22" t="s">
        <v>1086</v>
      </c>
      <c r="M183" s="22" t="s">
        <v>58</v>
      </c>
      <c r="N183" s="34"/>
      <c r="O183" s="22" t="s">
        <v>80</v>
      </c>
      <c r="P183" s="22" t="s">
        <v>100</v>
      </c>
      <c r="Q183" s="26" t="s">
        <v>42</v>
      </c>
      <c r="R183" s="18" t="s">
        <v>44</v>
      </c>
    </row>
    <row r="184" spans="1:18" ht="16.5" customHeight="1" x14ac:dyDescent="0.25">
      <c r="A184" s="1">
        <v>167</v>
      </c>
      <c r="B184" s="20" t="s">
        <v>1695</v>
      </c>
      <c r="C184" s="20" t="s">
        <v>1637</v>
      </c>
      <c r="D184" s="18" t="s">
        <v>56</v>
      </c>
      <c r="E184" s="21">
        <v>868183034784822</v>
      </c>
      <c r="F184" s="18"/>
      <c r="G184" s="18" t="s">
        <v>74</v>
      </c>
      <c r="H184" s="18"/>
      <c r="I184" s="22" t="s">
        <v>453</v>
      </c>
      <c r="J184" s="22"/>
      <c r="K184" s="22" t="s">
        <v>78</v>
      </c>
      <c r="L184" s="22" t="s">
        <v>1086</v>
      </c>
      <c r="M184" s="22" t="s">
        <v>58</v>
      </c>
      <c r="N184" s="22"/>
      <c r="O184" s="22" t="s">
        <v>80</v>
      </c>
      <c r="P184" s="22" t="s">
        <v>100</v>
      </c>
      <c r="Q184" s="26" t="s">
        <v>42</v>
      </c>
      <c r="R184" s="18" t="s">
        <v>44</v>
      </c>
    </row>
    <row r="185" spans="1:18" ht="16.5" customHeight="1" x14ac:dyDescent="0.25">
      <c r="A185" s="1">
        <v>168</v>
      </c>
      <c r="B185" s="20" t="s">
        <v>1647</v>
      </c>
      <c r="C185" s="20" t="s">
        <v>1647</v>
      </c>
      <c r="D185" s="18" t="s">
        <v>56</v>
      </c>
      <c r="E185" s="21">
        <v>867717030616057</v>
      </c>
      <c r="F185" s="5"/>
      <c r="G185" s="18" t="s">
        <v>74</v>
      </c>
      <c r="H185" s="5"/>
      <c r="I185" s="28" t="s">
        <v>654</v>
      </c>
      <c r="J185" s="22" t="s">
        <v>210</v>
      </c>
      <c r="K185" s="22" t="s">
        <v>219</v>
      </c>
      <c r="L185" s="22" t="s">
        <v>1086</v>
      </c>
      <c r="M185" s="22" t="s">
        <v>665</v>
      </c>
      <c r="N185" s="22"/>
      <c r="O185" s="22" t="s">
        <v>80</v>
      </c>
      <c r="P185" s="22" t="s">
        <v>92</v>
      </c>
      <c r="Q185" s="26" t="s">
        <v>42</v>
      </c>
      <c r="R185" s="18" t="s">
        <v>68</v>
      </c>
    </row>
    <row r="186" spans="1:18" ht="16.5" customHeight="1" x14ac:dyDescent="0.25">
      <c r="A186" s="1">
        <v>169</v>
      </c>
      <c r="B186" s="20" t="s">
        <v>1416</v>
      </c>
      <c r="C186" s="20">
        <v>43744</v>
      </c>
      <c r="D186" s="18" t="s">
        <v>56</v>
      </c>
      <c r="E186" s="21">
        <v>868183034799788</v>
      </c>
      <c r="F186" s="18"/>
      <c r="G186" s="18" t="s">
        <v>74</v>
      </c>
      <c r="H186" s="5"/>
      <c r="I186" s="24" t="s">
        <v>453</v>
      </c>
      <c r="J186" s="22" t="s">
        <v>1788</v>
      </c>
      <c r="K186" s="22" t="s">
        <v>1112</v>
      </c>
      <c r="L186" s="22" t="s">
        <v>1086</v>
      </c>
      <c r="M186" s="22" t="s">
        <v>1789</v>
      </c>
      <c r="N186" s="28"/>
      <c r="O186" s="22" t="s">
        <v>80</v>
      </c>
      <c r="P186" s="22" t="s">
        <v>92</v>
      </c>
      <c r="Q186" s="31" t="s">
        <v>37</v>
      </c>
      <c r="R186" s="22" t="s">
        <v>41</v>
      </c>
    </row>
    <row r="187" spans="1:18" ht="16.5" customHeight="1" x14ac:dyDescent="0.25">
      <c r="A187" s="1">
        <v>170</v>
      </c>
      <c r="B187" s="20" t="s">
        <v>1416</v>
      </c>
      <c r="C187" s="20">
        <v>43744</v>
      </c>
      <c r="D187" s="18" t="s">
        <v>56</v>
      </c>
      <c r="E187" s="21">
        <v>868183033818464</v>
      </c>
      <c r="F187" s="18"/>
      <c r="G187" s="18" t="s">
        <v>74</v>
      </c>
      <c r="H187" s="18" t="s">
        <v>657</v>
      </c>
      <c r="I187" s="24" t="s">
        <v>1790</v>
      </c>
      <c r="J187" s="22" t="s">
        <v>481</v>
      </c>
      <c r="K187" s="22" t="s">
        <v>78</v>
      </c>
      <c r="L187" s="22" t="s">
        <v>1086</v>
      </c>
      <c r="M187" s="22" t="s">
        <v>1065</v>
      </c>
      <c r="N187" s="22"/>
      <c r="O187" s="22" t="s">
        <v>80</v>
      </c>
      <c r="P187" s="22" t="s">
        <v>92</v>
      </c>
      <c r="Q187" s="31" t="s">
        <v>37</v>
      </c>
      <c r="R187" s="18" t="s">
        <v>39</v>
      </c>
    </row>
    <row r="188" spans="1:18" ht="16.5" customHeight="1" x14ac:dyDescent="0.25">
      <c r="A188" s="1">
        <v>171</v>
      </c>
      <c r="B188" s="20" t="s">
        <v>1416</v>
      </c>
      <c r="C188" s="20">
        <v>43744</v>
      </c>
      <c r="D188" s="18" t="s">
        <v>56</v>
      </c>
      <c r="E188" s="21">
        <v>868183034622253</v>
      </c>
      <c r="F188" s="18"/>
      <c r="G188" s="18" t="s">
        <v>74</v>
      </c>
      <c r="H188" s="5"/>
      <c r="I188" s="24" t="s">
        <v>453</v>
      </c>
      <c r="J188" s="22" t="s">
        <v>455</v>
      </c>
      <c r="K188" s="22" t="s">
        <v>78</v>
      </c>
      <c r="L188" s="22" t="s">
        <v>1086</v>
      </c>
      <c r="M188" s="22" t="s">
        <v>1791</v>
      </c>
      <c r="N188" s="22"/>
      <c r="O188" s="22" t="s">
        <v>80</v>
      </c>
      <c r="P188" s="22" t="s">
        <v>92</v>
      </c>
      <c r="Q188" s="31" t="s">
        <v>37</v>
      </c>
      <c r="R188" s="18" t="s">
        <v>41</v>
      </c>
    </row>
    <row r="189" spans="1:18" ht="16.5" customHeight="1" x14ac:dyDescent="0.25">
      <c r="A189" s="1">
        <v>172</v>
      </c>
      <c r="B189" s="20" t="s">
        <v>1416</v>
      </c>
      <c r="C189" s="20">
        <v>43744</v>
      </c>
      <c r="D189" s="18" t="s">
        <v>56</v>
      </c>
      <c r="E189" s="21">
        <v>867717030432877</v>
      </c>
      <c r="F189" s="18"/>
      <c r="G189" s="18" t="s">
        <v>74</v>
      </c>
      <c r="H189" s="5"/>
      <c r="I189" s="24" t="s">
        <v>1792</v>
      </c>
      <c r="J189" s="22" t="s">
        <v>50</v>
      </c>
      <c r="K189" s="22" t="s">
        <v>219</v>
      </c>
      <c r="L189" s="22" t="s">
        <v>1086</v>
      </c>
      <c r="M189" s="22" t="s">
        <v>1793</v>
      </c>
      <c r="N189" s="22"/>
      <c r="O189" s="22" t="s">
        <v>80</v>
      </c>
      <c r="P189" s="22" t="s">
        <v>92</v>
      </c>
      <c r="Q189" s="31" t="s">
        <v>37</v>
      </c>
      <c r="R189" s="1" t="s">
        <v>40</v>
      </c>
    </row>
    <row r="190" spans="1:18" ht="16.5" customHeight="1" x14ac:dyDescent="0.25">
      <c r="A190" s="1">
        <v>173</v>
      </c>
      <c r="B190" s="20" t="s">
        <v>1416</v>
      </c>
      <c r="C190" s="20">
        <v>43744</v>
      </c>
      <c r="D190" s="18" t="s">
        <v>56</v>
      </c>
      <c r="E190" s="21">
        <v>868183034652169</v>
      </c>
      <c r="F190" s="18" t="s">
        <v>88</v>
      </c>
      <c r="G190" s="18" t="s">
        <v>74</v>
      </c>
      <c r="H190" s="18" t="s">
        <v>1794</v>
      </c>
      <c r="I190" s="29" t="s">
        <v>987</v>
      </c>
      <c r="J190" s="22" t="s">
        <v>210</v>
      </c>
      <c r="K190" s="22" t="s">
        <v>206</v>
      </c>
      <c r="L190" s="22" t="s">
        <v>1086</v>
      </c>
      <c r="M190" s="22" t="s">
        <v>332</v>
      </c>
      <c r="N190" s="22"/>
      <c r="O190" s="22" t="s">
        <v>80</v>
      </c>
      <c r="P190" s="22" t="s">
        <v>92</v>
      </c>
      <c r="Q190" s="31" t="s">
        <v>37</v>
      </c>
      <c r="R190" s="18" t="s">
        <v>59</v>
      </c>
    </row>
    <row r="191" spans="1:18" ht="16.5" customHeight="1" x14ac:dyDescent="0.25">
      <c r="A191" s="1">
        <v>174</v>
      </c>
      <c r="B191" s="20" t="s">
        <v>1416</v>
      </c>
      <c r="C191" s="20">
        <v>43744</v>
      </c>
      <c r="D191" s="18" t="s">
        <v>56</v>
      </c>
      <c r="E191" s="21">
        <v>868183034798202</v>
      </c>
      <c r="F191" s="18"/>
      <c r="G191" s="18" t="s">
        <v>74</v>
      </c>
      <c r="H191" s="5"/>
      <c r="I191" s="31" t="s">
        <v>453</v>
      </c>
      <c r="J191" s="22"/>
      <c r="K191" s="22" t="s">
        <v>1112</v>
      </c>
      <c r="L191" s="22" t="s">
        <v>1086</v>
      </c>
      <c r="M191" s="22" t="s">
        <v>58</v>
      </c>
      <c r="N191" s="22"/>
      <c r="O191" s="22" t="s">
        <v>80</v>
      </c>
      <c r="P191" s="22" t="s">
        <v>92</v>
      </c>
      <c r="Q191" s="26" t="s">
        <v>42</v>
      </c>
      <c r="R191" s="18" t="s">
        <v>44</v>
      </c>
    </row>
    <row r="192" spans="1:18" ht="16.5" customHeight="1" x14ac:dyDescent="0.25">
      <c r="A192" s="1">
        <v>175</v>
      </c>
      <c r="B192" s="20" t="s">
        <v>1416</v>
      </c>
      <c r="C192" s="20">
        <v>43744</v>
      </c>
      <c r="D192" s="18" t="s">
        <v>56</v>
      </c>
      <c r="E192" s="21">
        <v>868183034694187</v>
      </c>
      <c r="F192" s="18"/>
      <c r="G192" s="18" t="s">
        <v>74</v>
      </c>
      <c r="H192" s="5"/>
      <c r="I192" s="22" t="s">
        <v>453</v>
      </c>
      <c r="J192" s="22" t="s">
        <v>1795</v>
      </c>
      <c r="K192" s="22" t="s">
        <v>1112</v>
      </c>
      <c r="L192" s="22" t="s">
        <v>1086</v>
      </c>
      <c r="M192" s="22" t="s">
        <v>1796</v>
      </c>
      <c r="N192" s="22"/>
      <c r="O192" s="22" t="s">
        <v>80</v>
      </c>
      <c r="P192" s="22" t="s">
        <v>92</v>
      </c>
      <c r="Q192" s="31" t="s">
        <v>37</v>
      </c>
      <c r="R192" s="18" t="s">
        <v>41</v>
      </c>
    </row>
    <row r="193" spans="1:18" ht="16.5" customHeight="1" x14ac:dyDescent="0.25">
      <c r="A193" s="1">
        <v>176</v>
      </c>
      <c r="B193" s="20" t="s">
        <v>1416</v>
      </c>
      <c r="C193" s="20">
        <v>43744</v>
      </c>
      <c r="D193" s="18" t="s">
        <v>56</v>
      </c>
      <c r="E193" s="21">
        <v>868183033850285</v>
      </c>
      <c r="F193" s="18"/>
      <c r="G193" s="18" t="s">
        <v>74</v>
      </c>
      <c r="H193" s="18" t="s">
        <v>657</v>
      </c>
      <c r="I193" s="34" t="s">
        <v>1790</v>
      </c>
      <c r="J193" s="34" t="s">
        <v>210</v>
      </c>
      <c r="K193" s="34" t="s">
        <v>206</v>
      </c>
      <c r="L193" s="22" t="s">
        <v>1086</v>
      </c>
      <c r="M193" s="22" t="s">
        <v>106</v>
      </c>
      <c r="N193" s="34"/>
      <c r="O193" s="22" t="s">
        <v>80</v>
      </c>
      <c r="P193" s="22" t="s">
        <v>92</v>
      </c>
      <c r="Q193" s="26" t="s">
        <v>42</v>
      </c>
      <c r="R193" s="18" t="s">
        <v>44</v>
      </c>
    </row>
    <row r="194" spans="1:18" ht="16.5" customHeight="1" x14ac:dyDescent="0.25">
      <c r="A194" s="1">
        <v>177</v>
      </c>
      <c r="B194" s="20" t="s">
        <v>1416</v>
      </c>
      <c r="C194" s="20">
        <v>43744</v>
      </c>
      <c r="D194" s="18" t="s">
        <v>56</v>
      </c>
      <c r="E194" s="21">
        <v>867717030423512</v>
      </c>
      <c r="F194" s="18" t="s">
        <v>88</v>
      </c>
      <c r="G194" s="18" t="s">
        <v>74</v>
      </c>
      <c r="H194" s="18"/>
      <c r="I194" s="22" t="s">
        <v>1790</v>
      </c>
      <c r="J194" s="22" t="s">
        <v>1207</v>
      </c>
      <c r="K194" s="22"/>
      <c r="L194" s="22" t="s">
        <v>1086</v>
      </c>
      <c r="M194" s="22" t="s">
        <v>106</v>
      </c>
      <c r="N194" s="22"/>
      <c r="O194" s="22" t="s">
        <v>80</v>
      </c>
      <c r="P194" s="22" t="s">
        <v>92</v>
      </c>
      <c r="Q194" s="26" t="s">
        <v>42</v>
      </c>
      <c r="R194" s="18" t="s">
        <v>44</v>
      </c>
    </row>
    <row r="195" spans="1:18" ht="16.5" customHeight="1" x14ac:dyDescent="0.25">
      <c r="A195" s="1">
        <v>178</v>
      </c>
      <c r="B195" s="20" t="s">
        <v>1416</v>
      </c>
      <c r="C195" s="20">
        <v>43744</v>
      </c>
      <c r="D195" s="18" t="s">
        <v>56</v>
      </c>
      <c r="E195" s="21">
        <v>868183034658638</v>
      </c>
      <c r="F195" s="18" t="s">
        <v>88</v>
      </c>
      <c r="G195" s="18" t="s">
        <v>74</v>
      </c>
      <c r="H195" s="5"/>
      <c r="I195" s="28" t="s">
        <v>453</v>
      </c>
      <c r="J195" s="22" t="s">
        <v>1795</v>
      </c>
      <c r="K195" s="22" t="s">
        <v>1112</v>
      </c>
      <c r="L195" s="22" t="s">
        <v>1086</v>
      </c>
      <c r="M195" s="22" t="s">
        <v>1796</v>
      </c>
      <c r="N195" s="22"/>
      <c r="O195" s="22" t="s">
        <v>80</v>
      </c>
      <c r="P195" s="22" t="s">
        <v>92</v>
      </c>
      <c r="Q195" s="31" t="s">
        <v>37</v>
      </c>
      <c r="R195" s="18" t="s">
        <v>41</v>
      </c>
    </row>
    <row r="196" spans="1:18" ht="16.5" customHeight="1" x14ac:dyDescent="0.25">
      <c r="A196" s="1">
        <v>179</v>
      </c>
      <c r="B196" s="20" t="s">
        <v>1416</v>
      </c>
      <c r="C196" s="20">
        <v>43744</v>
      </c>
      <c r="D196" s="18" t="s">
        <v>56</v>
      </c>
      <c r="E196" s="21">
        <v>868183034726021</v>
      </c>
      <c r="F196" s="18" t="s">
        <v>88</v>
      </c>
      <c r="G196" s="18" t="s">
        <v>74</v>
      </c>
      <c r="H196" s="5"/>
      <c r="I196" s="22" t="s">
        <v>453</v>
      </c>
      <c r="J196" s="22" t="s">
        <v>1207</v>
      </c>
      <c r="K196" s="22"/>
      <c r="L196" s="22" t="s">
        <v>1086</v>
      </c>
      <c r="M196" s="22" t="s">
        <v>106</v>
      </c>
      <c r="N196" s="22"/>
      <c r="O196" s="22" t="s">
        <v>80</v>
      </c>
      <c r="P196" s="22" t="s">
        <v>92</v>
      </c>
      <c r="Q196" s="26" t="s">
        <v>42</v>
      </c>
      <c r="R196" s="18" t="s">
        <v>44</v>
      </c>
    </row>
    <row r="197" spans="1:18" ht="16.5" customHeight="1" x14ac:dyDescent="0.25">
      <c r="A197" s="1">
        <v>180</v>
      </c>
      <c r="B197" s="20" t="s">
        <v>1416</v>
      </c>
      <c r="C197" s="20">
        <v>43744</v>
      </c>
      <c r="D197" s="18" t="s">
        <v>56</v>
      </c>
      <c r="E197" s="21">
        <v>868183033834107</v>
      </c>
      <c r="F197" s="5"/>
      <c r="G197" s="18" t="s">
        <v>74</v>
      </c>
      <c r="H197" s="5"/>
      <c r="I197" s="22" t="s">
        <v>452</v>
      </c>
      <c r="J197" s="22" t="s">
        <v>245</v>
      </c>
      <c r="K197" s="22" t="s">
        <v>206</v>
      </c>
      <c r="L197" s="22" t="s">
        <v>1086</v>
      </c>
      <c r="M197" s="22" t="s">
        <v>940</v>
      </c>
      <c r="N197" s="22"/>
      <c r="O197" s="22" t="s">
        <v>80</v>
      </c>
      <c r="P197" s="22" t="s">
        <v>92</v>
      </c>
      <c r="Q197" s="31" t="s">
        <v>37</v>
      </c>
      <c r="R197" s="18" t="s">
        <v>40</v>
      </c>
    </row>
    <row r="198" spans="1:18" ht="16.5" customHeight="1" x14ac:dyDescent="0.25">
      <c r="A198" s="1">
        <v>181</v>
      </c>
      <c r="B198" s="20">
        <v>43744</v>
      </c>
      <c r="C198" s="20">
        <v>43775</v>
      </c>
      <c r="D198" s="18" t="s">
        <v>56</v>
      </c>
      <c r="E198" s="21">
        <v>867717030486600</v>
      </c>
      <c r="F198" s="18" t="s">
        <v>88</v>
      </c>
      <c r="G198" s="18" t="s">
        <v>74</v>
      </c>
      <c r="H198" s="22" t="s">
        <v>1797</v>
      </c>
      <c r="I198" s="22" t="s">
        <v>987</v>
      </c>
      <c r="J198" s="22" t="s">
        <v>1798</v>
      </c>
      <c r="K198" s="22" t="s">
        <v>206</v>
      </c>
      <c r="L198" s="22" t="s">
        <v>1086</v>
      </c>
      <c r="M198" s="22" t="s">
        <v>1799</v>
      </c>
      <c r="N198" s="22"/>
      <c r="O198" s="22" t="s">
        <v>80</v>
      </c>
      <c r="P198" s="22" t="s">
        <v>92</v>
      </c>
      <c r="Q198" s="31" t="s">
        <v>37</v>
      </c>
      <c r="R198" s="18" t="s">
        <v>40</v>
      </c>
    </row>
    <row r="199" spans="1:18" ht="16.5" customHeight="1" x14ac:dyDescent="0.25">
      <c r="A199" s="1">
        <v>182</v>
      </c>
      <c r="B199" s="20">
        <v>43744</v>
      </c>
      <c r="C199" s="20">
        <v>43775</v>
      </c>
      <c r="D199" s="18" t="s">
        <v>56</v>
      </c>
      <c r="E199" s="21">
        <v>868183034520341</v>
      </c>
      <c r="F199" s="18"/>
      <c r="G199" s="18" t="s">
        <v>74</v>
      </c>
      <c r="H199" s="22"/>
      <c r="I199" s="22" t="s">
        <v>453</v>
      </c>
      <c r="J199" s="22" t="s">
        <v>50</v>
      </c>
      <c r="K199" s="22" t="s">
        <v>1112</v>
      </c>
      <c r="L199" s="22" t="s">
        <v>1086</v>
      </c>
      <c r="M199" s="22" t="s">
        <v>1796</v>
      </c>
      <c r="N199" s="22"/>
      <c r="O199" s="22" t="s">
        <v>80</v>
      </c>
      <c r="P199" s="22" t="s">
        <v>92</v>
      </c>
      <c r="Q199" s="31" t="s">
        <v>37</v>
      </c>
      <c r="R199" s="18" t="s">
        <v>40</v>
      </c>
    </row>
    <row r="200" spans="1:18" ht="16.5" customHeight="1" x14ac:dyDescent="0.25">
      <c r="A200" s="1">
        <v>183</v>
      </c>
      <c r="B200" s="20">
        <v>43744</v>
      </c>
      <c r="C200" s="20">
        <v>43775</v>
      </c>
      <c r="D200" s="18" t="s">
        <v>56</v>
      </c>
      <c r="E200" s="21">
        <v>867857039921957</v>
      </c>
      <c r="F200" s="18"/>
      <c r="G200" s="18" t="s">
        <v>74</v>
      </c>
      <c r="H200" s="18" t="s">
        <v>1800</v>
      </c>
      <c r="I200" s="22" t="s">
        <v>504</v>
      </c>
      <c r="J200" s="22" t="s">
        <v>210</v>
      </c>
      <c r="K200" s="18" t="s">
        <v>219</v>
      </c>
      <c r="L200" s="22" t="s">
        <v>1086</v>
      </c>
      <c r="M200" s="18" t="s">
        <v>1000</v>
      </c>
      <c r="N200" s="22"/>
      <c r="O200" s="22" t="s">
        <v>80</v>
      </c>
      <c r="P200" s="22" t="s">
        <v>92</v>
      </c>
      <c r="Q200" s="26" t="s">
        <v>42</v>
      </c>
      <c r="R200" s="18" t="s">
        <v>68</v>
      </c>
    </row>
    <row r="201" spans="1:18" ht="16.5" customHeight="1" x14ac:dyDescent="0.25">
      <c r="A201" s="1">
        <v>184</v>
      </c>
      <c r="B201" s="20">
        <v>43744</v>
      </c>
      <c r="C201" s="20">
        <v>43775</v>
      </c>
      <c r="D201" s="18" t="s">
        <v>56</v>
      </c>
      <c r="E201" s="21">
        <v>868183033816336</v>
      </c>
      <c r="F201" s="18"/>
      <c r="G201" s="18" t="s">
        <v>74</v>
      </c>
      <c r="H201" s="22" t="s">
        <v>1801</v>
      </c>
      <c r="I201" s="22" t="s">
        <v>453</v>
      </c>
      <c r="J201" s="22" t="s">
        <v>210</v>
      </c>
      <c r="K201" s="18" t="s">
        <v>206</v>
      </c>
      <c r="L201" s="22" t="s">
        <v>1086</v>
      </c>
      <c r="M201" s="22" t="s">
        <v>1796</v>
      </c>
      <c r="N201" s="22"/>
      <c r="O201" s="22" t="s">
        <v>80</v>
      </c>
      <c r="P201" s="22" t="s">
        <v>92</v>
      </c>
      <c r="Q201" s="31" t="s">
        <v>37</v>
      </c>
      <c r="R201" s="18" t="s">
        <v>41</v>
      </c>
    </row>
    <row r="202" spans="1:18" x14ac:dyDescent="0.25">
      <c r="A202" s="1">
        <v>185</v>
      </c>
      <c r="B202" s="20">
        <v>43744</v>
      </c>
      <c r="C202" s="20">
        <v>43775</v>
      </c>
      <c r="D202" s="18" t="s">
        <v>56</v>
      </c>
      <c r="E202" s="21">
        <v>867857039937409</v>
      </c>
      <c r="F202" s="18"/>
      <c r="G202" s="18" t="s">
        <v>74</v>
      </c>
      <c r="H202" s="18" t="s">
        <v>1800</v>
      </c>
      <c r="I202" s="18" t="s">
        <v>654</v>
      </c>
      <c r="J202" s="22" t="s">
        <v>1207</v>
      </c>
      <c r="K202" s="18"/>
      <c r="L202" s="22" t="s">
        <v>1086</v>
      </c>
      <c r="M202" s="22" t="s">
        <v>106</v>
      </c>
      <c r="N202" s="18"/>
      <c r="O202" s="22" t="s">
        <v>80</v>
      </c>
      <c r="P202" s="22" t="s">
        <v>92</v>
      </c>
      <c r="Q202" s="26" t="s">
        <v>42</v>
      </c>
      <c r="R202" s="18" t="s">
        <v>44</v>
      </c>
    </row>
    <row r="203" spans="1:18" x14ac:dyDescent="0.25">
      <c r="A203" s="1">
        <v>186</v>
      </c>
      <c r="B203" s="20">
        <v>43744</v>
      </c>
      <c r="C203" s="20">
        <v>43775</v>
      </c>
      <c r="D203" s="18" t="s">
        <v>56</v>
      </c>
      <c r="E203" s="21">
        <v>867717030617352</v>
      </c>
      <c r="F203" s="18"/>
      <c r="G203" s="18" t="s">
        <v>74</v>
      </c>
      <c r="H203" s="18"/>
      <c r="I203" s="18" t="s">
        <v>504</v>
      </c>
      <c r="J203" s="22" t="s">
        <v>210</v>
      </c>
      <c r="K203" s="18" t="s">
        <v>219</v>
      </c>
      <c r="L203" s="22" t="s">
        <v>1086</v>
      </c>
      <c r="M203" s="18" t="s">
        <v>1000</v>
      </c>
      <c r="N203" s="18"/>
      <c r="O203" s="22" t="s">
        <v>80</v>
      </c>
      <c r="P203" s="22" t="s">
        <v>92</v>
      </c>
      <c r="Q203" s="26" t="s">
        <v>42</v>
      </c>
      <c r="R203" s="18" t="s">
        <v>68</v>
      </c>
    </row>
    <row r="204" spans="1:18" x14ac:dyDescent="0.25">
      <c r="A204" s="1">
        <v>187</v>
      </c>
      <c r="B204" s="20">
        <v>43744</v>
      </c>
      <c r="C204" s="20">
        <v>43775</v>
      </c>
      <c r="D204" s="18" t="s">
        <v>56</v>
      </c>
      <c r="E204" s="21">
        <v>868183034637269</v>
      </c>
      <c r="F204" s="18"/>
      <c r="G204" s="18" t="s">
        <v>74</v>
      </c>
      <c r="H204" s="18"/>
      <c r="I204" s="18" t="s">
        <v>655</v>
      </c>
      <c r="J204" s="22" t="s">
        <v>210</v>
      </c>
      <c r="K204" s="18" t="s">
        <v>206</v>
      </c>
      <c r="L204" s="22" t="s">
        <v>1086</v>
      </c>
      <c r="M204" s="18" t="s">
        <v>1000</v>
      </c>
      <c r="N204" s="18"/>
      <c r="O204" s="22" t="s">
        <v>80</v>
      </c>
      <c r="P204" s="22" t="s">
        <v>92</v>
      </c>
      <c r="Q204" s="26" t="s">
        <v>42</v>
      </c>
      <c r="R204" s="18" t="s">
        <v>68</v>
      </c>
    </row>
    <row r="205" spans="1:18" x14ac:dyDescent="0.25">
      <c r="A205" s="1">
        <v>188</v>
      </c>
      <c r="B205" s="20">
        <v>43744</v>
      </c>
      <c r="C205" s="20">
        <v>43775</v>
      </c>
      <c r="D205" s="18" t="s">
        <v>56</v>
      </c>
      <c r="E205" s="21">
        <v>838183034774120</v>
      </c>
      <c r="F205" s="18"/>
      <c r="G205" s="18" t="s">
        <v>74</v>
      </c>
      <c r="H205" s="18"/>
      <c r="I205" s="18" t="s">
        <v>453</v>
      </c>
      <c r="J205" s="22" t="s">
        <v>50</v>
      </c>
      <c r="K205" s="18" t="s">
        <v>206</v>
      </c>
      <c r="L205" s="22" t="s">
        <v>1086</v>
      </c>
      <c r="M205" s="22" t="s">
        <v>1793</v>
      </c>
      <c r="N205" s="18"/>
      <c r="O205" s="22" t="s">
        <v>80</v>
      </c>
      <c r="P205" s="22" t="s">
        <v>92</v>
      </c>
      <c r="Q205" s="31" t="s">
        <v>37</v>
      </c>
      <c r="R205" s="18" t="s">
        <v>40</v>
      </c>
    </row>
    <row r="206" spans="1:18" x14ac:dyDescent="0.25">
      <c r="A206" s="1">
        <v>189</v>
      </c>
      <c r="B206" s="1" t="s">
        <v>1802</v>
      </c>
      <c r="C206" s="106" t="s">
        <v>1669</v>
      </c>
      <c r="D206" s="18" t="s">
        <v>56</v>
      </c>
      <c r="E206" s="21">
        <v>868183033860789</v>
      </c>
      <c r="F206" s="18"/>
      <c r="G206" s="18" t="s">
        <v>74</v>
      </c>
      <c r="H206" s="18"/>
      <c r="I206" s="18" t="s">
        <v>486</v>
      </c>
      <c r="J206" s="22" t="s">
        <v>1803</v>
      </c>
      <c r="K206" s="18"/>
      <c r="L206" s="22" t="s">
        <v>1086</v>
      </c>
      <c r="M206" s="22" t="s">
        <v>1804</v>
      </c>
      <c r="N206" s="18"/>
      <c r="O206" s="22" t="s">
        <v>80</v>
      </c>
      <c r="P206" s="22" t="s">
        <v>92</v>
      </c>
      <c r="Q206" s="31" t="s">
        <v>37</v>
      </c>
      <c r="R206" s="18" t="s">
        <v>41</v>
      </c>
    </row>
    <row r="207" spans="1:18" x14ac:dyDescent="0.25">
      <c r="A207" s="1">
        <v>190</v>
      </c>
      <c r="B207" s="1" t="s">
        <v>1802</v>
      </c>
      <c r="C207" s="106" t="s">
        <v>1669</v>
      </c>
      <c r="D207" s="18" t="s">
        <v>56</v>
      </c>
      <c r="E207" s="21">
        <v>867857039912360</v>
      </c>
      <c r="F207" s="1"/>
      <c r="G207" s="18" t="s">
        <v>74</v>
      </c>
      <c r="H207" s="18"/>
      <c r="I207" s="18" t="s">
        <v>1790</v>
      </c>
      <c r="J207" s="18" t="s">
        <v>1805</v>
      </c>
      <c r="K207" s="18" t="s">
        <v>226</v>
      </c>
      <c r="L207" s="22" t="s">
        <v>1086</v>
      </c>
      <c r="M207" s="18" t="s">
        <v>1806</v>
      </c>
      <c r="N207" s="18"/>
      <c r="O207" s="22" t="s">
        <v>80</v>
      </c>
      <c r="P207" s="22" t="s">
        <v>92</v>
      </c>
      <c r="Q207" s="31" t="s">
        <v>37</v>
      </c>
      <c r="R207" s="18" t="s">
        <v>40</v>
      </c>
    </row>
    <row r="208" spans="1:18" x14ac:dyDescent="0.25">
      <c r="A208" s="1">
        <v>191</v>
      </c>
      <c r="B208" s="1" t="s">
        <v>1802</v>
      </c>
      <c r="C208" s="106" t="s">
        <v>1669</v>
      </c>
      <c r="D208" s="18" t="s">
        <v>56</v>
      </c>
      <c r="E208" s="21">
        <v>867857039904805</v>
      </c>
      <c r="F208" s="1"/>
      <c r="G208" s="18" t="s">
        <v>74</v>
      </c>
      <c r="H208" s="22"/>
      <c r="I208" s="22" t="s">
        <v>996</v>
      </c>
      <c r="J208" s="22" t="s">
        <v>210</v>
      </c>
      <c r="K208" s="22" t="s">
        <v>226</v>
      </c>
      <c r="L208" s="22" t="s">
        <v>1086</v>
      </c>
      <c r="M208" s="22" t="s">
        <v>1776</v>
      </c>
      <c r="N208" s="22"/>
      <c r="O208" s="22" t="s">
        <v>80</v>
      </c>
      <c r="P208" s="22" t="s">
        <v>92</v>
      </c>
      <c r="Q208" s="31" t="s">
        <v>37</v>
      </c>
      <c r="R208" s="18" t="s">
        <v>41</v>
      </c>
    </row>
    <row r="209" spans="1:18" x14ac:dyDescent="0.25">
      <c r="A209" s="1">
        <v>192</v>
      </c>
      <c r="B209" s="1" t="s">
        <v>1802</v>
      </c>
      <c r="C209" s="106" t="s">
        <v>1669</v>
      </c>
      <c r="D209" s="18" t="s">
        <v>56</v>
      </c>
      <c r="E209" s="21">
        <v>867857039931071</v>
      </c>
      <c r="F209" s="1"/>
      <c r="G209" s="18" t="s">
        <v>74</v>
      </c>
      <c r="H209" s="22"/>
      <c r="I209" s="22" t="s">
        <v>468</v>
      </c>
      <c r="J209" s="22" t="s">
        <v>1807</v>
      </c>
      <c r="K209" s="22" t="s">
        <v>219</v>
      </c>
      <c r="L209" s="22" t="s">
        <v>1086</v>
      </c>
      <c r="M209" s="22" t="s">
        <v>125</v>
      </c>
      <c r="N209" s="22"/>
      <c r="O209" s="22" t="s">
        <v>80</v>
      </c>
      <c r="P209" s="22" t="s">
        <v>92</v>
      </c>
      <c r="Q209" s="31" t="s">
        <v>37</v>
      </c>
      <c r="R209" s="18" t="s">
        <v>41</v>
      </c>
    </row>
    <row r="210" spans="1:18" x14ac:dyDescent="0.25">
      <c r="A210" s="1">
        <v>193</v>
      </c>
      <c r="B210" s="1" t="s">
        <v>1802</v>
      </c>
      <c r="C210" s="106" t="s">
        <v>1669</v>
      </c>
      <c r="D210" s="18" t="s">
        <v>56</v>
      </c>
      <c r="E210" s="21">
        <v>868183033861894</v>
      </c>
      <c r="F210" s="1"/>
      <c r="G210" s="18" t="s">
        <v>74</v>
      </c>
      <c r="H210" s="22"/>
      <c r="I210" s="22" t="s">
        <v>466</v>
      </c>
      <c r="J210" s="22" t="s">
        <v>1207</v>
      </c>
      <c r="K210" s="22"/>
      <c r="L210" s="22" t="s">
        <v>1086</v>
      </c>
      <c r="M210" s="22" t="s">
        <v>106</v>
      </c>
      <c r="N210" s="22"/>
      <c r="O210" s="22" t="s">
        <v>80</v>
      </c>
      <c r="P210" s="22" t="s">
        <v>92</v>
      </c>
      <c r="Q210" s="26" t="s">
        <v>42</v>
      </c>
      <c r="R210" s="18" t="s">
        <v>44</v>
      </c>
    </row>
    <row r="211" spans="1:18" x14ac:dyDescent="0.25">
      <c r="A211" s="1">
        <v>194</v>
      </c>
      <c r="B211" s="20" t="s">
        <v>1416</v>
      </c>
      <c r="C211" s="20">
        <v>43744</v>
      </c>
      <c r="D211" s="18" t="s">
        <v>30</v>
      </c>
      <c r="E211" s="21">
        <v>868926033938413</v>
      </c>
      <c r="F211" s="1"/>
      <c r="G211" s="18" t="s">
        <v>74</v>
      </c>
      <c r="H211" s="22"/>
      <c r="I211" s="24"/>
      <c r="J211" s="22" t="s">
        <v>1808</v>
      </c>
      <c r="K211" s="22"/>
      <c r="L211" s="22"/>
      <c r="M211" s="22" t="s">
        <v>270</v>
      </c>
      <c r="N211" s="35" t="s">
        <v>122</v>
      </c>
      <c r="O211" s="22" t="s">
        <v>144</v>
      </c>
      <c r="P211" s="22" t="s">
        <v>92</v>
      </c>
      <c r="Q211" s="31" t="s">
        <v>37</v>
      </c>
      <c r="R211" s="22" t="s">
        <v>41</v>
      </c>
    </row>
    <row r="212" spans="1:18" x14ac:dyDescent="0.25">
      <c r="A212" s="1">
        <v>195</v>
      </c>
      <c r="B212" s="20" t="s">
        <v>1416</v>
      </c>
      <c r="C212" s="20">
        <v>43744</v>
      </c>
      <c r="D212" s="18" t="s">
        <v>30</v>
      </c>
      <c r="E212" s="21">
        <v>864811031205789</v>
      </c>
      <c r="F212" s="5"/>
      <c r="G212" s="18" t="s">
        <v>95</v>
      </c>
      <c r="H212" s="21" t="s">
        <v>1809</v>
      </c>
      <c r="I212" s="24" t="s">
        <v>460</v>
      </c>
      <c r="J212" s="22" t="s">
        <v>331</v>
      </c>
      <c r="K212" s="22" t="s">
        <v>311</v>
      </c>
      <c r="L212" s="22" t="s">
        <v>276</v>
      </c>
      <c r="M212" s="22" t="s">
        <v>332</v>
      </c>
      <c r="N212" s="35" t="s">
        <v>122</v>
      </c>
      <c r="O212" s="22" t="s">
        <v>80</v>
      </c>
      <c r="P212" s="22" t="s">
        <v>92</v>
      </c>
      <c r="Q212" s="31" t="s">
        <v>37</v>
      </c>
      <c r="R212" s="18" t="s">
        <v>59</v>
      </c>
    </row>
    <row r="213" spans="1:18" x14ac:dyDescent="0.25">
      <c r="A213" s="1">
        <v>196</v>
      </c>
      <c r="B213" s="20" t="s">
        <v>1416</v>
      </c>
      <c r="C213" s="20">
        <v>43744</v>
      </c>
      <c r="D213" s="18" t="s">
        <v>30</v>
      </c>
      <c r="E213" s="21">
        <v>864811037215832</v>
      </c>
      <c r="F213" s="5"/>
      <c r="G213" s="18" t="s">
        <v>95</v>
      </c>
      <c r="H213" s="21"/>
      <c r="I213" s="24" t="s">
        <v>1300</v>
      </c>
      <c r="J213" s="22"/>
      <c r="K213" s="22" t="s">
        <v>120</v>
      </c>
      <c r="L213" s="22" t="s">
        <v>84</v>
      </c>
      <c r="M213" s="22" t="s">
        <v>58</v>
      </c>
      <c r="N213" s="35" t="s">
        <v>122</v>
      </c>
      <c r="O213" s="22" t="s">
        <v>80</v>
      </c>
      <c r="P213" s="22" t="s">
        <v>92</v>
      </c>
      <c r="Q213" s="23" t="s">
        <v>42</v>
      </c>
      <c r="R213" s="18" t="s">
        <v>44</v>
      </c>
    </row>
    <row r="214" spans="1:18" x14ac:dyDescent="0.25">
      <c r="A214" s="1">
        <v>197</v>
      </c>
      <c r="B214" s="20" t="s">
        <v>1416</v>
      </c>
      <c r="C214" s="20">
        <v>43744</v>
      </c>
      <c r="D214" s="18" t="s">
        <v>30</v>
      </c>
      <c r="E214" s="21">
        <v>866192037749759</v>
      </c>
      <c r="F214" s="5"/>
      <c r="G214" s="18" t="s">
        <v>74</v>
      </c>
      <c r="H214" s="29"/>
      <c r="I214" s="24" t="s">
        <v>449</v>
      </c>
      <c r="J214" s="22"/>
      <c r="K214" s="22" t="s">
        <v>311</v>
      </c>
      <c r="L214" s="22" t="s">
        <v>276</v>
      </c>
      <c r="M214" s="22" t="s">
        <v>58</v>
      </c>
      <c r="N214" s="35" t="s">
        <v>122</v>
      </c>
      <c r="O214" s="22" t="s">
        <v>80</v>
      </c>
      <c r="P214" s="22" t="s">
        <v>92</v>
      </c>
      <c r="Q214" s="23" t="s">
        <v>42</v>
      </c>
      <c r="R214" s="18" t="s">
        <v>44</v>
      </c>
    </row>
    <row r="215" spans="1:18" x14ac:dyDescent="0.25">
      <c r="A215" s="1">
        <v>198</v>
      </c>
      <c r="B215" s="20" t="s">
        <v>1416</v>
      </c>
      <c r="C215" s="20">
        <v>43744</v>
      </c>
      <c r="D215" s="18" t="s">
        <v>30</v>
      </c>
      <c r="E215" s="21">
        <v>869627031765506</v>
      </c>
      <c r="F215" s="5"/>
      <c r="G215" s="18" t="s">
        <v>74</v>
      </c>
      <c r="H215" s="29"/>
      <c r="I215" s="29" t="s">
        <v>449</v>
      </c>
      <c r="J215" s="22" t="s">
        <v>245</v>
      </c>
      <c r="K215" s="22" t="s">
        <v>243</v>
      </c>
      <c r="L215" s="22" t="s">
        <v>276</v>
      </c>
      <c r="M215" s="22" t="s">
        <v>940</v>
      </c>
      <c r="N215" s="35" t="s">
        <v>122</v>
      </c>
      <c r="O215" s="22" t="s">
        <v>80</v>
      </c>
      <c r="P215" s="22" t="s">
        <v>92</v>
      </c>
      <c r="Q215" s="31" t="s">
        <v>37</v>
      </c>
      <c r="R215" s="18" t="s">
        <v>40</v>
      </c>
    </row>
    <row r="216" spans="1:18" x14ac:dyDescent="0.25">
      <c r="A216" s="1">
        <v>199</v>
      </c>
      <c r="B216" s="20" t="s">
        <v>1416</v>
      </c>
      <c r="C216" s="20">
        <v>43744</v>
      </c>
      <c r="D216" s="18" t="s">
        <v>30</v>
      </c>
      <c r="E216" s="21">
        <v>864811036924673</v>
      </c>
      <c r="F216" s="5"/>
      <c r="G216" s="18" t="s">
        <v>74</v>
      </c>
      <c r="H216" s="22"/>
      <c r="I216" s="31" t="s">
        <v>987</v>
      </c>
      <c r="J216" s="22" t="s">
        <v>242</v>
      </c>
      <c r="K216" s="22" t="s">
        <v>276</v>
      </c>
      <c r="L216" s="22"/>
      <c r="M216" s="22" t="s">
        <v>360</v>
      </c>
      <c r="N216" s="35" t="s">
        <v>122</v>
      </c>
      <c r="O216" s="22" t="s">
        <v>80</v>
      </c>
      <c r="P216" s="22" t="s">
        <v>92</v>
      </c>
      <c r="Q216" s="31" t="s">
        <v>37</v>
      </c>
      <c r="R216" s="18" t="s">
        <v>39</v>
      </c>
    </row>
    <row r="217" spans="1:18" x14ac:dyDescent="0.25">
      <c r="A217" s="1">
        <v>200</v>
      </c>
      <c r="B217" s="20" t="s">
        <v>1416</v>
      </c>
      <c r="C217" s="20">
        <v>43744</v>
      </c>
      <c r="D217" s="18" t="s">
        <v>30</v>
      </c>
      <c r="E217" s="21">
        <v>866192037786967</v>
      </c>
      <c r="F217" s="5"/>
      <c r="G217" s="18" t="s">
        <v>74</v>
      </c>
      <c r="H217" s="22"/>
      <c r="I217" s="22" t="s">
        <v>453</v>
      </c>
      <c r="J217" s="22"/>
      <c r="K217" s="22" t="s">
        <v>276</v>
      </c>
      <c r="L217" s="22"/>
      <c r="M217" s="22" t="s">
        <v>58</v>
      </c>
      <c r="N217" s="35" t="s">
        <v>122</v>
      </c>
      <c r="O217" s="22" t="s">
        <v>80</v>
      </c>
      <c r="P217" s="22" t="s">
        <v>92</v>
      </c>
      <c r="Q217" s="26" t="s">
        <v>42</v>
      </c>
      <c r="R217" s="18" t="s">
        <v>44</v>
      </c>
    </row>
    <row r="218" spans="1:18" x14ac:dyDescent="0.25">
      <c r="A218" s="1">
        <v>201</v>
      </c>
      <c r="B218" s="20" t="s">
        <v>1416</v>
      </c>
      <c r="C218" s="20">
        <v>43744</v>
      </c>
      <c r="D218" s="18" t="s">
        <v>30</v>
      </c>
      <c r="E218" s="21">
        <v>868926033933778</v>
      </c>
      <c r="F218" s="5"/>
      <c r="G218" s="18" t="s">
        <v>74</v>
      </c>
      <c r="H218" s="34"/>
      <c r="I218" s="34" t="s">
        <v>453</v>
      </c>
      <c r="J218" s="34" t="s">
        <v>455</v>
      </c>
      <c r="K218" s="22" t="s">
        <v>311</v>
      </c>
      <c r="L218" s="22" t="s">
        <v>276</v>
      </c>
      <c r="M218" s="22" t="s">
        <v>125</v>
      </c>
      <c r="N218" s="35" t="s">
        <v>122</v>
      </c>
      <c r="O218" s="22" t="s">
        <v>80</v>
      </c>
      <c r="P218" s="22" t="s">
        <v>92</v>
      </c>
      <c r="Q218" s="31" t="s">
        <v>37</v>
      </c>
      <c r="R218" s="18" t="s">
        <v>40</v>
      </c>
    </row>
    <row r="219" spans="1:18" x14ac:dyDescent="0.25">
      <c r="A219" s="1">
        <v>202</v>
      </c>
      <c r="B219" s="20" t="s">
        <v>1416</v>
      </c>
      <c r="C219" s="20">
        <v>43744</v>
      </c>
      <c r="D219" s="18" t="s">
        <v>30</v>
      </c>
      <c r="E219" s="21">
        <v>866192037822267</v>
      </c>
      <c r="F219" s="18"/>
      <c r="G219" s="18" t="s">
        <v>74</v>
      </c>
      <c r="H219" s="22"/>
      <c r="I219" s="22" t="s">
        <v>186</v>
      </c>
      <c r="J219" s="22" t="s">
        <v>1810</v>
      </c>
      <c r="K219" s="22" t="s">
        <v>1811</v>
      </c>
      <c r="L219" s="22" t="s">
        <v>276</v>
      </c>
      <c r="M219" s="22" t="s">
        <v>1812</v>
      </c>
      <c r="N219" s="35" t="s">
        <v>122</v>
      </c>
      <c r="O219" s="22" t="s">
        <v>80</v>
      </c>
      <c r="P219" s="22" t="s">
        <v>92</v>
      </c>
      <c r="Q219" s="26" t="s">
        <v>42</v>
      </c>
      <c r="R219" s="18" t="s">
        <v>43</v>
      </c>
    </row>
    <row r="220" spans="1:18" x14ac:dyDescent="0.25">
      <c r="A220" s="1">
        <v>203</v>
      </c>
      <c r="B220" s="20" t="s">
        <v>1416</v>
      </c>
      <c r="C220" s="20">
        <v>43744</v>
      </c>
      <c r="D220" s="18" t="s">
        <v>30</v>
      </c>
      <c r="E220" s="21">
        <v>868926033981819</v>
      </c>
      <c r="F220" s="5"/>
      <c r="G220" s="18" t="s">
        <v>74</v>
      </c>
      <c r="H220" s="22"/>
      <c r="I220" s="28" t="s">
        <v>460</v>
      </c>
      <c r="J220" s="22"/>
      <c r="K220" s="22" t="s">
        <v>311</v>
      </c>
      <c r="L220" s="22" t="s">
        <v>276</v>
      </c>
      <c r="M220" s="22" t="s">
        <v>58</v>
      </c>
      <c r="N220" s="35" t="s">
        <v>122</v>
      </c>
      <c r="O220" s="22" t="s">
        <v>80</v>
      </c>
      <c r="P220" s="22" t="s">
        <v>92</v>
      </c>
      <c r="Q220" s="26" t="s">
        <v>42</v>
      </c>
      <c r="R220" s="18" t="s">
        <v>44</v>
      </c>
    </row>
    <row r="221" spans="1:18" x14ac:dyDescent="0.25">
      <c r="A221" s="1">
        <v>204</v>
      </c>
      <c r="B221" s="20" t="s">
        <v>1416</v>
      </c>
      <c r="C221" s="20">
        <v>43744</v>
      </c>
      <c r="D221" s="18" t="s">
        <v>30</v>
      </c>
      <c r="E221" s="21">
        <v>866192037789342</v>
      </c>
      <c r="F221" s="5"/>
      <c r="G221" s="18" t="s">
        <v>74</v>
      </c>
      <c r="H221" s="22"/>
      <c r="I221" s="22" t="s">
        <v>466</v>
      </c>
      <c r="J221" s="22" t="s">
        <v>1813</v>
      </c>
      <c r="K221" s="22"/>
      <c r="L221" s="22" t="s">
        <v>84</v>
      </c>
      <c r="M221" s="22" t="s">
        <v>1814</v>
      </c>
      <c r="N221" s="35" t="s">
        <v>122</v>
      </c>
      <c r="O221" s="22" t="s">
        <v>80</v>
      </c>
      <c r="P221" s="22" t="s">
        <v>92</v>
      </c>
      <c r="Q221" s="31" t="s">
        <v>37</v>
      </c>
      <c r="R221" s="18" t="s">
        <v>40</v>
      </c>
    </row>
    <row r="222" spans="1:18" x14ac:dyDescent="0.25">
      <c r="A222" s="1">
        <v>205</v>
      </c>
      <c r="B222" s="20" t="s">
        <v>1416</v>
      </c>
      <c r="C222" s="20">
        <v>43744</v>
      </c>
      <c r="D222" s="18" t="s">
        <v>30</v>
      </c>
      <c r="E222" s="21">
        <v>864811036991425</v>
      </c>
      <c r="F222" s="5"/>
      <c r="G222" s="18" t="s">
        <v>95</v>
      </c>
      <c r="H222" s="22" t="s">
        <v>1815</v>
      </c>
      <c r="I222" s="22" t="s">
        <v>995</v>
      </c>
      <c r="J222" s="22" t="s">
        <v>1816</v>
      </c>
      <c r="K222" s="22"/>
      <c r="L222" s="22" t="s">
        <v>276</v>
      </c>
      <c r="M222" s="22" t="s">
        <v>1817</v>
      </c>
      <c r="N222" s="35" t="s">
        <v>122</v>
      </c>
      <c r="O222" s="22" t="s">
        <v>80</v>
      </c>
      <c r="P222" s="22" t="s">
        <v>92</v>
      </c>
      <c r="Q222" s="31" t="s">
        <v>37</v>
      </c>
      <c r="R222" s="18" t="s">
        <v>40</v>
      </c>
    </row>
    <row r="223" spans="1:18" x14ac:dyDescent="0.25">
      <c r="A223" s="1">
        <v>206</v>
      </c>
      <c r="B223" s="20" t="s">
        <v>1416</v>
      </c>
      <c r="C223" s="20">
        <v>43744</v>
      </c>
      <c r="D223" s="18" t="s">
        <v>30</v>
      </c>
      <c r="E223" s="21">
        <v>864811036953128</v>
      </c>
      <c r="F223" s="5"/>
      <c r="G223" s="18" t="s">
        <v>95</v>
      </c>
      <c r="H223" s="22" t="s">
        <v>1818</v>
      </c>
      <c r="I223" s="22" t="s">
        <v>1537</v>
      </c>
      <c r="J223" s="22" t="s">
        <v>1819</v>
      </c>
      <c r="K223" s="22" t="s">
        <v>508</v>
      </c>
      <c r="L223" s="22" t="s">
        <v>276</v>
      </c>
      <c r="M223" s="22" t="s">
        <v>940</v>
      </c>
      <c r="N223" s="35" t="s">
        <v>122</v>
      </c>
      <c r="O223" s="22" t="s">
        <v>80</v>
      </c>
      <c r="P223" s="22" t="s">
        <v>92</v>
      </c>
      <c r="Q223" s="31" t="s">
        <v>37</v>
      </c>
      <c r="R223" s="18" t="s">
        <v>40</v>
      </c>
    </row>
    <row r="224" spans="1:18" x14ac:dyDescent="0.25">
      <c r="A224" s="1">
        <v>207</v>
      </c>
      <c r="B224" s="20" t="s">
        <v>1416</v>
      </c>
      <c r="C224" s="20">
        <v>43744</v>
      </c>
      <c r="D224" s="18" t="s">
        <v>30</v>
      </c>
      <c r="E224" s="21">
        <v>864811036936461</v>
      </c>
      <c r="F224" s="5"/>
      <c r="G224" s="18" t="s">
        <v>95</v>
      </c>
      <c r="H224" s="22"/>
      <c r="I224" s="22" t="s">
        <v>996</v>
      </c>
      <c r="J224" s="22" t="s">
        <v>52</v>
      </c>
      <c r="K224" s="22" t="s">
        <v>311</v>
      </c>
      <c r="L224" s="22" t="s">
        <v>276</v>
      </c>
      <c r="M224" s="22" t="s">
        <v>58</v>
      </c>
      <c r="N224" s="35" t="s">
        <v>122</v>
      </c>
      <c r="O224" s="22" t="s">
        <v>80</v>
      </c>
      <c r="P224" s="22" t="s">
        <v>92</v>
      </c>
      <c r="Q224" s="26" t="s">
        <v>42</v>
      </c>
      <c r="R224" s="18" t="s">
        <v>44</v>
      </c>
    </row>
    <row r="225" spans="1:18" x14ac:dyDescent="0.25">
      <c r="A225" s="1">
        <v>208</v>
      </c>
      <c r="B225" s="20" t="s">
        <v>1416</v>
      </c>
      <c r="C225" s="20">
        <v>43744</v>
      </c>
      <c r="D225" s="18" t="s">
        <v>30</v>
      </c>
      <c r="E225" s="21">
        <v>864811036934300</v>
      </c>
      <c r="F225" s="5"/>
      <c r="G225" s="18" t="s">
        <v>95</v>
      </c>
      <c r="H225" s="22"/>
      <c r="I225" s="22" t="s">
        <v>1820</v>
      </c>
      <c r="J225" s="22" t="s">
        <v>225</v>
      </c>
      <c r="K225" s="22" t="s">
        <v>508</v>
      </c>
      <c r="L225" s="22" t="s">
        <v>276</v>
      </c>
      <c r="M225" s="18" t="s">
        <v>1000</v>
      </c>
      <c r="N225" s="35" t="s">
        <v>122</v>
      </c>
      <c r="O225" s="22" t="s">
        <v>80</v>
      </c>
      <c r="P225" s="22" t="s">
        <v>92</v>
      </c>
      <c r="Q225" s="26" t="s">
        <v>42</v>
      </c>
      <c r="R225" s="18" t="s">
        <v>68</v>
      </c>
    </row>
    <row r="226" spans="1:18" x14ac:dyDescent="0.25">
      <c r="A226" s="1">
        <v>209</v>
      </c>
      <c r="B226" s="20">
        <v>43744</v>
      </c>
      <c r="C226" s="48">
        <v>43775</v>
      </c>
      <c r="D226" s="18" t="s">
        <v>30</v>
      </c>
      <c r="E226" s="21">
        <v>868926033974731</v>
      </c>
      <c r="F226" s="18"/>
      <c r="G226" s="18" t="s">
        <v>74</v>
      </c>
      <c r="H226" s="22"/>
      <c r="I226" s="22" t="s">
        <v>1821</v>
      </c>
      <c r="J226" s="22" t="s">
        <v>1822</v>
      </c>
      <c r="K226" s="22" t="s">
        <v>229</v>
      </c>
      <c r="L226" s="22" t="s">
        <v>155</v>
      </c>
      <c r="M226" s="22" t="s">
        <v>125</v>
      </c>
      <c r="N226" s="35" t="s">
        <v>122</v>
      </c>
      <c r="O226" s="22" t="s">
        <v>80</v>
      </c>
      <c r="P226" s="22" t="s">
        <v>92</v>
      </c>
      <c r="Q226" s="26" t="s">
        <v>37</v>
      </c>
      <c r="R226" s="18" t="s">
        <v>59</v>
      </c>
    </row>
    <row r="227" spans="1:18" x14ac:dyDescent="0.25">
      <c r="A227" s="1">
        <v>210</v>
      </c>
      <c r="B227" s="20">
        <v>43744</v>
      </c>
      <c r="C227" s="48">
        <v>43775</v>
      </c>
      <c r="D227" s="18" t="s">
        <v>30</v>
      </c>
      <c r="E227" s="21">
        <v>868926033939767</v>
      </c>
      <c r="F227" s="5"/>
      <c r="G227" s="18" t="s">
        <v>74</v>
      </c>
      <c r="H227" s="18"/>
      <c r="I227" s="18" t="s">
        <v>1823</v>
      </c>
      <c r="J227" s="18"/>
      <c r="K227" s="18" t="s">
        <v>243</v>
      </c>
      <c r="L227" s="22" t="s">
        <v>155</v>
      </c>
      <c r="M227" s="22" t="s">
        <v>586</v>
      </c>
      <c r="N227" s="35" t="s">
        <v>122</v>
      </c>
      <c r="O227" s="22" t="s">
        <v>80</v>
      </c>
      <c r="P227" s="18" t="s">
        <v>92</v>
      </c>
      <c r="Q227" s="31" t="s">
        <v>37</v>
      </c>
      <c r="R227" s="18" t="s">
        <v>41</v>
      </c>
    </row>
    <row r="228" spans="1:18" x14ac:dyDescent="0.25">
      <c r="A228" s="1">
        <v>211</v>
      </c>
      <c r="B228" s="20">
        <v>43744</v>
      </c>
      <c r="C228" s="48">
        <v>43775</v>
      </c>
      <c r="D228" s="18" t="s">
        <v>30</v>
      </c>
      <c r="E228" s="21">
        <v>868345031031164</v>
      </c>
      <c r="F228" s="5"/>
      <c r="G228" s="18" t="s">
        <v>74</v>
      </c>
      <c r="H228" s="18" t="s">
        <v>1801</v>
      </c>
      <c r="I228" s="18" t="s">
        <v>1535</v>
      </c>
      <c r="J228" s="18"/>
      <c r="K228" s="18" t="s">
        <v>229</v>
      </c>
      <c r="L228" s="22" t="s">
        <v>155</v>
      </c>
      <c r="M228" s="22" t="s">
        <v>586</v>
      </c>
      <c r="N228" s="35" t="s">
        <v>122</v>
      </c>
      <c r="O228" s="22" t="s">
        <v>80</v>
      </c>
      <c r="P228" s="18" t="s">
        <v>92</v>
      </c>
      <c r="Q228" s="31" t="s">
        <v>37</v>
      </c>
      <c r="R228" s="18" t="s">
        <v>41</v>
      </c>
    </row>
    <row r="229" spans="1:18" x14ac:dyDescent="0.25">
      <c r="A229" s="1">
        <v>212</v>
      </c>
      <c r="B229" s="20">
        <v>43744</v>
      </c>
      <c r="C229" s="48">
        <v>43775</v>
      </c>
      <c r="D229" s="18" t="s">
        <v>30</v>
      </c>
      <c r="E229" s="21">
        <v>868926033955821</v>
      </c>
      <c r="F229" s="5"/>
      <c r="G229" s="18" t="s">
        <v>74</v>
      </c>
      <c r="H229" s="18"/>
      <c r="I229" s="18"/>
      <c r="J229" s="18" t="s">
        <v>1824</v>
      </c>
      <c r="K229" s="18"/>
      <c r="L229" s="18"/>
      <c r="M229" s="18" t="s">
        <v>270</v>
      </c>
      <c r="N229" s="35" t="s">
        <v>122</v>
      </c>
      <c r="O229" s="18" t="s">
        <v>144</v>
      </c>
      <c r="P229" s="18" t="s">
        <v>92</v>
      </c>
      <c r="Q229" s="31" t="s">
        <v>37</v>
      </c>
      <c r="R229" s="18" t="s">
        <v>41</v>
      </c>
    </row>
    <row r="230" spans="1:18" x14ac:dyDescent="0.25">
      <c r="A230" s="1">
        <v>213</v>
      </c>
      <c r="B230" s="20">
        <v>43744</v>
      </c>
      <c r="C230" s="48">
        <v>43775</v>
      </c>
      <c r="D230" s="18" t="s">
        <v>30</v>
      </c>
      <c r="E230" s="21">
        <v>864811036928617</v>
      </c>
      <c r="F230" s="18" t="s">
        <v>88</v>
      </c>
      <c r="G230" s="18" t="s">
        <v>95</v>
      </c>
      <c r="H230" s="18"/>
      <c r="I230" s="18" t="s">
        <v>1825</v>
      </c>
      <c r="J230" s="18" t="s">
        <v>522</v>
      </c>
      <c r="K230" s="18"/>
      <c r="L230" s="22" t="s">
        <v>155</v>
      </c>
      <c r="M230" s="22" t="s">
        <v>58</v>
      </c>
      <c r="N230" s="35" t="s">
        <v>122</v>
      </c>
      <c r="O230" s="18" t="s">
        <v>80</v>
      </c>
      <c r="P230" s="18" t="s">
        <v>92</v>
      </c>
      <c r="Q230" s="26" t="s">
        <v>42</v>
      </c>
      <c r="R230" s="18" t="s">
        <v>44</v>
      </c>
    </row>
    <row r="231" spans="1:18" x14ac:dyDescent="0.25">
      <c r="A231" s="1">
        <v>214</v>
      </c>
      <c r="B231" s="1" t="s">
        <v>1802</v>
      </c>
      <c r="C231" s="106" t="s">
        <v>1669</v>
      </c>
      <c r="D231" s="1" t="s">
        <v>30</v>
      </c>
      <c r="E231" s="47">
        <v>864811037202533</v>
      </c>
      <c r="F231" s="1"/>
      <c r="G231" s="18" t="s">
        <v>95</v>
      </c>
      <c r="H231" s="18"/>
      <c r="I231" s="18" t="s">
        <v>449</v>
      </c>
      <c r="J231" s="22" t="s">
        <v>245</v>
      </c>
      <c r="K231" s="18" t="s">
        <v>120</v>
      </c>
      <c r="L231" s="22" t="s">
        <v>84</v>
      </c>
      <c r="M231" s="22" t="s">
        <v>940</v>
      </c>
      <c r="N231" s="35" t="s">
        <v>122</v>
      </c>
      <c r="O231" s="18" t="s">
        <v>80</v>
      </c>
      <c r="P231" s="18" t="s">
        <v>92</v>
      </c>
      <c r="Q231" s="31" t="s">
        <v>37</v>
      </c>
      <c r="R231" s="18" t="s">
        <v>40</v>
      </c>
    </row>
    <row r="232" spans="1:18" x14ac:dyDescent="0.25">
      <c r="A232" s="1">
        <v>215</v>
      </c>
      <c r="B232" s="1" t="s">
        <v>1802</v>
      </c>
      <c r="C232" s="106" t="s">
        <v>1669</v>
      </c>
      <c r="D232" s="1" t="s">
        <v>30</v>
      </c>
      <c r="E232" s="47">
        <v>864811036934300</v>
      </c>
      <c r="F232" s="1"/>
      <c r="G232" s="18" t="s">
        <v>95</v>
      </c>
      <c r="H232" s="18"/>
      <c r="I232" s="18" t="s">
        <v>1820</v>
      </c>
      <c r="J232" s="18" t="s">
        <v>1635</v>
      </c>
      <c r="K232" s="18"/>
      <c r="L232" s="22" t="s">
        <v>155</v>
      </c>
      <c r="M232" s="22" t="s">
        <v>58</v>
      </c>
      <c r="N232" s="35" t="s">
        <v>122</v>
      </c>
      <c r="O232" s="18" t="s">
        <v>80</v>
      </c>
      <c r="P232" s="18" t="s">
        <v>92</v>
      </c>
      <c r="Q232" s="26" t="s">
        <v>42</v>
      </c>
      <c r="R232" s="18" t="s">
        <v>44</v>
      </c>
    </row>
    <row r="233" spans="1:18" x14ac:dyDescent="0.25">
      <c r="A233" s="1">
        <v>216</v>
      </c>
      <c r="B233" s="1" t="s">
        <v>1802</v>
      </c>
      <c r="C233" s="106" t="s">
        <v>1669</v>
      </c>
      <c r="D233" s="1" t="s">
        <v>30</v>
      </c>
      <c r="E233" s="47">
        <v>868926033924926</v>
      </c>
      <c r="F233" s="1"/>
      <c r="G233" s="18" t="s">
        <v>74</v>
      </c>
      <c r="H233" s="22"/>
      <c r="I233" s="22" t="s">
        <v>989</v>
      </c>
      <c r="J233" s="22"/>
      <c r="K233" s="22" t="s">
        <v>311</v>
      </c>
      <c r="L233" s="22" t="s">
        <v>155</v>
      </c>
      <c r="M233" s="22" t="s">
        <v>58</v>
      </c>
      <c r="N233" s="35" t="s">
        <v>122</v>
      </c>
      <c r="O233" s="18" t="s">
        <v>80</v>
      </c>
      <c r="P233" s="18" t="s">
        <v>92</v>
      </c>
      <c r="Q233" s="26" t="s">
        <v>42</v>
      </c>
      <c r="R233" s="18" t="s">
        <v>44</v>
      </c>
    </row>
    <row r="234" spans="1:18" x14ac:dyDescent="0.25">
      <c r="A234" s="1">
        <v>217</v>
      </c>
      <c r="B234" s="1" t="s">
        <v>1802</v>
      </c>
      <c r="C234" s="106" t="s">
        <v>1669</v>
      </c>
      <c r="D234" s="1" t="s">
        <v>30</v>
      </c>
      <c r="E234" s="47">
        <v>868926033946911</v>
      </c>
      <c r="F234" s="1"/>
      <c r="G234" s="18" t="s">
        <v>74</v>
      </c>
      <c r="H234" s="22"/>
      <c r="I234" s="22" t="s">
        <v>444</v>
      </c>
      <c r="J234" s="18" t="s">
        <v>1635</v>
      </c>
      <c r="K234" s="22" t="s">
        <v>229</v>
      </c>
      <c r="L234" s="22" t="s">
        <v>155</v>
      </c>
      <c r="M234" s="22" t="s">
        <v>58</v>
      </c>
      <c r="N234" s="35" t="s">
        <v>122</v>
      </c>
      <c r="O234" s="18" t="s">
        <v>80</v>
      </c>
      <c r="P234" s="18" t="s">
        <v>92</v>
      </c>
      <c r="Q234" s="26" t="s">
        <v>42</v>
      </c>
      <c r="R234" s="18" t="s">
        <v>44</v>
      </c>
    </row>
    <row r="235" spans="1:18" x14ac:dyDescent="0.25">
      <c r="A235" s="1">
        <v>218</v>
      </c>
      <c r="B235" s="1" t="s">
        <v>1802</v>
      </c>
      <c r="C235" s="106" t="s">
        <v>1669</v>
      </c>
      <c r="D235" s="1" t="s">
        <v>30</v>
      </c>
      <c r="E235" s="47">
        <v>864811036968944</v>
      </c>
      <c r="F235" s="1"/>
      <c r="G235" s="18" t="s">
        <v>95</v>
      </c>
      <c r="H235" s="22"/>
      <c r="I235" s="22" t="s">
        <v>471</v>
      </c>
      <c r="J235" s="22" t="s">
        <v>245</v>
      </c>
      <c r="K235" s="22" t="s">
        <v>311</v>
      </c>
      <c r="L235" s="22" t="s">
        <v>155</v>
      </c>
      <c r="M235" s="22" t="s">
        <v>940</v>
      </c>
      <c r="N235" s="35" t="s">
        <v>122</v>
      </c>
      <c r="O235" s="18" t="s">
        <v>80</v>
      </c>
      <c r="P235" s="18" t="s">
        <v>92</v>
      </c>
      <c r="Q235" s="31" t="s">
        <v>37</v>
      </c>
      <c r="R235" s="18" t="s">
        <v>40</v>
      </c>
    </row>
    <row r="236" spans="1:18" x14ac:dyDescent="0.25">
      <c r="A236" s="1">
        <v>219</v>
      </c>
      <c r="B236" s="1" t="s">
        <v>1802</v>
      </c>
      <c r="C236" s="106" t="s">
        <v>1669</v>
      </c>
      <c r="D236" s="1" t="s">
        <v>30</v>
      </c>
      <c r="E236" s="47">
        <v>866192037750856</v>
      </c>
      <c r="F236" s="1"/>
      <c r="G236" s="18" t="s">
        <v>74</v>
      </c>
      <c r="H236" s="22"/>
      <c r="I236" s="22" t="s">
        <v>456</v>
      </c>
      <c r="J236" s="18" t="s">
        <v>1635</v>
      </c>
      <c r="K236" s="22" t="s">
        <v>311</v>
      </c>
      <c r="L236" s="22" t="s">
        <v>155</v>
      </c>
      <c r="M236" s="22" t="s">
        <v>58</v>
      </c>
      <c r="N236" s="35" t="s">
        <v>122</v>
      </c>
      <c r="O236" s="18" t="s">
        <v>80</v>
      </c>
      <c r="P236" s="18" t="s">
        <v>92</v>
      </c>
      <c r="Q236" s="26" t="s">
        <v>42</v>
      </c>
      <c r="R236" s="18" t="s">
        <v>44</v>
      </c>
    </row>
    <row r="237" spans="1:18" x14ac:dyDescent="0.25">
      <c r="A237" s="1">
        <v>220</v>
      </c>
      <c r="B237" s="1" t="s">
        <v>1802</v>
      </c>
      <c r="C237" s="106" t="s">
        <v>1669</v>
      </c>
      <c r="D237" s="1" t="s">
        <v>30</v>
      </c>
      <c r="E237" s="47">
        <v>866192037820493</v>
      </c>
      <c r="F237" s="1"/>
      <c r="G237" s="18" t="s">
        <v>74</v>
      </c>
      <c r="H237" s="22"/>
      <c r="I237" s="22" t="s">
        <v>460</v>
      </c>
      <c r="J237" s="22" t="s">
        <v>1826</v>
      </c>
      <c r="K237" s="22"/>
      <c r="L237" s="22" t="s">
        <v>155</v>
      </c>
      <c r="M237" s="22" t="s">
        <v>125</v>
      </c>
      <c r="N237" s="35" t="s">
        <v>122</v>
      </c>
      <c r="O237" s="18" t="s">
        <v>80</v>
      </c>
      <c r="P237" s="18" t="s">
        <v>92</v>
      </c>
      <c r="Q237" s="31" t="s">
        <v>37</v>
      </c>
      <c r="R237" s="18" t="s">
        <v>40</v>
      </c>
    </row>
    <row r="238" spans="1:18" x14ac:dyDescent="0.25">
      <c r="A238" s="1">
        <v>221</v>
      </c>
      <c r="B238" s="1" t="s">
        <v>1802</v>
      </c>
      <c r="C238" s="106" t="s">
        <v>1669</v>
      </c>
      <c r="D238" s="1" t="s">
        <v>30</v>
      </c>
      <c r="E238" s="47">
        <v>866192037804885</v>
      </c>
      <c r="F238" s="1"/>
      <c r="G238" s="18" t="s">
        <v>74</v>
      </c>
      <c r="H238" s="22"/>
      <c r="I238" s="22" t="s">
        <v>460</v>
      </c>
      <c r="J238" s="22"/>
      <c r="K238" s="22"/>
      <c r="L238" s="22" t="s">
        <v>155</v>
      </c>
      <c r="M238" s="22" t="s">
        <v>58</v>
      </c>
      <c r="N238" s="35" t="s">
        <v>122</v>
      </c>
      <c r="O238" s="18" t="s">
        <v>80</v>
      </c>
      <c r="P238" s="18" t="s">
        <v>92</v>
      </c>
      <c r="Q238" s="26" t="s">
        <v>42</v>
      </c>
      <c r="R238" s="18" t="s">
        <v>44</v>
      </c>
    </row>
    <row r="239" spans="1:18" x14ac:dyDescent="0.25">
      <c r="A239" s="1">
        <v>222</v>
      </c>
      <c r="B239" s="20" t="s">
        <v>1416</v>
      </c>
      <c r="C239" s="20">
        <v>43744</v>
      </c>
      <c r="D239" s="18" t="s">
        <v>23</v>
      </c>
      <c r="E239" s="21">
        <v>864811037145526</v>
      </c>
      <c r="F239" s="1"/>
      <c r="G239" s="18" t="s">
        <v>95</v>
      </c>
      <c r="H239" s="22"/>
      <c r="I239" s="24" t="s">
        <v>995</v>
      </c>
      <c r="J239" s="22" t="s">
        <v>603</v>
      </c>
      <c r="K239" s="22" t="s">
        <v>97</v>
      </c>
      <c r="L239" s="22" t="s">
        <v>98</v>
      </c>
      <c r="M239" s="22" t="s">
        <v>260</v>
      </c>
      <c r="N239" s="28"/>
      <c r="O239" s="22" t="s">
        <v>80</v>
      </c>
      <c r="P239" s="22" t="s">
        <v>92</v>
      </c>
      <c r="Q239" s="31" t="s">
        <v>37</v>
      </c>
      <c r="R239" s="22" t="s">
        <v>41</v>
      </c>
    </row>
    <row r="240" spans="1:18" x14ac:dyDescent="0.25">
      <c r="A240" s="1">
        <v>223</v>
      </c>
      <c r="B240" s="20" t="s">
        <v>1416</v>
      </c>
      <c r="C240" s="20">
        <v>43744</v>
      </c>
      <c r="D240" s="18" t="s">
        <v>23</v>
      </c>
      <c r="E240" s="21">
        <v>863586032883435</v>
      </c>
      <c r="F240" s="5"/>
      <c r="G240" s="18" t="s">
        <v>95</v>
      </c>
      <c r="H240" s="21"/>
      <c r="I240" s="24" t="s">
        <v>995</v>
      </c>
      <c r="J240" s="22" t="s">
        <v>198</v>
      </c>
      <c r="K240" s="22" t="s">
        <v>97</v>
      </c>
      <c r="L240" s="22" t="s">
        <v>98</v>
      </c>
      <c r="M240" s="22" t="s">
        <v>931</v>
      </c>
      <c r="N240" s="22"/>
      <c r="O240" s="22" t="s">
        <v>80</v>
      </c>
      <c r="P240" s="22" t="s">
        <v>92</v>
      </c>
      <c r="Q240" s="31" t="s">
        <v>37</v>
      </c>
      <c r="R240" s="18" t="s">
        <v>41</v>
      </c>
    </row>
    <row r="241" spans="1:18" x14ac:dyDescent="0.25">
      <c r="A241" s="1">
        <v>224</v>
      </c>
      <c r="B241" s="20" t="s">
        <v>1416</v>
      </c>
      <c r="C241" s="20">
        <v>43744</v>
      </c>
      <c r="D241" s="18" t="s">
        <v>23</v>
      </c>
      <c r="E241" s="21">
        <v>862631039257240</v>
      </c>
      <c r="F241" s="5"/>
      <c r="G241" s="18" t="s">
        <v>95</v>
      </c>
      <c r="H241" s="21"/>
      <c r="I241" s="24" t="s">
        <v>999</v>
      </c>
      <c r="J241" s="22" t="s">
        <v>198</v>
      </c>
      <c r="K241" s="22" t="s">
        <v>97</v>
      </c>
      <c r="L241" s="22" t="s">
        <v>98</v>
      </c>
      <c r="M241" s="22" t="s">
        <v>931</v>
      </c>
      <c r="N241" s="22"/>
      <c r="O241" s="22" t="s">
        <v>80</v>
      </c>
      <c r="P241" s="22" t="s">
        <v>92</v>
      </c>
      <c r="Q241" s="31" t="s">
        <v>37</v>
      </c>
      <c r="R241" s="18" t="s">
        <v>41</v>
      </c>
    </row>
    <row r="242" spans="1:18" x14ac:dyDescent="0.25">
      <c r="A242" s="1">
        <v>225</v>
      </c>
      <c r="B242" s="20" t="s">
        <v>1416</v>
      </c>
      <c r="C242" s="20">
        <v>43744</v>
      </c>
      <c r="D242" s="18" t="s">
        <v>23</v>
      </c>
      <c r="E242" s="21">
        <v>863586032849329</v>
      </c>
      <c r="F242" s="5"/>
      <c r="G242" s="18" t="s">
        <v>95</v>
      </c>
      <c r="H242" s="29" t="s">
        <v>1827</v>
      </c>
      <c r="I242" s="24" t="s">
        <v>1535</v>
      </c>
      <c r="J242" s="22" t="s">
        <v>61</v>
      </c>
      <c r="K242" s="22" t="s">
        <v>97</v>
      </c>
      <c r="L242" s="22" t="s">
        <v>98</v>
      </c>
      <c r="M242" s="22" t="s">
        <v>931</v>
      </c>
      <c r="N242" s="22"/>
      <c r="O242" s="22" t="s">
        <v>80</v>
      </c>
      <c r="P242" s="22" t="s">
        <v>92</v>
      </c>
      <c r="Q242" s="31" t="s">
        <v>37</v>
      </c>
      <c r="R242" s="1" t="s">
        <v>41</v>
      </c>
    </row>
    <row r="243" spans="1:18" x14ac:dyDescent="0.25">
      <c r="A243" s="1">
        <v>226</v>
      </c>
      <c r="B243" s="20" t="s">
        <v>1416</v>
      </c>
      <c r="C243" s="20">
        <v>43744</v>
      </c>
      <c r="D243" s="18" t="s">
        <v>23</v>
      </c>
      <c r="E243" s="21">
        <v>864811037251118</v>
      </c>
      <c r="F243" s="5"/>
      <c r="G243" s="18" t="s">
        <v>95</v>
      </c>
      <c r="H243" s="29"/>
      <c r="I243" s="29" t="s">
        <v>1790</v>
      </c>
      <c r="J243" s="22" t="s">
        <v>119</v>
      </c>
      <c r="K243" s="22" t="s">
        <v>946</v>
      </c>
      <c r="L243" s="22" t="s">
        <v>98</v>
      </c>
      <c r="M243" s="22" t="s">
        <v>940</v>
      </c>
      <c r="N243" s="28">
        <v>10000</v>
      </c>
      <c r="O243" s="22" t="s">
        <v>80</v>
      </c>
      <c r="P243" s="22" t="s">
        <v>92</v>
      </c>
      <c r="Q243" s="31" t="s">
        <v>37</v>
      </c>
      <c r="R243" s="18" t="s">
        <v>40</v>
      </c>
    </row>
    <row r="244" spans="1:18" x14ac:dyDescent="0.25">
      <c r="A244" s="1">
        <v>227</v>
      </c>
      <c r="B244" s="20">
        <v>43744</v>
      </c>
      <c r="C244" s="20">
        <v>43775</v>
      </c>
      <c r="D244" s="18" t="s">
        <v>23</v>
      </c>
      <c r="E244" s="21">
        <v>861694037938121</v>
      </c>
      <c r="F244" s="18"/>
      <c r="G244" s="18" t="s">
        <v>95</v>
      </c>
      <c r="H244" s="22" t="s">
        <v>1363</v>
      </c>
      <c r="I244" s="31" t="s">
        <v>1828</v>
      </c>
      <c r="J244" s="22" t="s">
        <v>1829</v>
      </c>
      <c r="K244" s="22" t="s">
        <v>428</v>
      </c>
      <c r="L244" s="22" t="s">
        <v>98</v>
      </c>
      <c r="M244" s="22" t="s">
        <v>1830</v>
      </c>
      <c r="N244" s="22"/>
      <c r="O244" s="22" t="s">
        <v>80</v>
      </c>
      <c r="P244" s="22" t="s">
        <v>92</v>
      </c>
      <c r="Q244" s="26" t="s">
        <v>42</v>
      </c>
      <c r="R244" s="18" t="s">
        <v>44</v>
      </c>
    </row>
    <row r="245" spans="1:18" x14ac:dyDescent="0.25">
      <c r="A245" s="1">
        <v>228</v>
      </c>
      <c r="B245" s="20">
        <v>43744</v>
      </c>
      <c r="C245" s="20">
        <v>43775</v>
      </c>
      <c r="D245" s="18" t="s">
        <v>23</v>
      </c>
      <c r="E245" s="21">
        <v>864811037262255</v>
      </c>
      <c r="F245" s="18" t="s">
        <v>88</v>
      </c>
      <c r="G245" s="18" t="s">
        <v>95</v>
      </c>
      <c r="H245" s="22" t="s">
        <v>782</v>
      </c>
      <c r="I245" s="22" t="s">
        <v>447</v>
      </c>
      <c r="J245" s="22" t="s">
        <v>119</v>
      </c>
      <c r="K245" s="22" t="s">
        <v>97</v>
      </c>
      <c r="L245" s="22" t="s">
        <v>98</v>
      </c>
      <c r="M245" s="22" t="s">
        <v>940</v>
      </c>
      <c r="N245" s="28">
        <v>10000</v>
      </c>
      <c r="O245" s="22" t="s">
        <v>80</v>
      </c>
      <c r="P245" s="22" t="s">
        <v>92</v>
      </c>
      <c r="Q245" s="31" t="s">
        <v>37</v>
      </c>
      <c r="R245" s="18" t="s">
        <v>40</v>
      </c>
    </row>
    <row r="246" spans="1:18" x14ac:dyDescent="0.25">
      <c r="A246" s="1">
        <v>229</v>
      </c>
      <c r="B246" s="1" t="s">
        <v>1802</v>
      </c>
      <c r="C246" s="106" t="s">
        <v>1669</v>
      </c>
      <c r="D246" s="18" t="s">
        <v>23</v>
      </c>
      <c r="E246" s="21">
        <v>863586032883435</v>
      </c>
      <c r="F246" s="5"/>
      <c r="G246" s="18" t="s">
        <v>95</v>
      </c>
      <c r="H246" s="34" t="s">
        <v>1831</v>
      </c>
      <c r="I246" s="34"/>
      <c r="J246" s="34" t="s">
        <v>1832</v>
      </c>
      <c r="K246" s="34"/>
      <c r="L246" s="22" t="s">
        <v>98</v>
      </c>
      <c r="M246" s="22" t="s">
        <v>1833</v>
      </c>
      <c r="N246" s="70">
        <v>370000</v>
      </c>
      <c r="O246" s="22" t="s">
        <v>80</v>
      </c>
      <c r="P246" s="22" t="s">
        <v>92</v>
      </c>
      <c r="Q246" s="31" t="s">
        <v>37</v>
      </c>
      <c r="R246" s="18" t="s">
        <v>40</v>
      </c>
    </row>
    <row r="247" spans="1:18" x14ac:dyDescent="0.25">
      <c r="A247" s="1">
        <v>230</v>
      </c>
      <c r="B247" s="1" t="s">
        <v>1802</v>
      </c>
      <c r="C247" s="106" t="s">
        <v>1669</v>
      </c>
      <c r="D247" s="18" t="s">
        <v>23</v>
      </c>
      <c r="E247" s="21">
        <v>862631034745181</v>
      </c>
      <c r="F247" s="5"/>
      <c r="G247" s="18" t="s">
        <v>95</v>
      </c>
      <c r="H247" s="22"/>
      <c r="I247" s="22" t="s">
        <v>453</v>
      </c>
      <c r="J247" s="22" t="s">
        <v>210</v>
      </c>
      <c r="K247" s="22" t="s">
        <v>946</v>
      </c>
      <c r="L247" s="22" t="s">
        <v>98</v>
      </c>
      <c r="M247" s="22" t="s">
        <v>277</v>
      </c>
      <c r="N247" s="22"/>
      <c r="O247" s="22" t="s">
        <v>80</v>
      </c>
      <c r="P247" s="22" t="s">
        <v>92</v>
      </c>
      <c r="Q247" s="26" t="s">
        <v>42</v>
      </c>
      <c r="R247" s="18" t="s">
        <v>68</v>
      </c>
    </row>
    <row r="248" spans="1:18" x14ac:dyDescent="0.25">
      <c r="A248" s="265" t="s">
        <v>1887</v>
      </c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7"/>
    </row>
    <row r="249" spans="1:18" x14ac:dyDescent="0.25">
      <c r="A249" s="268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70"/>
    </row>
    <row r="250" spans="1:18" x14ac:dyDescent="0.25">
      <c r="A250" s="18">
        <v>231</v>
      </c>
      <c r="B250" s="20">
        <v>43531</v>
      </c>
      <c r="C250" s="20">
        <v>43592</v>
      </c>
      <c r="D250" s="18" t="s">
        <v>23</v>
      </c>
      <c r="E250" s="21">
        <v>863586032914818</v>
      </c>
      <c r="F250" s="18"/>
      <c r="G250" s="18" t="s">
        <v>95</v>
      </c>
      <c r="H250" s="31"/>
      <c r="I250" s="24" t="s">
        <v>2008</v>
      </c>
      <c r="J250" s="22" t="s">
        <v>2009</v>
      </c>
      <c r="K250" s="24" t="s">
        <v>98</v>
      </c>
      <c r="L250" s="22"/>
      <c r="M250" s="22" t="s">
        <v>2010</v>
      </c>
      <c r="N250" s="28"/>
      <c r="O250" s="22" t="s">
        <v>80</v>
      </c>
      <c r="P250" s="22" t="s">
        <v>100</v>
      </c>
      <c r="Q250" s="26" t="s">
        <v>37</v>
      </c>
      <c r="R250" s="1" t="s">
        <v>41</v>
      </c>
    </row>
    <row r="251" spans="1:18" x14ac:dyDescent="0.25">
      <c r="A251" s="18">
        <v>232</v>
      </c>
      <c r="B251" s="20" t="s">
        <v>1931</v>
      </c>
      <c r="C251" s="20" t="s">
        <v>1985</v>
      </c>
      <c r="D251" s="18" t="s">
        <v>23</v>
      </c>
      <c r="E251" s="21">
        <v>862631039255269</v>
      </c>
      <c r="F251" s="18" t="s">
        <v>2011</v>
      </c>
      <c r="G251" s="18" t="s">
        <v>95</v>
      </c>
      <c r="H251" s="21" t="s">
        <v>1015</v>
      </c>
      <c r="I251" s="24" t="s">
        <v>1779</v>
      </c>
      <c r="J251" s="22" t="s">
        <v>134</v>
      </c>
      <c r="K251" s="22" t="s">
        <v>98</v>
      </c>
      <c r="L251" s="22"/>
      <c r="M251" s="22" t="s">
        <v>2012</v>
      </c>
      <c r="N251" s="22"/>
      <c r="O251" s="22" t="s">
        <v>80</v>
      </c>
      <c r="P251" s="22" t="s">
        <v>100</v>
      </c>
      <c r="Q251" s="23" t="s">
        <v>42</v>
      </c>
      <c r="R251" s="18" t="s">
        <v>45</v>
      </c>
    </row>
    <row r="252" spans="1:18" x14ac:dyDescent="0.25">
      <c r="A252" s="18">
        <v>233</v>
      </c>
      <c r="B252" s="20">
        <v>43531</v>
      </c>
      <c r="C252" s="20">
        <v>43592</v>
      </c>
      <c r="D252" s="18" t="s">
        <v>30</v>
      </c>
      <c r="E252" s="21">
        <v>864811036993645</v>
      </c>
      <c r="F252" s="18"/>
      <c r="G252" s="18" t="s">
        <v>95</v>
      </c>
      <c r="H252" s="31"/>
      <c r="I252" s="24" t="s">
        <v>1540</v>
      </c>
      <c r="J252" s="22" t="s">
        <v>2013</v>
      </c>
      <c r="K252" s="22" t="s">
        <v>155</v>
      </c>
      <c r="L252" s="22"/>
      <c r="M252" s="22" t="s">
        <v>730</v>
      </c>
      <c r="N252" s="28"/>
      <c r="O252" s="22" t="s">
        <v>80</v>
      </c>
      <c r="P252" s="22" t="s">
        <v>100</v>
      </c>
      <c r="Q252" s="26" t="s">
        <v>37</v>
      </c>
      <c r="R252" s="1" t="s">
        <v>39</v>
      </c>
    </row>
    <row r="253" spans="1:18" x14ac:dyDescent="0.25">
      <c r="A253" s="18">
        <v>234</v>
      </c>
      <c r="B253" s="20">
        <v>43531</v>
      </c>
      <c r="C253" s="20">
        <v>43592</v>
      </c>
      <c r="D253" s="18" t="s">
        <v>56</v>
      </c>
      <c r="E253" s="21">
        <v>867717030612973</v>
      </c>
      <c r="F253" s="18"/>
      <c r="G253" s="18" t="s">
        <v>74</v>
      </c>
      <c r="H253" s="18" t="s">
        <v>1512</v>
      </c>
      <c r="I253" s="24" t="s">
        <v>974</v>
      </c>
      <c r="J253" s="22" t="s">
        <v>427</v>
      </c>
      <c r="K253" s="22" t="s">
        <v>219</v>
      </c>
      <c r="L253" s="22" t="s">
        <v>1086</v>
      </c>
      <c r="M253" s="22" t="s">
        <v>1871</v>
      </c>
      <c r="N253" s="28"/>
      <c r="O253" s="22" t="s">
        <v>80</v>
      </c>
      <c r="P253" s="22" t="s">
        <v>100</v>
      </c>
      <c r="Q253" s="31" t="s">
        <v>42</v>
      </c>
      <c r="R253" s="22" t="s">
        <v>68</v>
      </c>
    </row>
    <row r="254" spans="1:18" x14ac:dyDescent="0.25">
      <c r="A254" s="18">
        <v>235</v>
      </c>
      <c r="B254" s="20">
        <v>43531</v>
      </c>
      <c r="C254" s="20">
        <v>43592</v>
      </c>
      <c r="D254" s="18" t="s">
        <v>56</v>
      </c>
      <c r="E254" s="21">
        <v>868183034580188</v>
      </c>
      <c r="F254" s="18"/>
      <c r="G254" s="18" t="s">
        <v>74</v>
      </c>
      <c r="H254" s="18" t="s">
        <v>1512</v>
      </c>
      <c r="I254" s="24" t="s">
        <v>2014</v>
      </c>
      <c r="J254" s="22" t="s">
        <v>791</v>
      </c>
      <c r="K254" s="22"/>
      <c r="L254" s="22" t="s">
        <v>1086</v>
      </c>
      <c r="M254" s="22" t="s">
        <v>2015</v>
      </c>
      <c r="N254" s="22"/>
      <c r="O254" s="22" t="s">
        <v>80</v>
      </c>
      <c r="P254" s="22" t="s">
        <v>100</v>
      </c>
      <c r="Q254" s="23" t="s">
        <v>42</v>
      </c>
      <c r="R254" s="18" t="s">
        <v>44</v>
      </c>
    </row>
    <row r="255" spans="1:18" x14ac:dyDescent="0.25">
      <c r="A255" s="18">
        <v>236</v>
      </c>
      <c r="B255" s="20">
        <v>43531</v>
      </c>
      <c r="C255" s="20">
        <v>43592</v>
      </c>
      <c r="D255" s="18" t="s">
        <v>56</v>
      </c>
      <c r="E255" s="21">
        <v>868183034660659</v>
      </c>
      <c r="F255" s="18"/>
      <c r="G255" s="18" t="s">
        <v>74</v>
      </c>
      <c r="H255" s="18" t="s">
        <v>2016</v>
      </c>
      <c r="I255" s="24" t="s">
        <v>2017</v>
      </c>
      <c r="J255" s="22"/>
      <c r="K255" s="22" t="s">
        <v>206</v>
      </c>
      <c r="L255" s="22" t="s">
        <v>1086</v>
      </c>
      <c r="M255" s="22" t="s">
        <v>58</v>
      </c>
      <c r="N255" s="22"/>
      <c r="O255" s="22" t="s">
        <v>80</v>
      </c>
      <c r="P255" s="22" t="s">
        <v>100</v>
      </c>
      <c r="Q255" s="23" t="s">
        <v>42</v>
      </c>
      <c r="R255" s="18" t="s">
        <v>44</v>
      </c>
    </row>
    <row r="256" spans="1:18" x14ac:dyDescent="0.25">
      <c r="A256" s="18">
        <v>237</v>
      </c>
      <c r="B256" s="20" t="s">
        <v>1931</v>
      </c>
      <c r="C256" s="20" t="s">
        <v>1985</v>
      </c>
      <c r="D256" s="18" t="s">
        <v>56</v>
      </c>
      <c r="E256" s="21">
        <v>867717030616057</v>
      </c>
      <c r="F256" s="18"/>
      <c r="G256" s="18" t="s">
        <v>74</v>
      </c>
      <c r="H256" s="5"/>
      <c r="I256" s="24" t="s">
        <v>974</v>
      </c>
      <c r="J256" s="22" t="s">
        <v>134</v>
      </c>
      <c r="K256" s="22" t="s">
        <v>1086</v>
      </c>
      <c r="L256" s="22"/>
      <c r="M256" s="22" t="s">
        <v>2018</v>
      </c>
      <c r="N256" s="22"/>
      <c r="O256" s="22" t="s">
        <v>80</v>
      </c>
      <c r="P256" s="22" t="s">
        <v>100</v>
      </c>
      <c r="Q256" s="26" t="s">
        <v>42</v>
      </c>
      <c r="R256" s="18" t="s">
        <v>45</v>
      </c>
    </row>
    <row r="257" spans="1:18" x14ac:dyDescent="0.25">
      <c r="A257" s="18">
        <v>238</v>
      </c>
      <c r="B257" s="20" t="s">
        <v>1931</v>
      </c>
      <c r="C257" s="20" t="s">
        <v>1985</v>
      </c>
      <c r="D257" s="18" t="s">
        <v>56</v>
      </c>
      <c r="E257" s="21">
        <v>868183034751102</v>
      </c>
      <c r="F257" s="18"/>
      <c r="G257" s="18" t="s">
        <v>74</v>
      </c>
      <c r="H257" s="18"/>
      <c r="I257" s="29" t="s">
        <v>2017</v>
      </c>
      <c r="J257" s="22" t="s">
        <v>1255</v>
      </c>
      <c r="K257" s="29" t="s">
        <v>333</v>
      </c>
      <c r="L257" s="22" t="s">
        <v>1086</v>
      </c>
      <c r="M257" s="22" t="s">
        <v>2019</v>
      </c>
      <c r="N257" s="22"/>
      <c r="O257" s="22" t="s">
        <v>80</v>
      </c>
      <c r="P257" s="22" t="s">
        <v>100</v>
      </c>
      <c r="Q257" s="26" t="s">
        <v>37</v>
      </c>
      <c r="R257" s="18" t="s">
        <v>40</v>
      </c>
    </row>
    <row r="258" spans="1:18" x14ac:dyDescent="0.25">
      <c r="A258" s="18">
        <v>239</v>
      </c>
      <c r="B258" s="20" t="s">
        <v>1931</v>
      </c>
      <c r="C258" s="20" t="s">
        <v>1985</v>
      </c>
      <c r="D258" s="18" t="s">
        <v>56</v>
      </c>
      <c r="E258" s="21">
        <v>868183034731302</v>
      </c>
      <c r="F258" s="18"/>
      <c r="G258" s="18" t="s">
        <v>74</v>
      </c>
      <c r="H258" s="18"/>
      <c r="I258" s="31" t="s">
        <v>2017</v>
      </c>
      <c r="J258" s="22" t="s">
        <v>791</v>
      </c>
      <c r="K258" s="31"/>
      <c r="L258" s="22" t="s">
        <v>1086</v>
      </c>
      <c r="M258" s="22" t="s">
        <v>106</v>
      </c>
      <c r="N258" s="22"/>
      <c r="O258" s="22" t="s">
        <v>80</v>
      </c>
      <c r="P258" s="22" t="s">
        <v>100</v>
      </c>
      <c r="Q258" s="26" t="s">
        <v>42</v>
      </c>
      <c r="R258" s="18" t="s">
        <v>44</v>
      </c>
    </row>
    <row r="259" spans="1:18" x14ac:dyDescent="0.25">
      <c r="A259" s="18">
        <v>240</v>
      </c>
      <c r="B259" s="20" t="s">
        <v>1931</v>
      </c>
      <c r="C259" s="20" t="s">
        <v>1985</v>
      </c>
      <c r="D259" s="18" t="s">
        <v>56</v>
      </c>
      <c r="E259" s="21">
        <v>868183034799481</v>
      </c>
      <c r="F259" s="18"/>
      <c r="G259" s="18" t="s">
        <v>74</v>
      </c>
      <c r="H259" s="18" t="s">
        <v>2020</v>
      </c>
      <c r="I259" s="22" t="s">
        <v>453</v>
      </c>
      <c r="J259" s="22" t="s">
        <v>134</v>
      </c>
      <c r="K259" s="22" t="s">
        <v>1112</v>
      </c>
      <c r="L259" s="22" t="s">
        <v>1086</v>
      </c>
      <c r="M259" s="22" t="s">
        <v>2021</v>
      </c>
      <c r="N259" s="22"/>
      <c r="O259" s="22" t="s">
        <v>80</v>
      </c>
      <c r="P259" s="22" t="s">
        <v>100</v>
      </c>
      <c r="Q259" s="26" t="s">
        <v>42</v>
      </c>
      <c r="R259" s="18" t="s">
        <v>44</v>
      </c>
    </row>
    <row r="260" spans="1:18" x14ac:dyDescent="0.25">
      <c r="A260" s="18">
        <v>241</v>
      </c>
      <c r="B260" s="20">
        <v>43592</v>
      </c>
      <c r="C260" s="20">
        <v>43715</v>
      </c>
      <c r="D260" s="18" t="s">
        <v>23</v>
      </c>
      <c r="E260" s="21">
        <v>869696043525919</v>
      </c>
      <c r="F260" s="18"/>
      <c r="G260" s="18" t="s">
        <v>95</v>
      </c>
      <c r="H260" s="31"/>
      <c r="I260" s="24" t="s">
        <v>2022</v>
      </c>
      <c r="J260" s="22" t="s">
        <v>134</v>
      </c>
      <c r="K260" s="24" t="s">
        <v>98</v>
      </c>
      <c r="L260" s="22"/>
      <c r="M260" s="22" t="s">
        <v>2023</v>
      </c>
      <c r="N260" s="28"/>
      <c r="O260" s="22" t="s">
        <v>80</v>
      </c>
      <c r="P260" s="22" t="s">
        <v>100</v>
      </c>
      <c r="Q260" s="26" t="s">
        <v>42</v>
      </c>
      <c r="R260" s="1" t="s">
        <v>45</v>
      </c>
    </row>
    <row r="261" spans="1:18" x14ac:dyDescent="0.25">
      <c r="A261" s="18">
        <v>242</v>
      </c>
      <c r="B261" s="20">
        <v>43592</v>
      </c>
      <c r="C261" s="20">
        <v>43715</v>
      </c>
      <c r="D261" s="18" t="s">
        <v>23</v>
      </c>
      <c r="E261" s="21">
        <v>863586032896031</v>
      </c>
      <c r="F261" s="18" t="s">
        <v>262</v>
      </c>
      <c r="G261" s="18" t="s">
        <v>95</v>
      </c>
      <c r="H261" s="21"/>
      <c r="I261" s="24" t="s">
        <v>2024</v>
      </c>
      <c r="J261" s="22" t="s">
        <v>1025</v>
      </c>
      <c r="K261" s="22" t="s">
        <v>97</v>
      </c>
      <c r="L261" s="22" t="s">
        <v>98</v>
      </c>
      <c r="M261" s="22" t="s">
        <v>2025</v>
      </c>
      <c r="N261" s="28">
        <v>10000</v>
      </c>
      <c r="O261" s="22" t="s">
        <v>80</v>
      </c>
      <c r="P261" s="22" t="s">
        <v>100</v>
      </c>
      <c r="Q261" s="23" t="s">
        <v>37</v>
      </c>
      <c r="R261" s="18" t="s">
        <v>40</v>
      </c>
    </row>
    <row r="262" spans="1:18" x14ac:dyDescent="0.25">
      <c r="A262" s="18">
        <v>243</v>
      </c>
      <c r="B262" s="20" t="s">
        <v>1931</v>
      </c>
      <c r="C262" s="20" t="s">
        <v>1922</v>
      </c>
      <c r="D262" s="18" t="s">
        <v>23</v>
      </c>
      <c r="E262" s="21">
        <v>861694037944418</v>
      </c>
      <c r="F262" s="18"/>
      <c r="G262" s="18" t="s">
        <v>95</v>
      </c>
      <c r="H262" s="22"/>
      <c r="I262" s="24" t="s">
        <v>999</v>
      </c>
      <c r="J262" s="22" t="s">
        <v>581</v>
      </c>
      <c r="K262" s="22" t="s">
        <v>98</v>
      </c>
      <c r="L262" s="22"/>
      <c r="M262" s="22" t="s">
        <v>213</v>
      </c>
      <c r="N262" s="28">
        <v>35000</v>
      </c>
      <c r="O262" s="22" t="s">
        <v>80</v>
      </c>
      <c r="P262" s="22" t="s">
        <v>92</v>
      </c>
      <c r="Q262" s="26" t="s">
        <v>37</v>
      </c>
      <c r="R262" s="1" t="s">
        <v>41</v>
      </c>
    </row>
    <row r="263" spans="1:18" x14ac:dyDescent="0.25">
      <c r="A263" s="18">
        <v>244</v>
      </c>
      <c r="B263" s="20">
        <v>43592</v>
      </c>
      <c r="C263" s="20">
        <v>43715</v>
      </c>
      <c r="D263" s="18" t="s">
        <v>30</v>
      </c>
      <c r="E263" s="21">
        <v>868926033947497</v>
      </c>
      <c r="F263" s="18"/>
      <c r="G263" s="18" t="s">
        <v>74</v>
      </c>
      <c r="H263" s="31" t="s">
        <v>567</v>
      </c>
      <c r="I263" s="24" t="s">
        <v>453</v>
      </c>
      <c r="J263" s="22" t="s">
        <v>1383</v>
      </c>
      <c r="K263" s="22" t="s">
        <v>229</v>
      </c>
      <c r="L263" s="22" t="s">
        <v>276</v>
      </c>
      <c r="M263" s="22" t="s">
        <v>2026</v>
      </c>
      <c r="N263" s="89" t="s">
        <v>122</v>
      </c>
      <c r="O263" s="22" t="s">
        <v>80</v>
      </c>
      <c r="P263" s="22" t="s">
        <v>100</v>
      </c>
      <c r="Q263" s="26" t="s">
        <v>37</v>
      </c>
      <c r="R263" s="1" t="s">
        <v>59</v>
      </c>
    </row>
    <row r="264" spans="1:18" x14ac:dyDescent="0.25">
      <c r="A264" s="18">
        <v>245</v>
      </c>
      <c r="B264" s="20">
        <v>43592</v>
      </c>
      <c r="C264" s="20">
        <v>43715</v>
      </c>
      <c r="D264" s="18" t="s">
        <v>30</v>
      </c>
      <c r="E264" s="21">
        <v>864811037106098</v>
      </c>
      <c r="F264" s="18"/>
      <c r="G264" s="18" t="s">
        <v>95</v>
      </c>
      <c r="H264" s="21" t="s">
        <v>2027</v>
      </c>
      <c r="I264" s="24" t="s">
        <v>2028</v>
      </c>
      <c r="J264" s="22" t="s">
        <v>2029</v>
      </c>
      <c r="K264" s="22" t="s">
        <v>84</v>
      </c>
      <c r="L264" s="22"/>
      <c r="M264" s="22" t="s">
        <v>2030</v>
      </c>
      <c r="N264" s="85" t="s">
        <v>2031</v>
      </c>
      <c r="O264" s="22" t="s">
        <v>80</v>
      </c>
      <c r="P264" s="22" t="s">
        <v>100</v>
      </c>
      <c r="Q264" s="23" t="s">
        <v>37</v>
      </c>
      <c r="R264" s="18" t="s">
        <v>59</v>
      </c>
    </row>
    <row r="265" spans="1:18" x14ac:dyDescent="0.25">
      <c r="A265" s="18">
        <v>246</v>
      </c>
      <c r="B265" s="20">
        <v>43592</v>
      </c>
      <c r="C265" s="20">
        <v>43715</v>
      </c>
      <c r="D265" s="18" t="s">
        <v>30</v>
      </c>
      <c r="E265" s="21">
        <v>864811036934573</v>
      </c>
      <c r="F265" s="18"/>
      <c r="G265" s="18" t="s">
        <v>95</v>
      </c>
      <c r="H265" s="31" t="s">
        <v>567</v>
      </c>
      <c r="I265" s="24" t="s">
        <v>2017</v>
      </c>
      <c r="J265" s="22" t="s">
        <v>1528</v>
      </c>
      <c r="K265" s="22"/>
      <c r="L265" s="22" t="s">
        <v>276</v>
      </c>
      <c r="M265" s="22" t="s">
        <v>1529</v>
      </c>
      <c r="N265" s="35" t="s">
        <v>122</v>
      </c>
      <c r="O265" s="22" t="s">
        <v>80</v>
      </c>
      <c r="P265" s="22" t="s">
        <v>100</v>
      </c>
      <c r="Q265" s="26" t="s">
        <v>37</v>
      </c>
      <c r="R265" s="1" t="s">
        <v>59</v>
      </c>
    </row>
    <row r="266" spans="1:18" x14ac:dyDescent="0.25">
      <c r="A266" s="18">
        <v>247</v>
      </c>
      <c r="B266" s="20">
        <v>43776</v>
      </c>
      <c r="C266" s="20" t="s">
        <v>1699</v>
      </c>
      <c r="D266" s="18" t="s">
        <v>30</v>
      </c>
      <c r="E266" s="21">
        <v>868926033917508</v>
      </c>
      <c r="F266" s="18"/>
      <c r="G266" s="18" t="s">
        <v>74</v>
      </c>
      <c r="H266" s="18" t="s">
        <v>567</v>
      </c>
      <c r="I266" s="24" t="s">
        <v>2032</v>
      </c>
      <c r="J266" s="22" t="s">
        <v>225</v>
      </c>
      <c r="K266" s="22" t="s">
        <v>229</v>
      </c>
      <c r="L266" s="22" t="s">
        <v>276</v>
      </c>
      <c r="M266" s="22" t="s">
        <v>569</v>
      </c>
      <c r="N266" s="35" t="s">
        <v>122</v>
      </c>
      <c r="O266" s="22" t="s">
        <v>80</v>
      </c>
      <c r="P266" s="22" t="s">
        <v>100</v>
      </c>
      <c r="Q266" s="26" t="s">
        <v>37</v>
      </c>
      <c r="R266" s="1" t="s">
        <v>59</v>
      </c>
    </row>
    <row r="267" spans="1:18" x14ac:dyDescent="0.25">
      <c r="A267" s="18">
        <v>248</v>
      </c>
      <c r="B267" s="20">
        <v>43776</v>
      </c>
      <c r="C267" s="20" t="s">
        <v>1699</v>
      </c>
      <c r="D267" s="18" t="s">
        <v>30</v>
      </c>
      <c r="E267" s="21">
        <v>864811037225419</v>
      </c>
      <c r="F267" s="18"/>
      <c r="G267" s="18" t="s">
        <v>95</v>
      </c>
      <c r="H267" s="18" t="s">
        <v>567</v>
      </c>
      <c r="I267" s="22" t="s">
        <v>2033</v>
      </c>
      <c r="J267" s="22" t="s">
        <v>225</v>
      </c>
      <c r="K267" s="8" t="s">
        <v>2034</v>
      </c>
      <c r="L267" s="22"/>
      <c r="M267" s="22" t="s">
        <v>213</v>
      </c>
      <c r="N267" s="35" t="s">
        <v>122</v>
      </c>
      <c r="O267" s="22" t="s">
        <v>80</v>
      </c>
      <c r="P267" s="22" t="s">
        <v>100</v>
      </c>
      <c r="Q267" s="23" t="s">
        <v>37</v>
      </c>
      <c r="R267" s="18" t="s">
        <v>59</v>
      </c>
    </row>
    <row r="268" spans="1:18" ht="33" x14ac:dyDescent="0.25">
      <c r="A268" s="18">
        <v>249</v>
      </c>
      <c r="B268" s="20">
        <v>43776</v>
      </c>
      <c r="C268" s="20" t="s">
        <v>1699</v>
      </c>
      <c r="D268" s="18" t="s">
        <v>30</v>
      </c>
      <c r="E268" s="21">
        <v>868926033958627</v>
      </c>
      <c r="F268" s="18" t="s">
        <v>262</v>
      </c>
      <c r="G268" s="18" t="s">
        <v>74</v>
      </c>
      <c r="H268" s="18" t="s">
        <v>567</v>
      </c>
      <c r="I268" s="22" t="s">
        <v>2035</v>
      </c>
      <c r="J268" s="18" t="s">
        <v>2036</v>
      </c>
      <c r="K268" s="22" t="s">
        <v>311</v>
      </c>
      <c r="L268" s="22" t="s">
        <v>276</v>
      </c>
      <c r="M268" s="31" t="s">
        <v>2037</v>
      </c>
      <c r="N268" s="35" t="s">
        <v>122</v>
      </c>
      <c r="O268" s="22" t="s">
        <v>80</v>
      </c>
      <c r="P268" s="22" t="s">
        <v>100</v>
      </c>
      <c r="Q268" s="23" t="s">
        <v>37</v>
      </c>
      <c r="R268" s="1" t="s">
        <v>59</v>
      </c>
    </row>
    <row r="269" spans="1:18" x14ac:dyDescent="0.25">
      <c r="A269" s="18">
        <v>250</v>
      </c>
      <c r="B269" s="20">
        <v>43776</v>
      </c>
      <c r="C269" s="20" t="s">
        <v>1699</v>
      </c>
      <c r="D269" s="18" t="s">
        <v>30</v>
      </c>
      <c r="E269" s="21">
        <v>868926033946911</v>
      </c>
      <c r="F269" s="18"/>
      <c r="G269" s="18" t="s">
        <v>74</v>
      </c>
      <c r="H269" s="18" t="s">
        <v>1015</v>
      </c>
      <c r="I269" s="24" t="s">
        <v>2038</v>
      </c>
      <c r="J269" s="22" t="s">
        <v>210</v>
      </c>
      <c r="K269" s="22" t="s">
        <v>276</v>
      </c>
      <c r="L269" s="22"/>
      <c r="M269" s="22" t="s">
        <v>2039</v>
      </c>
      <c r="N269" s="28"/>
      <c r="O269" s="22" t="s">
        <v>80</v>
      </c>
      <c r="P269" s="22" t="s">
        <v>100</v>
      </c>
      <c r="Q269" s="26" t="s">
        <v>42</v>
      </c>
      <c r="R269" s="1" t="s">
        <v>45</v>
      </c>
    </row>
    <row r="270" spans="1:18" x14ac:dyDescent="0.25">
      <c r="A270" s="18">
        <v>251</v>
      </c>
      <c r="B270" s="20">
        <v>43776</v>
      </c>
      <c r="C270" s="20" t="s">
        <v>1699</v>
      </c>
      <c r="D270" s="18" t="s">
        <v>30</v>
      </c>
      <c r="E270" s="21">
        <v>866192037749825</v>
      </c>
      <c r="F270" s="18"/>
      <c r="G270" s="18" t="s">
        <v>74</v>
      </c>
      <c r="H270" s="18"/>
      <c r="I270" s="24" t="s">
        <v>501</v>
      </c>
      <c r="J270" s="22" t="s">
        <v>2040</v>
      </c>
      <c r="K270" s="22" t="s">
        <v>311</v>
      </c>
      <c r="L270" s="22" t="s">
        <v>155</v>
      </c>
      <c r="M270" s="22" t="s">
        <v>2041</v>
      </c>
      <c r="N270" s="35" t="s">
        <v>122</v>
      </c>
      <c r="O270" s="22" t="s">
        <v>80</v>
      </c>
      <c r="P270" s="22" t="s">
        <v>100</v>
      </c>
      <c r="Q270" s="26" t="s">
        <v>37</v>
      </c>
      <c r="R270" s="1" t="s">
        <v>67</v>
      </c>
    </row>
    <row r="271" spans="1:18" x14ac:dyDescent="0.25">
      <c r="A271" s="18">
        <v>252</v>
      </c>
      <c r="B271" s="20">
        <v>43776</v>
      </c>
      <c r="C271" s="20" t="s">
        <v>1699</v>
      </c>
      <c r="D271" s="18" t="s">
        <v>30</v>
      </c>
      <c r="E271" s="21">
        <v>866192037750856</v>
      </c>
      <c r="F271" s="18"/>
      <c r="G271" s="18" t="s">
        <v>74</v>
      </c>
      <c r="H271" s="18"/>
      <c r="I271" s="24" t="s">
        <v>489</v>
      </c>
      <c r="J271" s="22" t="s">
        <v>210</v>
      </c>
      <c r="K271" s="24" t="s">
        <v>276</v>
      </c>
      <c r="L271" s="22"/>
      <c r="M271" s="22" t="s">
        <v>1641</v>
      </c>
      <c r="N271" s="22"/>
      <c r="O271" s="22" t="s">
        <v>80</v>
      </c>
      <c r="P271" s="22" t="s">
        <v>100</v>
      </c>
      <c r="Q271" s="26" t="s">
        <v>42</v>
      </c>
      <c r="R271" s="1" t="s">
        <v>68</v>
      </c>
    </row>
    <row r="272" spans="1:18" x14ac:dyDescent="0.25">
      <c r="A272" s="18">
        <v>253</v>
      </c>
      <c r="B272" s="20">
        <v>43776</v>
      </c>
      <c r="C272" s="20" t="s">
        <v>1699</v>
      </c>
      <c r="D272" s="18" t="s">
        <v>30</v>
      </c>
      <c r="E272" s="21">
        <v>868926033928406</v>
      </c>
      <c r="F272" s="18" t="s">
        <v>262</v>
      </c>
      <c r="G272" s="18" t="s">
        <v>74</v>
      </c>
      <c r="H272" s="18" t="s">
        <v>567</v>
      </c>
      <c r="I272" s="22" t="s">
        <v>2033</v>
      </c>
      <c r="J272" s="22" t="s">
        <v>1383</v>
      </c>
      <c r="K272" s="22" t="s">
        <v>311</v>
      </c>
      <c r="L272" s="22" t="s">
        <v>155</v>
      </c>
      <c r="M272" s="22" t="s">
        <v>213</v>
      </c>
      <c r="N272" s="35" t="s">
        <v>122</v>
      </c>
      <c r="O272" s="22" t="s">
        <v>80</v>
      </c>
      <c r="P272" s="22" t="s">
        <v>100</v>
      </c>
      <c r="Q272" s="26" t="s">
        <v>37</v>
      </c>
      <c r="R272" s="18" t="s">
        <v>41</v>
      </c>
    </row>
    <row r="273" spans="1:18" x14ac:dyDescent="0.25">
      <c r="A273" s="18">
        <v>254</v>
      </c>
      <c r="B273" s="20">
        <v>43776</v>
      </c>
      <c r="C273" s="20" t="s">
        <v>1699</v>
      </c>
      <c r="D273" s="18" t="s">
        <v>30</v>
      </c>
      <c r="E273" s="21">
        <v>868926033937282</v>
      </c>
      <c r="F273" s="18"/>
      <c r="G273" s="18" t="s">
        <v>74</v>
      </c>
      <c r="H273" s="18" t="s">
        <v>567</v>
      </c>
      <c r="I273" s="22" t="s">
        <v>2033</v>
      </c>
      <c r="J273" s="22" t="s">
        <v>1383</v>
      </c>
      <c r="K273" s="22" t="s">
        <v>311</v>
      </c>
      <c r="L273" s="22" t="s">
        <v>155</v>
      </c>
      <c r="M273" s="22" t="s">
        <v>213</v>
      </c>
      <c r="N273" s="35" t="s">
        <v>122</v>
      </c>
      <c r="O273" s="22" t="s">
        <v>80</v>
      </c>
      <c r="P273" s="22" t="s">
        <v>100</v>
      </c>
      <c r="Q273" s="26" t="s">
        <v>37</v>
      </c>
      <c r="R273" s="18" t="s">
        <v>41</v>
      </c>
    </row>
    <row r="274" spans="1:18" x14ac:dyDescent="0.25">
      <c r="A274" s="18">
        <v>255</v>
      </c>
      <c r="B274" s="20">
        <v>43776</v>
      </c>
      <c r="C274" s="20" t="s">
        <v>1699</v>
      </c>
      <c r="D274" s="18" t="s">
        <v>30</v>
      </c>
      <c r="E274" s="21">
        <v>866192037838784</v>
      </c>
      <c r="F274" s="18"/>
      <c r="G274" s="18" t="s">
        <v>95</v>
      </c>
      <c r="H274" s="18" t="s">
        <v>567</v>
      </c>
      <c r="I274" s="22" t="s">
        <v>2035</v>
      </c>
      <c r="J274" s="22" t="s">
        <v>225</v>
      </c>
      <c r="K274" s="22" t="s">
        <v>120</v>
      </c>
      <c r="L274" s="22" t="s">
        <v>84</v>
      </c>
      <c r="M274" s="22" t="s">
        <v>569</v>
      </c>
      <c r="N274" s="35" t="s">
        <v>122</v>
      </c>
      <c r="O274" s="22" t="s">
        <v>80</v>
      </c>
      <c r="P274" s="22" t="s">
        <v>100</v>
      </c>
      <c r="Q274" s="26" t="s">
        <v>37</v>
      </c>
      <c r="R274" s="18" t="s">
        <v>59</v>
      </c>
    </row>
    <row r="275" spans="1:18" x14ac:dyDescent="0.25">
      <c r="A275" s="18">
        <v>256</v>
      </c>
      <c r="B275" s="20" t="s">
        <v>1931</v>
      </c>
      <c r="C275" s="20" t="s">
        <v>1922</v>
      </c>
      <c r="D275" s="18" t="s">
        <v>30</v>
      </c>
      <c r="E275" s="21">
        <v>869627031755903</v>
      </c>
      <c r="F275" s="5"/>
      <c r="G275" s="18" t="s">
        <v>74</v>
      </c>
      <c r="H275" s="22"/>
      <c r="I275" s="22" t="s">
        <v>2042</v>
      </c>
      <c r="J275" s="22" t="s">
        <v>2043</v>
      </c>
      <c r="K275" s="22" t="s">
        <v>311</v>
      </c>
      <c r="L275" s="22" t="s">
        <v>155</v>
      </c>
      <c r="M275" s="22" t="s">
        <v>2044</v>
      </c>
      <c r="N275" s="35" t="s">
        <v>122</v>
      </c>
      <c r="O275" s="22" t="s">
        <v>80</v>
      </c>
      <c r="P275" s="18" t="s">
        <v>92</v>
      </c>
      <c r="Q275" s="26" t="s">
        <v>37</v>
      </c>
      <c r="R275" s="18" t="s">
        <v>40</v>
      </c>
    </row>
    <row r="276" spans="1:18" x14ac:dyDescent="0.25">
      <c r="A276" s="18">
        <v>257</v>
      </c>
      <c r="B276" s="20" t="s">
        <v>1931</v>
      </c>
      <c r="C276" s="20" t="s">
        <v>1922</v>
      </c>
      <c r="D276" s="18" t="s">
        <v>30</v>
      </c>
      <c r="E276" s="21">
        <v>864811037290298</v>
      </c>
      <c r="F276" s="5"/>
      <c r="G276" s="18" t="s">
        <v>74</v>
      </c>
      <c r="H276" s="22" t="s">
        <v>2045</v>
      </c>
      <c r="I276" s="22" t="s">
        <v>470</v>
      </c>
      <c r="J276" s="22" t="s">
        <v>1354</v>
      </c>
      <c r="K276" s="22" t="s">
        <v>120</v>
      </c>
      <c r="L276" s="22" t="s">
        <v>84</v>
      </c>
      <c r="M276" s="22" t="s">
        <v>332</v>
      </c>
      <c r="N276" s="35" t="s">
        <v>122</v>
      </c>
      <c r="O276" s="22" t="s">
        <v>80</v>
      </c>
      <c r="P276" s="18" t="s">
        <v>92</v>
      </c>
      <c r="Q276" s="26" t="s">
        <v>37</v>
      </c>
      <c r="R276" s="18" t="s">
        <v>40</v>
      </c>
    </row>
    <row r="277" spans="1:18" x14ac:dyDescent="0.25">
      <c r="A277" s="18">
        <v>258</v>
      </c>
      <c r="B277" s="20" t="s">
        <v>1931</v>
      </c>
      <c r="C277" s="20" t="s">
        <v>1922</v>
      </c>
      <c r="D277" s="18" t="s">
        <v>30</v>
      </c>
      <c r="E277" s="21">
        <v>86481103927171</v>
      </c>
      <c r="F277" s="5"/>
      <c r="G277" s="18" t="s">
        <v>74</v>
      </c>
      <c r="H277" s="22"/>
      <c r="I277" s="22" t="s">
        <v>1790</v>
      </c>
      <c r="J277" s="22" t="s">
        <v>1144</v>
      </c>
      <c r="K277" s="22"/>
      <c r="L277" s="22" t="s">
        <v>155</v>
      </c>
      <c r="M277" s="18" t="s">
        <v>1529</v>
      </c>
      <c r="N277" s="35" t="s">
        <v>122</v>
      </c>
      <c r="O277" s="22" t="s">
        <v>80</v>
      </c>
      <c r="P277" s="18" t="s">
        <v>92</v>
      </c>
      <c r="Q277" s="26" t="s">
        <v>42</v>
      </c>
      <c r="R277" s="18" t="s">
        <v>44</v>
      </c>
    </row>
    <row r="278" spans="1:18" x14ac:dyDescent="0.25">
      <c r="A278" s="18">
        <v>259</v>
      </c>
      <c r="B278" s="20" t="s">
        <v>1931</v>
      </c>
      <c r="C278" s="20" t="s">
        <v>1922</v>
      </c>
      <c r="D278" s="18" t="s">
        <v>30</v>
      </c>
      <c r="E278" s="21">
        <v>864811037216061</v>
      </c>
      <c r="F278" s="5"/>
      <c r="G278" s="18" t="s">
        <v>95</v>
      </c>
      <c r="H278" s="22"/>
      <c r="I278" s="22" t="s">
        <v>2042</v>
      </c>
      <c r="J278" s="22"/>
      <c r="K278" s="22" t="s">
        <v>120</v>
      </c>
      <c r="L278" s="22" t="s">
        <v>84</v>
      </c>
      <c r="M278" s="18" t="s">
        <v>58</v>
      </c>
      <c r="N278" s="35" t="s">
        <v>122</v>
      </c>
      <c r="O278" s="22" t="s">
        <v>80</v>
      </c>
      <c r="P278" s="18" t="s">
        <v>92</v>
      </c>
      <c r="Q278" s="26" t="s">
        <v>42</v>
      </c>
      <c r="R278" s="18" t="s">
        <v>44</v>
      </c>
    </row>
    <row r="279" spans="1:18" x14ac:dyDescent="0.25">
      <c r="A279" s="18">
        <v>260</v>
      </c>
      <c r="B279" s="20" t="s">
        <v>1931</v>
      </c>
      <c r="C279" s="20" t="s">
        <v>1922</v>
      </c>
      <c r="D279" s="18" t="s">
        <v>30</v>
      </c>
      <c r="E279" s="21">
        <v>864811037128290</v>
      </c>
      <c r="F279" s="5"/>
      <c r="G279" s="18" t="s">
        <v>95</v>
      </c>
      <c r="H279" s="18" t="s">
        <v>1635</v>
      </c>
      <c r="I279" s="18" t="s">
        <v>2046</v>
      </c>
      <c r="J279" s="18"/>
      <c r="K279" s="18" t="s">
        <v>120</v>
      </c>
      <c r="L279" s="22" t="s">
        <v>84</v>
      </c>
      <c r="M279" s="18" t="s">
        <v>58</v>
      </c>
      <c r="N279" s="35" t="s">
        <v>122</v>
      </c>
      <c r="O279" s="22" t="s">
        <v>80</v>
      </c>
      <c r="P279" s="18" t="s">
        <v>92</v>
      </c>
      <c r="Q279" s="26" t="s">
        <v>42</v>
      </c>
      <c r="R279" s="18" t="s">
        <v>44</v>
      </c>
    </row>
    <row r="280" spans="1:18" x14ac:dyDescent="0.25">
      <c r="A280" s="18">
        <v>261</v>
      </c>
      <c r="B280" s="20" t="s">
        <v>1931</v>
      </c>
      <c r="C280" s="20" t="s">
        <v>1922</v>
      </c>
      <c r="D280" s="18" t="s">
        <v>30</v>
      </c>
      <c r="E280" s="21">
        <v>868926033933778</v>
      </c>
      <c r="F280" s="5"/>
      <c r="G280" s="18" t="s">
        <v>74</v>
      </c>
      <c r="H280" s="18"/>
      <c r="I280" s="18" t="s">
        <v>453</v>
      </c>
      <c r="J280" s="18" t="s">
        <v>225</v>
      </c>
      <c r="K280" s="22" t="s">
        <v>155</v>
      </c>
      <c r="L280" s="18"/>
      <c r="M280" s="18" t="s">
        <v>237</v>
      </c>
      <c r="N280" s="35" t="s">
        <v>122</v>
      </c>
      <c r="O280" s="22" t="s">
        <v>80</v>
      </c>
      <c r="P280" s="18" t="s">
        <v>92</v>
      </c>
      <c r="Q280" s="26" t="s">
        <v>37</v>
      </c>
      <c r="R280" s="18" t="s">
        <v>59</v>
      </c>
    </row>
    <row r="281" spans="1:18" x14ac:dyDescent="0.25">
      <c r="A281" s="18">
        <v>262</v>
      </c>
      <c r="B281" s="20" t="s">
        <v>1931</v>
      </c>
      <c r="C281" s="20" t="s">
        <v>1922</v>
      </c>
      <c r="D281" s="18" t="s">
        <v>30</v>
      </c>
      <c r="E281" s="21">
        <v>864811037234916</v>
      </c>
      <c r="F281" s="18"/>
      <c r="G281" s="18" t="s">
        <v>95</v>
      </c>
      <c r="H281" s="18"/>
      <c r="I281" s="18" t="s">
        <v>2046</v>
      </c>
      <c r="J281" s="18" t="s">
        <v>2047</v>
      </c>
      <c r="K281" s="22" t="s">
        <v>84</v>
      </c>
      <c r="L281" s="18"/>
      <c r="M281" s="18" t="s">
        <v>2048</v>
      </c>
      <c r="N281" s="90">
        <v>20000</v>
      </c>
      <c r="O281" s="18" t="s">
        <v>80</v>
      </c>
      <c r="P281" s="18" t="s">
        <v>92</v>
      </c>
      <c r="Q281" s="26" t="s">
        <v>37</v>
      </c>
      <c r="R281" s="18" t="s">
        <v>41</v>
      </c>
    </row>
    <row r="282" spans="1:18" x14ac:dyDescent="0.25">
      <c r="A282" s="18">
        <v>263</v>
      </c>
      <c r="B282" s="20">
        <v>43592</v>
      </c>
      <c r="C282" s="20">
        <v>43715</v>
      </c>
      <c r="D282" s="18" t="s">
        <v>56</v>
      </c>
      <c r="E282" s="21">
        <v>867857039929026</v>
      </c>
      <c r="F282" s="18"/>
      <c r="G282" s="18" t="s">
        <v>74</v>
      </c>
      <c r="H282" s="18"/>
      <c r="I282" s="24" t="s">
        <v>489</v>
      </c>
      <c r="J282" s="22" t="s">
        <v>50</v>
      </c>
      <c r="K282" s="22" t="s">
        <v>219</v>
      </c>
      <c r="L282" s="22" t="s">
        <v>1086</v>
      </c>
      <c r="M282" s="22" t="s">
        <v>2049</v>
      </c>
      <c r="N282" s="28"/>
      <c r="O282" s="22" t="s">
        <v>80</v>
      </c>
      <c r="P282" s="22" t="s">
        <v>100</v>
      </c>
      <c r="Q282" s="31" t="s">
        <v>37</v>
      </c>
      <c r="R282" s="22" t="s">
        <v>40</v>
      </c>
    </row>
    <row r="283" spans="1:18" x14ac:dyDescent="0.25">
      <c r="A283" s="18">
        <v>264</v>
      </c>
      <c r="B283" s="20">
        <v>43592</v>
      </c>
      <c r="C283" s="20">
        <v>43715</v>
      </c>
      <c r="D283" s="18" t="s">
        <v>56</v>
      </c>
      <c r="E283" s="21">
        <v>867857039910380</v>
      </c>
      <c r="F283" s="18"/>
      <c r="G283" s="18" t="s">
        <v>74</v>
      </c>
      <c r="H283" s="18"/>
      <c r="I283" s="24" t="s">
        <v>1960</v>
      </c>
      <c r="J283" s="22" t="s">
        <v>2050</v>
      </c>
      <c r="K283" s="22" t="s">
        <v>219</v>
      </c>
      <c r="L283" s="22" t="s">
        <v>1086</v>
      </c>
      <c r="M283" s="22" t="s">
        <v>2049</v>
      </c>
      <c r="N283" s="22"/>
      <c r="O283" s="22" t="s">
        <v>80</v>
      </c>
      <c r="P283" s="22" t="s">
        <v>100</v>
      </c>
      <c r="Q283" s="23" t="s">
        <v>37</v>
      </c>
      <c r="R283" s="18" t="s">
        <v>41</v>
      </c>
    </row>
    <row r="284" spans="1:18" ht="33" x14ac:dyDescent="0.25">
      <c r="A284" s="18">
        <v>265</v>
      </c>
      <c r="B284" s="20">
        <v>43592</v>
      </c>
      <c r="C284" s="20">
        <v>43715</v>
      </c>
      <c r="D284" s="18" t="s">
        <v>56</v>
      </c>
      <c r="E284" s="21">
        <v>868183033882031</v>
      </c>
      <c r="F284" s="18"/>
      <c r="G284" s="18" t="s">
        <v>74</v>
      </c>
      <c r="H284" s="18" t="s">
        <v>2051</v>
      </c>
      <c r="I284" s="24" t="s">
        <v>489</v>
      </c>
      <c r="J284" s="22" t="s">
        <v>2052</v>
      </c>
      <c r="K284" s="22" t="s">
        <v>329</v>
      </c>
      <c r="L284" s="22" t="s">
        <v>1086</v>
      </c>
      <c r="M284" s="31" t="s">
        <v>2053</v>
      </c>
      <c r="N284" s="22"/>
      <c r="O284" s="22" t="s">
        <v>80</v>
      </c>
      <c r="P284" s="22" t="s">
        <v>100</v>
      </c>
      <c r="Q284" s="23" t="s">
        <v>37</v>
      </c>
      <c r="R284" s="18" t="s">
        <v>40</v>
      </c>
    </row>
    <row r="285" spans="1:18" x14ac:dyDescent="0.25">
      <c r="A285" s="18">
        <v>266</v>
      </c>
      <c r="B285" s="20">
        <v>43592</v>
      </c>
      <c r="C285" s="20">
        <v>43715</v>
      </c>
      <c r="D285" s="18" t="s">
        <v>56</v>
      </c>
      <c r="E285" s="21">
        <v>868183033816575</v>
      </c>
      <c r="F285" s="18"/>
      <c r="G285" s="18" t="s">
        <v>74</v>
      </c>
      <c r="H285" s="5"/>
      <c r="I285" s="24" t="s">
        <v>493</v>
      </c>
      <c r="J285" s="22" t="s">
        <v>2054</v>
      </c>
      <c r="K285" s="24" t="s">
        <v>206</v>
      </c>
      <c r="L285" s="22" t="s">
        <v>1086</v>
      </c>
      <c r="M285" s="22" t="s">
        <v>2055</v>
      </c>
      <c r="N285" s="22"/>
      <c r="O285" s="22" t="s">
        <v>80</v>
      </c>
      <c r="P285" s="22" t="s">
        <v>100</v>
      </c>
      <c r="Q285" s="26" t="s">
        <v>37</v>
      </c>
      <c r="R285" s="18" t="s">
        <v>40</v>
      </c>
    </row>
    <row r="286" spans="1:18" x14ac:dyDescent="0.25">
      <c r="A286" s="18">
        <v>267</v>
      </c>
      <c r="B286" s="20">
        <v>43592</v>
      </c>
      <c r="C286" s="20">
        <v>43715</v>
      </c>
      <c r="D286" s="18" t="s">
        <v>56</v>
      </c>
      <c r="E286" s="21">
        <v>868183033842506</v>
      </c>
      <c r="F286" s="18"/>
      <c r="G286" s="18" t="s">
        <v>74</v>
      </c>
      <c r="H286" s="18" t="s">
        <v>1377</v>
      </c>
      <c r="I286" s="29" t="s">
        <v>2056</v>
      </c>
      <c r="J286" s="22" t="s">
        <v>134</v>
      </c>
      <c r="K286" s="22" t="s">
        <v>206</v>
      </c>
      <c r="L286" s="22" t="s">
        <v>1086</v>
      </c>
      <c r="M286" s="22" t="s">
        <v>58</v>
      </c>
      <c r="N286" s="22"/>
      <c r="O286" s="22" t="s">
        <v>80</v>
      </c>
      <c r="P286" s="22" t="s">
        <v>100</v>
      </c>
      <c r="Q286" s="26" t="s">
        <v>42</v>
      </c>
      <c r="R286" s="18" t="s">
        <v>44</v>
      </c>
    </row>
    <row r="287" spans="1:18" x14ac:dyDescent="0.25">
      <c r="A287" s="18">
        <v>268</v>
      </c>
      <c r="B287" s="20">
        <v>43776</v>
      </c>
      <c r="C287" s="20" t="s">
        <v>1699</v>
      </c>
      <c r="D287" s="18" t="s">
        <v>56</v>
      </c>
      <c r="E287" s="21">
        <v>868183034601299</v>
      </c>
      <c r="F287" s="18"/>
      <c r="G287" s="18" t="s">
        <v>74</v>
      </c>
      <c r="H287" s="18"/>
      <c r="I287" s="31" t="s">
        <v>453</v>
      </c>
      <c r="J287" s="22" t="s">
        <v>1383</v>
      </c>
      <c r="K287" s="31" t="s">
        <v>1102</v>
      </c>
      <c r="L287" s="22" t="s">
        <v>1086</v>
      </c>
      <c r="M287" s="22" t="s">
        <v>2057</v>
      </c>
      <c r="N287" s="22"/>
      <c r="O287" s="22" t="s">
        <v>80</v>
      </c>
      <c r="P287" s="22" t="s">
        <v>100</v>
      </c>
      <c r="Q287" s="26" t="s">
        <v>37</v>
      </c>
      <c r="R287" s="18" t="s">
        <v>41</v>
      </c>
    </row>
    <row r="288" spans="1:18" x14ac:dyDescent="0.25">
      <c r="A288" s="18">
        <v>269</v>
      </c>
      <c r="B288" s="20">
        <v>43776</v>
      </c>
      <c r="C288" s="20" t="s">
        <v>1699</v>
      </c>
      <c r="D288" s="18" t="s">
        <v>56</v>
      </c>
      <c r="E288" s="21">
        <v>867857039933077</v>
      </c>
      <c r="F288" s="18"/>
      <c r="G288" s="18" t="s">
        <v>74</v>
      </c>
      <c r="H288" s="18" t="s">
        <v>2058</v>
      </c>
      <c r="I288" s="22" t="s">
        <v>501</v>
      </c>
      <c r="J288" s="22" t="s">
        <v>1383</v>
      </c>
      <c r="K288" s="31" t="s">
        <v>1102</v>
      </c>
      <c r="L288" s="22" t="s">
        <v>1086</v>
      </c>
      <c r="M288" s="22" t="s">
        <v>2057</v>
      </c>
      <c r="N288" s="22"/>
      <c r="O288" s="22" t="s">
        <v>80</v>
      </c>
      <c r="P288" s="22" t="s">
        <v>100</v>
      </c>
      <c r="Q288" s="26" t="s">
        <v>42</v>
      </c>
      <c r="R288" s="18" t="s">
        <v>68</v>
      </c>
    </row>
    <row r="289" spans="1:18" x14ac:dyDescent="0.25">
      <c r="A289" s="18">
        <v>270</v>
      </c>
      <c r="B289" s="20">
        <v>43776</v>
      </c>
      <c r="C289" s="20" t="s">
        <v>1699</v>
      </c>
      <c r="D289" s="18" t="s">
        <v>56</v>
      </c>
      <c r="E289" s="21">
        <v>867857039894246</v>
      </c>
      <c r="F289" s="18"/>
      <c r="G289" s="18" t="s">
        <v>74</v>
      </c>
      <c r="H289" s="18"/>
      <c r="I289" s="34" t="s">
        <v>465</v>
      </c>
      <c r="J289" s="34" t="s">
        <v>1383</v>
      </c>
      <c r="K289" s="34" t="s">
        <v>219</v>
      </c>
      <c r="L289" s="22" t="s">
        <v>1086</v>
      </c>
      <c r="M289" s="22" t="s">
        <v>2057</v>
      </c>
      <c r="N289" s="34"/>
      <c r="O289" s="22" t="s">
        <v>80</v>
      </c>
      <c r="P289" s="22" t="s">
        <v>100</v>
      </c>
      <c r="Q289" s="26" t="s">
        <v>37</v>
      </c>
      <c r="R289" s="18" t="s">
        <v>41</v>
      </c>
    </row>
    <row r="290" spans="1:18" x14ac:dyDescent="0.25">
      <c r="A290" s="18">
        <v>271</v>
      </c>
      <c r="B290" s="20">
        <v>43776</v>
      </c>
      <c r="C290" s="20" t="s">
        <v>1699</v>
      </c>
      <c r="D290" s="18" t="s">
        <v>56</v>
      </c>
      <c r="E290" s="21">
        <v>867717030422035</v>
      </c>
      <c r="F290" s="18"/>
      <c r="G290" s="18" t="s">
        <v>74</v>
      </c>
      <c r="H290" s="18"/>
      <c r="I290" s="22" t="s">
        <v>2059</v>
      </c>
      <c r="J290" s="34" t="s">
        <v>1383</v>
      </c>
      <c r="K290" s="22" t="s">
        <v>219</v>
      </c>
      <c r="L290" s="22" t="s">
        <v>1086</v>
      </c>
      <c r="M290" s="22" t="s">
        <v>2057</v>
      </c>
      <c r="N290" s="22"/>
      <c r="O290" s="22" t="s">
        <v>80</v>
      </c>
      <c r="P290" s="22" t="s">
        <v>100</v>
      </c>
      <c r="Q290" s="26" t="s">
        <v>37</v>
      </c>
      <c r="R290" s="18" t="s">
        <v>41</v>
      </c>
    </row>
    <row r="291" spans="1:18" x14ac:dyDescent="0.25">
      <c r="A291" s="18">
        <v>272</v>
      </c>
      <c r="B291" s="20" t="s">
        <v>1931</v>
      </c>
      <c r="C291" s="20" t="s">
        <v>1922</v>
      </c>
      <c r="D291" s="18" t="s">
        <v>56</v>
      </c>
      <c r="E291" s="21">
        <v>868183034590542</v>
      </c>
      <c r="F291" s="18"/>
      <c r="G291" s="18" t="s">
        <v>74</v>
      </c>
      <c r="H291" s="18" t="s">
        <v>2060</v>
      </c>
      <c r="I291" s="28" t="s">
        <v>655</v>
      </c>
      <c r="J291" s="22" t="s">
        <v>210</v>
      </c>
      <c r="K291" s="22" t="s">
        <v>1102</v>
      </c>
      <c r="L291" s="22" t="s">
        <v>1086</v>
      </c>
      <c r="M291" s="22" t="s">
        <v>2061</v>
      </c>
      <c r="N291" s="22"/>
      <c r="O291" s="22" t="s">
        <v>80</v>
      </c>
      <c r="P291" s="22" t="s">
        <v>92</v>
      </c>
      <c r="Q291" s="26" t="s">
        <v>37</v>
      </c>
      <c r="R291" s="18" t="s">
        <v>59</v>
      </c>
    </row>
    <row r="292" spans="1:18" x14ac:dyDescent="0.25">
      <c r="A292" s="18">
        <v>273</v>
      </c>
      <c r="B292" s="20" t="s">
        <v>1931</v>
      </c>
      <c r="C292" s="20" t="s">
        <v>1922</v>
      </c>
      <c r="D292" s="18" t="s">
        <v>56</v>
      </c>
      <c r="E292" s="21">
        <v>867717030422449</v>
      </c>
      <c r="F292" s="5"/>
      <c r="G292" s="18" t="s">
        <v>74</v>
      </c>
      <c r="H292" s="5"/>
      <c r="I292" s="22" t="s">
        <v>999</v>
      </c>
      <c r="J292" s="22" t="s">
        <v>210</v>
      </c>
      <c r="K292" s="22" t="s">
        <v>219</v>
      </c>
      <c r="L292" s="22" t="s">
        <v>1086</v>
      </c>
      <c r="M292" s="22" t="s">
        <v>277</v>
      </c>
      <c r="N292" s="22"/>
      <c r="O292" s="22" t="s">
        <v>80</v>
      </c>
      <c r="P292" s="22" t="s">
        <v>92</v>
      </c>
      <c r="Q292" s="26" t="s">
        <v>42</v>
      </c>
      <c r="R292" s="18" t="s">
        <v>68</v>
      </c>
    </row>
    <row r="293" spans="1:18" x14ac:dyDescent="0.25">
      <c r="A293" s="18">
        <v>274</v>
      </c>
      <c r="B293" s="20" t="s">
        <v>1931</v>
      </c>
      <c r="C293" s="20" t="s">
        <v>1922</v>
      </c>
      <c r="D293" s="18" t="s">
        <v>56</v>
      </c>
      <c r="E293" s="21">
        <v>868183034682182</v>
      </c>
      <c r="F293" s="5"/>
      <c r="G293" s="18" t="s">
        <v>74</v>
      </c>
      <c r="H293" s="5"/>
      <c r="I293" s="22" t="s">
        <v>453</v>
      </c>
      <c r="J293" s="22"/>
      <c r="K293" s="22" t="s">
        <v>1102</v>
      </c>
      <c r="L293" s="22" t="s">
        <v>1086</v>
      </c>
      <c r="M293" s="22" t="s">
        <v>58</v>
      </c>
      <c r="N293" s="22"/>
      <c r="O293" s="22" t="s">
        <v>80</v>
      </c>
      <c r="P293" s="22" t="s">
        <v>92</v>
      </c>
      <c r="Q293" s="26" t="s">
        <v>42</v>
      </c>
      <c r="R293" s="18" t="s">
        <v>44</v>
      </c>
    </row>
    <row r="294" spans="1:18" x14ac:dyDescent="0.25">
      <c r="A294" s="18">
        <v>275</v>
      </c>
      <c r="B294" s="40">
        <v>43592</v>
      </c>
      <c r="C294" s="40"/>
      <c r="D294" s="41" t="s">
        <v>2062</v>
      </c>
      <c r="E294" s="42" t="s">
        <v>2063</v>
      </c>
      <c r="F294" s="41"/>
      <c r="G294" s="41" t="s">
        <v>95</v>
      </c>
      <c r="H294" s="41" t="s">
        <v>2064</v>
      </c>
      <c r="I294" s="44"/>
      <c r="J294" s="41" t="s">
        <v>2065</v>
      </c>
      <c r="K294" s="41"/>
      <c r="L294" s="41"/>
      <c r="M294" s="41" t="s">
        <v>2066</v>
      </c>
      <c r="N294" s="45"/>
      <c r="O294" s="41"/>
      <c r="P294" s="41" t="s">
        <v>100</v>
      </c>
      <c r="Q294" s="73" t="s">
        <v>37</v>
      </c>
      <c r="R294" s="41" t="s">
        <v>41</v>
      </c>
    </row>
    <row r="295" spans="1:18" x14ac:dyDescent="0.25">
      <c r="A295" s="265" t="s">
        <v>2112</v>
      </c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7"/>
    </row>
    <row r="296" spans="1:18" x14ac:dyDescent="0.25">
      <c r="A296" s="268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70"/>
    </row>
    <row r="297" spans="1:18" x14ac:dyDescent="0.25">
      <c r="A297" s="18">
        <v>276</v>
      </c>
      <c r="B297" s="1" t="s">
        <v>2224</v>
      </c>
      <c r="C297" s="1" t="s">
        <v>2209</v>
      </c>
      <c r="D297" s="1" t="s">
        <v>30</v>
      </c>
      <c r="E297" s="47">
        <v>864811037225914</v>
      </c>
      <c r="F297" s="1"/>
      <c r="G297" s="1" t="s">
        <v>95</v>
      </c>
      <c r="H297" s="1"/>
      <c r="I297" s="1" t="s">
        <v>449</v>
      </c>
      <c r="J297" s="1" t="s">
        <v>225</v>
      </c>
      <c r="K297" s="1" t="s">
        <v>84</v>
      </c>
      <c r="L297" s="1"/>
      <c r="M297" s="1" t="s">
        <v>496</v>
      </c>
      <c r="N297" s="1" t="s">
        <v>122</v>
      </c>
      <c r="O297" s="1" t="s">
        <v>80</v>
      </c>
      <c r="P297" s="1" t="s">
        <v>92</v>
      </c>
      <c r="Q297" s="1" t="s">
        <v>42</v>
      </c>
      <c r="R297" s="1" t="s">
        <v>44</v>
      </c>
    </row>
    <row r="298" spans="1:18" x14ac:dyDescent="0.25">
      <c r="A298" s="18">
        <v>277</v>
      </c>
      <c r="B298" s="1" t="s">
        <v>2224</v>
      </c>
      <c r="C298" s="1" t="s">
        <v>2209</v>
      </c>
      <c r="D298" s="1" t="s">
        <v>30</v>
      </c>
      <c r="E298" s="47">
        <v>864811036994734</v>
      </c>
      <c r="F298" s="1"/>
      <c r="G298" s="1" t="s">
        <v>95</v>
      </c>
      <c r="H298" s="1" t="s">
        <v>2306</v>
      </c>
      <c r="I298" s="1" t="s">
        <v>656</v>
      </c>
      <c r="J298" s="1" t="s">
        <v>1635</v>
      </c>
      <c r="K298" s="1" t="s">
        <v>656</v>
      </c>
      <c r="L298" s="1" t="s">
        <v>155</v>
      </c>
      <c r="M298" s="1" t="s">
        <v>586</v>
      </c>
      <c r="N298" s="1" t="s">
        <v>122</v>
      </c>
      <c r="O298" s="1" t="s">
        <v>80</v>
      </c>
      <c r="P298" s="1" t="s">
        <v>92</v>
      </c>
      <c r="Q298" s="1" t="s">
        <v>42</v>
      </c>
      <c r="R298" s="1" t="s">
        <v>44</v>
      </c>
    </row>
    <row r="299" spans="1:18" x14ac:dyDescent="0.25">
      <c r="A299" s="18">
        <v>278</v>
      </c>
      <c r="B299" s="1" t="s">
        <v>2224</v>
      </c>
      <c r="C299" s="1" t="s">
        <v>2209</v>
      </c>
      <c r="D299" s="1" t="s">
        <v>23</v>
      </c>
      <c r="E299" s="47">
        <v>862631039279368</v>
      </c>
      <c r="F299" s="1"/>
      <c r="G299" s="1" t="s">
        <v>95</v>
      </c>
      <c r="H299" s="1"/>
      <c r="I299" s="1" t="s">
        <v>1540</v>
      </c>
      <c r="J299" s="1"/>
      <c r="K299" s="1"/>
      <c r="L299" s="1" t="s">
        <v>98</v>
      </c>
      <c r="M299" s="1" t="s">
        <v>58</v>
      </c>
      <c r="N299" s="1"/>
      <c r="O299" s="1" t="s">
        <v>80</v>
      </c>
      <c r="P299" s="1" t="s">
        <v>92</v>
      </c>
      <c r="Q299" s="1" t="s">
        <v>42</v>
      </c>
      <c r="R299" s="1" t="s">
        <v>44</v>
      </c>
    </row>
    <row r="300" spans="1:18" x14ac:dyDescent="0.25">
      <c r="A300" s="18">
        <v>279</v>
      </c>
      <c r="B300" s="1" t="s">
        <v>2224</v>
      </c>
      <c r="C300" s="1" t="s">
        <v>2209</v>
      </c>
      <c r="D300" s="1" t="s">
        <v>23</v>
      </c>
      <c r="E300" s="47">
        <v>863586032914818</v>
      </c>
      <c r="F300" s="1"/>
      <c r="G300" s="1" t="s">
        <v>95</v>
      </c>
      <c r="H300" s="1"/>
      <c r="I300" s="1" t="s">
        <v>987</v>
      </c>
      <c r="J300" s="1"/>
      <c r="K300" s="1"/>
      <c r="L300" s="1" t="s">
        <v>98</v>
      </c>
      <c r="M300" s="1" t="s">
        <v>58</v>
      </c>
      <c r="N300" s="1"/>
      <c r="O300" s="1" t="s">
        <v>80</v>
      </c>
      <c r="P300" s="1" t="s">
        <v>92</v>
      </c>
      <c r="Q300" s="1" t="s">
        <v>42</v>
      </c>
      <c r="R300" s="1" t="s">
        <v>44</v>
      </c>
    </row>
    <row r="301" spans="1:18" x14ac:dyDescent="0.25">
      <c r="A301" s="18">
        <v>280</v>
      </c>
      <c r="B301" s="1" t="s">
        <v>2224</v>
      </c>
      <c r="C301" s="1" t="s">
        <v>2209</v>
      </c>
      <c r="D301" s="1" t="s">
        <v>23</v>
      </c>
      <c r="E301" s="47">
        <v>862631039255269</v>
      </c>
      <c r="F301" s="1"/>
      <c r="G301" s="1" t="s">
        <v>95</v>
      </c>
      <c r="H301" s="1"/>
      <c r="I301" s="1" t="s">
        <v>1779</v>
      </c>
      <c r="J301" s="1"/>
      <c r="K301" s="1"/>
      <c r="L301" s="1" t="s">
        <v>98</v>
      </c>
      <c r="M301" s="1" t="s">
        <v>58</v>
      </c>
      <c r="N301" s="1"/>
      <c r="O301" s="1" t="s">
        <v>80</v>
      </c>
      <c r="P301" s="1" t="s">
        <v>92</v>
      </c>
      <c r="Q301" s="1" t="s">
        <v>42</v>
      </c>
      <c r="R301" s="1" t="s">
        <v>44</v>
      </c>
    </row>
    <row r="302" spans="1:18" x14ac:dyDescent="0.25">
      <c r="A302" s="18">
        <v>281</v>
      </c>
      <c r="B302" s="32">
        <v>43624</v>
      </c>
      <c r="C302" s="32">
        <v>43685</v>
      </c>
      <c r="D302" s="1" t="s">
        <v>56</v>
      </c>
      <c r="E302" s="47">
        <v>867857039892810</v>
      </c>
      <c r="F302" s="1"/>
      <c r="G302" s="1" t="s">
        <v>74</v>
      </c>
      <c r="H302" s="1"/>
      <c r="I302" s="1" t="s">
        <v>1225</v>
      </c>
      <c r="J302" s="1" t="s">
        <v>2307</v>
      </c>
      <c r="K302" s="1" t="s">
        <v>226</v>
      </c>
      <c r="L302" s="1" t="s">
        <v>1086</v>
      </c>
      <c r="M302" s="1" t="s">
        <v>2055</v>
      </c>
      <c r="N302" s="1"/>
      <c r="O302" s="1" t="s">
        <v>80</v>
      </c>
      <c r="P302" s="1" t="s">
        <v>100</v>
      </c>
      <c r="Q302" s="1" t="s">
        <v>37</v>
      </c>
      <c r="R302" s="1" t="s">
        <v>39</v>
      </c>
    </row>
    <row r="303" spans="1:18" x14ac:dyDescent="0.25">
      <c r="A303" s="18">
        <v>282</v>
      </c>
      <c r="B303" s="32">
        <v>43624</v>
      </c>
      <c r="C303" s="32">
        <v>43685</v>
      </c>
      <c r="D303" s="1" t="s">
        <v>56</v>
      </c>
      <c r="E303" s="47">
        <v>868183034701800</v>
      </c>
      <c r="F303" s="1"/>
      <c r="G303" s="1" t="s">
        <v>74</v>
      </c>
      <c r="H303" s="1" t="s">
        <v>2308</v>
      </c>
      <c r="I303" s="1" t="s">
        <v>453</v>
      </c>
      <c r="J303" s="1" t="s">
        <v>225</v>
      </c>
      <c r="K303" s="1" t="s">
        <v>78</v>
      </c>
      <c r="L303" s="1" t="s">
        <v>1086</v>
      </c>
      <c r="M303" s="1" t="s">
        <v>2309</v>
      </c>
      <c r="N303" s="1"/>
      <c r="O303" s="1" t="s">
        <v>80</v>
      </c>
      <c r="P303" s="1" t="s">
        <v>100</v>
      </c>
      <c r="Q303" s="1" t="s">
        <v>37</v>
      </c>
      <c r="R303" s="1" t="s">
        <v>59</v>
      </c>
    </row>
    <row r="304" spans="1:18" x14ac:dyDescent="0.25">
      <c r="A304" s="18">
        <v>283</v>
      </c>
      <c r="B304" s="32">
        <v>43624</v>
      </c>
      <c r="C304" s="32">
        <v>43685</v>
      </c>
      <c r="D304" s="1" t="s">
        <v>56</v>
      </c>
      <c r="E304" s="47">
        <v>867717030419098</v>
      </c>
      <c r="F304" s="1"/>
      <c r="G304" s="1" t="s">
        <v>74</v>
      </c>
      <c r="H304" s="1"/>
      <c r="I304" s="1" t="s">
        <v>987</v>
      </c>
      <c r="J304" s="1" t="s">
        <v>791</v>
      </c>
      <c r="K304" s="1"/>
      <c r="L304" s="1" t="s">
        <v>1086</v>
      </c>
      <c r="M304" s="1" t="s">
        <v>106</v>
      </c>
      <c r="N304" s="1"/>
      <c r="O304" s="1" t="s">
        <v>80</v>
      </c>
      <c r="P304" s="1" t="s">
        <v>100</v>
      </c>
      <c r="Q304" s="1" t="s">
        <v>42</v>
      </c>
      <c r="R304" s="1" t="s">
        <v>44</v>
      </c>
    </row>
    <row r="305" spans="1:18" x14ac:dyDescent="0.25">
      <c r="A305" s="18">
        <v>284</v>
      </c>
      <c r="B305" s="1" t="s">
        <v>2224</v>
      </c>
      <c r="C305" s="1" t="s">
        <v>2209</v>
      </c>
      <c r="D305" s="1" t="s">
        <v>56</v>
      </c>
      <c r="E305" s="47">
        <v>868183034621347</v>
      </c>
      <c r="F305" s="1"/>
      <c r="G305" s="1" t="s">
        <v>74</v>
      </c>
      <c r="H305" s="1"/>
      <c r="I305" s="1" t="s">
        <v>468</v>
      </c>
      <c r="J305" s="1"/>
      <c r="K305" s="1" t="s">
        <v>206</v>
      </c>
      <c r="L305" s="1" t="s">
        <v>1086</v>
      </c>
      <c r="M305" s="1" t="s">
        <v>58</v>
      </c>
      <c r="N305" s="1"/>
      <c r="O305" s="1" t="s">
        <v>80</v>
      </c>
      <c r="P305" s="1" t="s">
        <v>92</v>
      </c>
      <c r="Q305" s="1" t="s">
        <v>42</v>
      </c>
      <c r="R305" s="1" t="s">
        <v>44</v>
      </c>
    </row>
    <row r="306" spans="1:18" x14ac:dyDescent="0.25">
      <c r="A306" s="18">
        <v>285</v>
      </c>
      <c r="B306" s="1" t="s">
        <v>2200</v>
      </c>
      <c r="C306" s="32">
        <v>43533</v>
      </c>
      <c r="D306" s="1" t="s">
        <v>56</v>
      </c>
      <c r="E306" s="47">
        <v>867857039892810</v>
      </c>
      <c r="F306" s="1"/>
      <c r="G306" s="1" t="s">
        <v>74</v>
      </c>
      <c r="H306" s="1"/>
      <c r="I306" s="1" t="s">
        <v>1225</v>
      </c>
      <c r="J306" s="1" t="s">
        <v>225</v>
      </c>
      <c r="K306" s="1" t="s">
        <v>1086</v>
      </c>
      <c r="L306" s="1"/>
      <c r="M306" s="1" t="s">
        <v>2310</v>
      </c>
      <c r="N306" s="1"/>
      <c r="O306" s="1" t="s">
        <v>80</v>
      </c>
      <c r="P306" s="1" t="s">
        <v>92</v>
      </c>
      <c r="Q306" s="1" t="s">
        <v>37</v>
      </c>
      <c r="R306" s="1" t="s">
        <v>41</v>
      </c>
    </row>
    <row r="307" spans="1:18" x14ac:dyDescent="0.25">
      <c r="A307" s="18">
        <v>286</v>
      </c>
      <c r="B307" s="1" t="s">
        <v>2200</v>
      </c>
      <c r="C307" s="32">
        <v>43533</v>
      </c>
      <c r="D307" s="1" t="s">
        <v>56</v>
      </c>
      <c r="E307" s="47">
        <v>867857039891796</v>
      </c>
      <c r="F307" s="1"/>
      <c r="G307" s="1" t="s">
        <v>74</v>
      </c>
      <c r="H307" s="1"/>
      <c r="I307" s="1" t="s">
        <v>1542</v>
      </c>
      <c r="J307" s="1" t="s">
        <v>225</v>
      </c>
      <c r="K307" s="1" t="s">
        <v>219</v>
      </c>
      <c r="L307" s="1" t="s">
        <v>1086</v>
      </c>
      <c r="M307" s="1" t="s">
        <v>277</v>
      </c>
      <c r="N307" s="1"/>
      <c r="O307" s="1" t="s">
        <v>80</v>
      </c>
      <c r="P307" s="1" t="s">
        <v>92</v>
      </c>
      <c r="Q307" s="1" t="s">
        <v>42</v>
      </c>
      <c r="R307" s="1" t="s">
        <v>68</v>
      </c>
    </row>
    <row r="308" spans="1:18" x14ac:dyDescent="0.25">
      <c r="A308" s="18">
        <v>287</v>
      </c>
      <c r="B308" s="1" t="s">
        <v>2200</v>
      </c>
      <c r="C308" s="32">
        <v>43533</v>
      </c>
      <c r="D308" s="1" t="s">
        <v>56</v>
      </c>
      <c r="E308" s="47">
        <v>867857039898346</v>
      </c>
      <c r="F308" s="1"/>
      <c r="G308" s="1" t="s">
        <v>74</v>
      </c>
      <c r="H308" s="1"/>
      <c r="I308" s="1" t="s">
        <v>1225</v>
      </c>
      <c r="J308" s="1" t="s">
        <v>225</v>
      </c>
      <c r="K308" s="1" t="s">
        <v>219</v>
      </c>
      <c r="L308" s="1" t="s">
        <v>1086</v>
      </c>
      <c r="M308" s="1" t="s">
        <v>2311</v>
      </c>
      <c r="N308" s="1"/>
      <c r="O308" s="1" t="s">
        <v>80</v>
      </c>
      <c r="P308" s="1" t="s">
        <v>92</v>
      </c>
      <c r="Q308" s="1" t="s">
        <v>37</v>
      </c>
      <c r="R308" s="1" t="s">
        <v>41</v>
      </c>
    </row>
    <row r="309" spans="1:18" x14ac:dyDescent="0.25">
      <c r="A309" s="18">
        <v>288</v>
      </c>
      <c r="B309" s="32">
        <v>43504</v>
      </c>
      <c r="C309" s="1" t="s">
        <v>2191</v>
      </c>
      <c r="D309" s="1" t="s">
        <v>56</v>
      </c>
      <c r="E309" s="47">
        <v>868183034542444</v>
      </c>
      <c r="F309" s="1"/>
      <c r="G309" s="1" t="s">
        <v>74</v>
      </c>
      <c r="H309" s="1"/>
      <c r="I309" s="1" t="s">
        <v>499</v>
      </c>
      <c r="J309" s="1" t="s">
        <v>50</v>
      </c>
      <c r="K309" s="1" t="s">
        <v>1112</v>
      </c>
      <c r="L309" s="1" t="s">
        <v>1086</v>
      </c>
      <c r="M309" s="1" t="s">
        <v>2019</v>
      </c>
      <c r="N309" s="1"/>
      <c r="O309" s="1" t="s">
        <v>80</v>
      </c>
      <c r="P309" s="1" t="s">
        <v>100</v>
      </c>
      <c r="Q309" s="1" t="s">
        <v>37</v>
      </c>
      <c r="R309" s="1" t="s">
        <v>40</v>
      </c>
    </row>
    <row r="310" spans="1:18" x14ac:dyDescent="0.25">
      <c r="A310" s="18">
        <v>289</v>
      </c>
      <c r="B310" s="32">
        <v>43504</v>
      </c>
      <c r="C310" s="1" t="s">
        <v>2191</v>
      </c>
      <c r="D310" s="1" t="s">
        <v>56</v>
      </c>
      <c r="E310" s="47">
        <v>868183034774906</v>
      </c>
      <c r="F310" s="1" t="s">
        <v>262</v>
      </c>
      <c r="G310" s="1" t="s">
        <v>74</v>
      </c>
      <c r="H310" s="1"/>
      <c r="I310" s="1"/>
      <c r="J310" s="1" t="s">
        <v>2313</v>
      </c>
      <c r="K310" s="1"/>
      <c r="L310" s="1"/>
      <c r="M310" s="1" t="s">
        <v>2079</v>
      </c>
      <c r="N310" s="1"/>
      <c r="O310" s="1" t="s">
        <v>144</v>
      </c>
      <c r="P310" s="1" t="s">
        <v>100</v>
      </c>
      <c r="Q310" s="1" t="s">
        <v>37</v>
      </c>
      <c r="R310" s="1" t="s">
        <v>41</v>
      </c>
    </row>
    <row r="311" spans="1:18" x14ac:dyDescent="0.25">
      <c r="A311" s="18">
        <v>290</v>
      </c>
      <c r="B311" s="32">
        <v>43504</v>
      </c>
      <c r="C311" s="1" t="s">
        <v>2191</v>
      </c>
      <c r="D311" s="1" t="s">
        <v>56</v>
      </c>
      <c r="E311" s="47">
        <v>867857039897793</v>
      </c>
      <c r="F311" s="1"/>
      <c r="G311" s="1" t="s">
        <v>74</v>
      </c>
      <c r="H311" s="1"/>
      <c r="I311" s="1" t="s">
        <v>489</v>
      </c>
      <c r="J311" s="1" t="s">
        <v>862</v>
      </c>
      <c r="K311" s="1" t="s">
        <v>219</v>
      </c>
      <c r="L311" s="1" t="s">
        <v>1086</v>
      </c>
      <c r="M311" s="1" t="s">
        <v>1258</v>
      </c>
      <c r="N311" s="1"/>
      <c r="O311" s="1" t="s">
        <v>80</v>
      </c>
      <c r="P311" s="1" t="s">
        <v>100</v>
      </c>
      <c r="Q311" s="1" t="s">
        <v>37</v>
      </c>
      <c r="R311" s="1" t="s">
        <v>40</v>
      </c>
    </row>
    <row r="312" spans="1:18" x14ac:dyDescent="0.25">
      <c r="A312" s="18">
        <v>291</v>
      </c>
      <c r="B312" s="32">
        <v>43504</v>
      </c>
      <c r="C312" s="1" t="s">
        <v>2191</v>
      </c>
      <c r="D312" s="1" t="s">
        <v>56</v>
      </c>
      <c r="E312" s="47">
        <v>868183033839510</v>
      </c>
      <c r="F312" s="1"/>
      <c r="G312" s="1" t="s">
        <v>74</v>
      </c>
      <c r="H312" s="1" t="s">
        <v>2314</v>
      </c>
      <c r="I312" s="1" t="s">
        <v>465</v>
      </c>
      <c r="J312" s="1" t="s">
        <v>167</v>
      </c>
      <c r="K312" s="1" t="s">
        <v>206</v>
      </c>
      <c r="L312" s="1" t="s">
        <v>1086</v>
      </c>
      <c r="M312" s="1" t="s">
        <v>2309</v>
      </c>
      <c r="N312" s="1"/>
      <c r="O312" s="1" t="s">
        <v>80</v>
      </c>
      <c r="P312" s="1" t="s">
        <v>100</v>
      </c>
      <c r="Q312" s="1" t="s">
        <v>37</v>
      </c>
      <c r="R312" s="1" t="s">
        <v>39</v>
      </c>
    </row>
    <row r="313" spans="1:18" x14ac:dyDescent="0.25">
      <c r="A313" s="18">
        <v>292</v>
      </c>
      <c r="B313" s="32">
        <v>43746</v>
      </c>
      <c r="C313" s="1" t="s">
        <v>2191</v>
      </c>
      <c r="D313" s="1" t="s">
        <v>56</v>
      </c>
      <c r="E313" s="47">
        <v>868183034622907</v>
      </c>
      <c r="F313" s="1"/>
      <c r="G313" s="1" t="s">
        <v>74</v>
      </c>
      <c r="H313" s="1"/>
      <c r="I313" s="1" t="s">
        <v>2315</v>
      </c>
      <c r="J313" s="1" t="s">
        <v>1383</v>
      </c>
      <c r="K313" s="1" t="s">
        <v>206</v>
      </c>
      <c r="L313" s="1" t="s">
        <v>1086</v>
      </c>
      <c r="M313" s="1" t="s">
        <v>1871</v>
      </c>
      <c r="N313" s="1"/>
      <c r="O313" s="1" t="s">
        <v>80</v>
      </c>
      <c r="P313" s="1" t="s">
        <v>100</v>
      </c>
      <c r="Q313" s="1" t="s">
        <v>42</v>
      </c>
      <c r="R313" s="1" t="s">
        <v>68</v>
      </c>
    </row>
    <row r="314" spans="1:18" x14ac:dyDescent="0.25">
      <c r="A314" s="18">
        <v>293</v>
      </c>
      <c r="B314" s="32">
        <v>43746</v>
      </c>
      <c r="C314" s="1" t="s">
        <v>2191</v>
      </c>
      <c r="D314" s="1" t="s">
        <v>56</v>
      </c>
      <c r="E314" s="47">
        <v>867857039910380</v>
      </c>
      <c r="F314" s="1"/>
      <c r="G314" s="1" t="s">
        <v>74</v>
      </c>
      <c r="H314" s="1" t="s">
        <v>2316</v>
      </c>
      <c r="I314" s="1" t="s">
        <v>2317</v>
      </c>
      <c r="J314" s="1" t="s">
        <v>1097</v>
      </c>
      <c r="K314" s="1" t="s">
        <v>1086</v>
      </c>
      <c r="L314" s="1"/>
      <c r="M314" s="1" t="s">
        <v>2144</v>
      </c>
      <c r="N314" s="1"/>
      <c r="O314" s="1" t="s">
        <v>80</v>
      </c>
      <c r="P314" s="1" t="s">
        <v>100</v>
      </c>
      <c r="Q314" s="1" t="s">
        <v>42</v>
      </c>
      <c r="R314" s="1" t="s">
        <v>45</v>
      </c>
    </row>
    <row r="315" spans="1:18" x14ac:dyDescent="0.25">
      <c r="A315" s="18">
        <v>294</v>
      </c>
      <c r="B315" s="32">
        <v>43746</v>
      </c>
      <c r="C315" s="1" t="s">
        <v>2191</v>
      </c>
      <c r="D315" s="1" t="s">
        <v>56</v>
      </c>
      <c r="E315" s="47">
        <v>868183034644539</v>
      </c>
      <c r="F315" s="1"/>
      <c r="G315" s="1" t="s">
        <v>74</v>
      </c>
      <c r="H315" s="1"/>
      <c r="I315" s="1" t="s">
        <v>453</v>
      </c>
      <c r="J315" s="1" t="s">
        <v>2318</v>
      </c>
      <c r="K315" s="1" t="s">
        <v>78</v>
      </c>
      <c r="L315" s="1" t="s">
        <v>1086</v>
      </c>
      <c r="M315" s="1" t="s">
        <v>2019</v>
      </c>
      <c r="N315" s="1"/>
      <c r="O315" s="1" t="s">
        <v>80</v>
      </c>
      <c r="P315" s="1" t="s">
        <v>100</v>
      </c>
      <c r="Q315" s="1" t="s">
        <v>37</v>
      </c>
      <c r="R315" s="1" t="s">
        <v>39</v>
      </c>
    </row>
    <row r="316" spans="1:18" x14ac:dyDescent="0.25">
      <c r="A316" s="18">
        <v>295</v>
      </c>
      <c r="B316" s="32">
        <v>43746</v>
      </c>
      <c r="C316" s="1" t="s">
        <v>2191</v>
      </c>
      <c r="D316" s="1" t="s">
        <v>56</v>
      </c>
      <c r="E316" s="47">
        <v>868183034690615</v>
      </c>
      <c r="F316" s="1"/>
      <c r="G316" s="1" t="s">
        <v>74</v>
      </c>
      <c r="H316" s="1"/>
      <c r="I316" s="1" t="s">
        <v>2319</v>
      </c>
      <c r="J316" s="1" t="s">
        <v>2320</v>
      </c>
      <c r="K316" s="1" t="s">
        <v>78</v>
      </c>
      <c r="L316" s="1" t="s">
        <v>1086</v>
      </c>
      <c r="M316" s="1" t="s">
        <v>2019</v>
      </c>
      <c r="N316" s="1"/>
      <c r="O316" s="1" t="s">
        <v>80</v>
      </c>
      <c r="P316" s="1" t="s">
        <v>100</v>
      </c>
      <c r="Q316" s="1" t="s">
        <v>37</v>
      </c>
      <c r="R316" s="1" t="s">
        <v>40</v>
      </c>
    </row>
    <row r="317" spans="1:18" x14ac:dyDescent="0.25">
      <c r="A317" s="18">
        <v>296</v>
      </c>
      <c r="B317" s="32">
        <v>43746</v>
      </c>
      <c r="C317" s="1" t="s">
        <v>2191</v>
      </c>
      <c r="D317" s="1" t="s">
        <v>56</v>
      </c>
      <c r="E317" s="47">
        <v>868183034653084</v>
      </c>
      <c r="F317" s="1"/>
      <c r="G317" s="1" t="s">
        <v>74</v>
      </c>
      <c r="H317" s="1" t="s">
        <v>2321</v>
      </c>
      <c r="I317" s="1" t="s">
        <v>2315</v>
      </c>
      <c r="J317" s="1" t="s">
        <v>2322</v>
      </c>
      <c r="K317" s="1" t="s">
        <v>206</v>
      </c>
      <c r="L317" s="1" t="s">
        <v>1086</v>
      </c>
      <c r="M317" s="1" t="s">
        <v>2323</v>
      </c>
      <c r="N317" s="1"/>
      <c r="O317" s="1" t="s">
        <v>80</v>
      </c>
      <c r="P317" s="1" t="s">
        <v>100</v>
      </c>
      <c r="Q317" s="1" t="s">
        <v>37</v>
      </c>
      <c r="R317" s="1" t="s">
        <v>41</v>
      </c>
    </row>
    <row r="318" spans="1:18" x14ac:dyDescent="0.25">
      <c r="A318" s="18">
        <v>297</v>
      </c>
      <c r="B318" s="32">
        <v>43746</v>
      </c>
      <c r="C318" s="1" t="s">
        <v>2191</v>
      </c>
      <c r="D318" s="1" t="s">
        <v>56</v>
      </c>
      <c r="E318" s="47">
        <v>867857039895730</v>
      </c>
      <c r="F318" s="1"/>
      <c r="G318" s="1" t="s">
        <v>74</v>
      </c>
      <c r="H318" s="1"/>
      <c r="I318" s="1" t="s">
        <v>501</v>
      </c>
      <c r="J318" s="1" t="s">
        <v>2324</v>
      </c>
      <c r="K318" s="1" t="s">
        <v>226</v>
      </c>
      <c r="L318" s="1" t="s">
        <v>1086</v>
      </c>
      <c r="M318" s="1" t="s">
        <v>2325</v>
      </c>
      <c r="N318" s="1"/>
      <c r="O318" s="1" t="s">
        <v>80</v>
      </c>
      <c r="P318" s="1" t="s">
        <v>100</v>
      </c>
      <c r="Q318" s="1" t="s">
        <v>37</v>
      </c>
      <c r="R318" s="1" t="s">
        <v>40</v>
      </c>
    </row>
    <row r="319" spans="1:18" x14ac:dyDescent="0.25">
      <c r="A319" s="18">
        <v>298</v>
      </c>
      <c r="B319" s="1" t="s">
        <v>2148</v>
      </c>
      <c r="C319" s="1" t="s">
        <v>2201</v>
      </c>
      <c r="D319" s="1" t="s">
        <v>56</v>
      </c>
      <c r="E319" s="47">
        <v>868183033863023</v>
      </c>
      <c r="F319" s="1"/>
      <c r="G319" s="1" t="s">
        <v>74</v>
      </c>
      <c r="H319" s="1" t="s">
        <v>2326</v>
      </c>
      <c r="I319" s="1" t="s">
        <v>444</v>
      </c>
      <c r="J319" s="1" t="s">
        <v>2327</v>
      </c>
      <c r="K319" s="1"/>
      <c r="L319" s="1" t="s">
        <v>1086</v>
      </c>
      <c r="M319" s="1" t="s">
        <v>106</v>
      </c>
      <c r="N319" s="1"/>
      <c r="O319" s="1" t="s">
        <v>80</v>
      </c>
      <c r="P319" s="1" t="s">
        <v>100</v>
      </c>
      <c r="Q319" s="1" t="s">
        <v>42</v>
      </c>
      <c r="R319" s="1" t="s">
        <v>44</v>
      </c>
    </row>
    <row r="320" spans="1:18" x14ac:dyDescent="0.25">
      <c r="A320" s="18">
        <v>299</v>
      </c>
      <c r="B320" s="1" t="s">
        <v>2148</v>
      </c>
      <c r="C320" s="1" t="s">
        <v>2201</v>
      </c>
      <c r="D320" s="1" t="s">
        <v>56</v>
      </c>
      <c r="E320" s="47">
        <v>868183034653134</v>
      </c>
      <c r="F320" s="1"/>
      <c r="G320" s="1" t="s">
        <v>74</v>
      </c>
      <c r="H320" s="1"/>
      <c r="I320" s="1" t="s">
        <v>2017</v>
      </c>
      <c r="J320" s="1" t="s">
        <v>862</v>
      </c>
      <c r="K320" s="1" t="s">
        <v>78</v>
      </c>
      <c r="L320" s="1" t="s">
        <v>1086</v>
      </c>
      <c r="M320" s="1" t="s">
        <v>1258</v>
      </c>
      <c r="N320" s="1"/>
      <c r="O320" s="1" t="s">
        <v>80</v>
      </c>
      <c r="P320" s="1" t="s">
        <v>100</v>
      </c>
      <c r="Q320" s="1" t="s">
        <v>37</v>
      </c>
      <c r="R320" s="1" t="s">
        <v>40</v>
      </c>
    </row>
    <row r="321" spans="1:18" x14ac:dyDescent="0.25">
      <c r="A321" s="18">
        <v>300</v>
      </c>
      <c r="B321" s="1" t="s">
        <v>2148</v>
      </c>
      <c r="C321" s="1" t="s">
        <v>2201</v>
      </c>
      <c r="D321" s="1" t="s">
        <v>56</v>
      </c>
      <c r="E321" s="47">
        <v>868183033833257</v>
      </c>
      <c r="F321" s="1" t="s">
        <v>262</v>
      </c>
      <c r="G321" s="1" t="s">
        <v>74</v>
      </c>
      <c r="H321" s="1"/>
      <c r="I321" s="1" t="s">
        <v>465</v>
      </c>
      <c r="J321" s="1" t="s">
        <v>2328</v>
      </c>
      <c r="K321" s="1" t="s">
        <v>206</v>
      </c>
      <c r="L321" s="1" t="s">
        <v>1086</v>
      </c>
      <c r="M321" s="1" t="s">
        <v>2329</v>
      </c>
      <c r="N321" s="1"/>
      <c r="O321" s="1" t="s">
        <v>80</v>
      </c>
      <c r="P321" s="1" t="s">
        <v>100</v>
      </c>
      <c r="Q321" s="1" t="s">
        <v>37</v>
      </c>
      <c r="R321" s="1" t="s">
        <v>40</v>
      </c>
    </row>
    <row r="322" spans="1:18" x14ac:dyDescent="0.25">
      <c r="A322" s="18">
        <v>301</v>
      </c>
      <c r="B322" s="1" t="s">
        <v>2148</v>
      </c>
      <c r="C322" s="1" t="s">
        <v>2201</v>
      </c>
      <c r="D322" s="1" t="s">
        <v>56</v>
      </c>
      <c r="E322" s="47">
        <v>867717030471636</v>
      </c>
      <c r="F322" s="1"/>
      <c r="G322" s="1" t="s">
        <v>74</v>
      </c>
      <c r="H322" s="1"/>
      <c r="I322" s="1" t="s">
        <v>2059</v>
      </c>
      <c r="J322" s="1" t="s">
        <v>2330</v>
      </c>
      <c r="K322" s="1" t="s">
        <v>219</v>
      </c>
      <c r="L322" s="1" t="s">
        <v>1086</v>
      </c>
      <c r="M322" s="1" t="s">
        <v>1871</v>
      </c>
      <c r="N322" s="1"/>
      <c r="O322" s="1" t="s">
        <v>80</v>
      </c>
      <c r="P322" s="1" t="s">
        <v>100</v>
      </c>
      <c r="Q322" s="1" t="s">
        <v>42</v>
      </c>
      <c r="R322" s="1" t="s">
        <v>68</v>
      </c>
    </row>
    <row r="323" spans="1:18" x14ac:dyDescent="0.25">
      <c r="A323" s="18">
        <v>302</v>
      </c>
      <c r="B323" s="1" t="s">
        <v>2148</v>
      </c>
      <c r="C323" s="1" t="s">
        <v>2201</v>
      </c>
      <c r="D323" s="1" t="s">
        <v>56</v>
      </c>
      <c r="E323" s="47">
        <v>868183034631056</v>
      </c>
      <c r="F323" s="1"/>
      <c r="G323" s="1" t="s">
        <v>74</v>
      </c>
      <c r="H323" s="1"/>
      <c r="I323" s="1" t="s">
        <v>453</v>
      </c>
      <c r="J323" s="1" t="s">
        <v>862</v>
      </c>
      <c r="K323" s="1" t="s">
        <v>78</v>
      </c>
      <c r="L323" s="1" t="s">
        <v>1086</v>
      </c>
      <c r="M323" s="1" t="s">
        <v>1258</v>
      </c>
      <c r="N323" s="1"/>
      <c r="O323" s="1" t="s">
        <v>80</v>
      </c>
      <c r="P323" s="1" t="s">
        <v>100</v>
      </c>
      <c r="Q323" s="1" t="s">
        <v>37</v>
      </c>
      <c r="R323" s="1" t="s">
        <v>40</v>
      </c>
    </row>
    <row r="324" spans="1:18" x14ac:dyDescent="0.25">
      <c r="A324" s="18">
        <v>303</v>
      </c>
      <c r="B324" s="1" t="s">
        <v>2148</v>
      </c>
      <c r="C324" s="1" t="s">
        <v>2201</v>
      </c>
      <c r="D324" s="1" t="s">
        <v>56</v>
      </c>
      <c r="E324" s="47">
        <v>867857039926121</v>
      </c>
      <c r="F324" s="1"/>
      <c r="G324" s="1" t="s">
        <v>74</v>
      </c>
      <c r="H324" s="1"/>
      <c r="I324" s="1" t="s">
        <v>2032</v>
      </c>
      <c r="J324" s="1" t="s">
        <v>2330</v>
      </c>
      <c r="K324" s="1" t="s">
        <v>219</v>
      </c>
      <c r="L324" s="1" t="s">
        <v>1086</v>
      </c>
      <c r="M324" s="1" t="s">
        <v>2331</v>
      </c>
      <c r="N324" s="1"/>
      <c r="O324" s="1" t="s">
        <v>80</v>
      </c>
      <c r="P324" s="1" t="s">
        <v>100</v>
      </c>
      <c r="Q324" s="1" t="s">
        <v>37</v>
      </c>
      <c r="R324" s="1" t="s">
        <v>41</v>
      </c>
    </row>
    <row r="325" spans="1:18" x14ac:dyDescent="0.25">
      <c r="A325" s="18">
        <v>304</v>
      </c>
      <c r="B325" s="1" t="s">
        <v>2148</v>
      </c>
      <c r="C325" s="1" t="s">
        <v>2201</v>
      </c>
      <c r="D325" s="1" t="s">
        <v>56</v>
      </c>
      <c r="E325" s="47">
        <v>868183034537428</v>
      </c>
      <c r="F325" s="1"/>
      <c r="G325" s="1" t="s">
        <v>74</v>
      </c>
      <c r="H325" s="1"/>
      <c r="I325" s="1" t="s">
        <v>453</v>
      </c>
      <c r="J325" s="1" t="s">
        <v>1844</v>
      </c>
      <c r="K325" s="1" t="s">
        <v>78</v>
      </c>
      <c r="L325" s="1" t="s">
        <v>1086</v>
      </c>
      <c r="M325" s="1" t="s">
        <v>2019</v>
      </c>
      <c r="N325" s="1"/>
      <c r="O325" s="1" t="s">
        <v>80</v>
      </c>
      <c r="P325" s="1" t="s">
        <v>100</v>
      </c>
      <c r="Q325" s="1" t="s">
        <v>37</v>
      </c>
      <c r="R325" s="1" t="s">
        <v>39</v>
      </c>
    </row>
    <row r="326" spans="1:18" x14ac:dyDescent="0.25">
      <c r="A326" s="18">
        <v>305</v>
      </c>
      <c r="B326" s="1" t="s">
        <v>2148</v>
      </c>
      <c r="C326" s="1" t="s">
        <v>2201</v>
      </c>
      <c r="D326" s="1" t="s">
        <v>56</v>
      </c>
      <c r="E326" s="47">
        <v>868183033880811</v>
      </c>
      <c r="F326" s="1"/>
      <c r="G326" s="1" t="s">
        <v>74</v>
      </c>
      <c r="H326" s="1"/>
      <c r="I326" s="1"/>
      <c r="J326" s="1" t="s">
        <v>2332</v>
      </c>
      <c r="K326" s="1"/>
      <c r="L326" s="1" t="s">
        <v>1086</v>
      </c>
      <c r="M326" s="1" t="s">
        <v>2333</v>
      </c>
      <c r="N326" s="1"/>
      <c r="O326" s="1" t="s">
        <v>80</v>
      </c>
      <c r="P326" s="1" t="s">
        <v>100</v>
      </c>
      <c r="Q326" s="1" t="s">
        <v>37</v>
      </c>
      <c r="R326" s="1" t="s">
        <v>39</v>
      </c>
    </row>
    <row r="327" spans="1:18" x14ac:dyDescent="0.25">
      <c r="A327" s="18">
        <v>306</v>
      </c>
      <c r="B327" s="32">
        <v>43504</v>
      </c>
      <c r="C327" s="1" t="s">
        <v>2191</v>
      </c>
      <c r="D327" s="1" t="s">
        <v>30</v>
      </c>
      <c r="E327" s="47">
        <v>864811037128290</v>
      </c>
      <c r="F327" s="1"/>
      <c r="G327" s="1" t="s">
        <v>95</v>
      </c>
      <c r="H327" s="1" t="s">
        <v>2334</v>
      </c>
      <c r="I327" s="1" t="s">
        <v>2335</v>
      </c>
      <c r="J327" s="1" t="s">
        <v>210</v>
      </c>
      <c r="K327" s="1" t="s">
        <v>84</v>
      </c>
      <c r="L327" s="1"/>
      <c r="M327" s="1" t="s">
        <v>2012</v>
      </c>
      <c r="N327" s="1"/>
      <c r="O327" s="1" t="s">
        <v>80</v>
      </c>
      <c r="P327" s="1" t="s">
        <v>100</v>
      </c>
      <c r="Q327" s="1" t="s">
        <v>42</v>
      </c>
      <c r="R327" s="1" t="s">
        <v>45</v>
      </c>
    </row>
    <row r="328" spans="1:18" x14ac:dyDescent="0.25">
      <c r="A328" s="18">
        <v>307</v>
      </c>
      <c r="B328" s="32">
        <v>43504</v>
      </c>
      <c r="C328" s="1" t="s">
        <v>2191</v>
      </c>
      <c r="D328" s="1" t="s">
        <v>30</v>
      </c>
      <c r="E328" s="47">
        <v>864811037228314</v>
      </c>
      <c r="F328" s="1"/>
      <c r="G328" s="1" t="s">
        <v>95</v>
      </c>
      <c r="H328" s="1"/>
      <c r="I328" s="1" t="s">
        <v>490</v>
      </c>
      <c r="J328" s="1" t="s">
        <v>1383</v>
      </c>
      <c r="K328" s="1" t="s">
        <v>120</v>
      </c>
      <c r="L328" s="1" t="s">
        <v>84</v>
      </c>
      <c r="M328" s="1" t="s">
        <v>2336</v>
      </c>
      <c r="N328" s="1" t="s">
        <v>122</v>
      </c>
      <c r="O328" s="1" t="s">
        <v>80</v>
      </c>
      <c r="P328" s="1" t="s">
        <v>100</v>
      </c>
      <c r="Q328" s="1" t="s">
        <v>42</v>
      </c>
      <c r="R328" s="1" t="s">
        <v>68</v>
      </c>
    </row>
    <row r="329" spans="1:18" x14ac:dyDescent="0.25">
      <c r="A329" s="18">
        <v>308</v>
      </c>
      <c r="B329" s="32">
        <v>43504</v>
      </c>
      <c r="C329" s="1" t="s">
        <v>2191</v>
      </c>
      <c r="D329" s="1" t="s">
        <v>30</v>
      </c>
      <c r="E329" s="47">
        <v>868926033917052</v>
      </c>
      <c r="F329" s="1"/>
      <c r="G329" s="1" t="s">
        <v>74</v>
      </c>
      <c r="H329" s="1"/>
      <c r="I329" s="1"/>
      <c r="J329" s="1" t="s">
        <v>2337</v>
      </c>
      <c r="K329" s="1"/>
      <c r="L329" s="1"/>
      <c r="M329" s="1" t="s">
        <v>2079</v>
      </c>
      <c r="N329" s="1"/>
      <c r="O329" s="1"/>
      <c r="P329" s="1" t="s">
        <v>100</v>
      </c>
      <c r="Q329" s="1" t="s">
        <v>37</v>
      </c>
      <c r="R329" s="1" t="s">
        <v>40</v>
      </c>
    </row>
    <row r="330" spans="1:18" x14ac:dyDescent="0.25">
      <c r="A330" s="18">
        <v>309</v>
      </c>
      <c r="B330" s="32">
        <v>43504</v>
      </c>
      <c r="C330" s="1" t="s">
        <v>2191</v>
      </c>
      <c r="D330" s="1" t="s">
        <v>30</v>
      </c>
      <c r="E330" s="47">
        <v>864811036981863</v>
      </c>
      <c r="F330" s="1"/>
      <c r="G330" s="1" t="s">
        <v>95</v>
      </c>
      <c r="H330" s="1"/>
      <c r="I330" s="1" t="s">
        <v>2056</v>
      </c>
      <c r="J330" s="1" t="s">
        <v>225</v>
      </c>
      <c r="K330" s="1" t="s">
        <v>276</v>
      </c>
      <c r="L330" s="1"/>
      <c r="M330" s="1" t="s">
        <v>213</v>
      </c>
      <c r="N330" s="1" t="s">
        <v>122</v>
      </c>
      <c r="O330" s="1" t="s">
        <v>80</v>
      </c>
      <c r="P330" s="1" t="s">
        <v>100</v>
      </c>
      <c r="Q330" s="1" t="s">
        <v>37</v>
      </c>
      <c r="R330" s="1" t="s">
        <v>59</v>
      </c>
    </row>
    <row r="331" spans="1:18" x14ac:dyDescent="0.25">
      <c r="A331" s="18">
        <v>310</v>
      </c>
      <c r="B331" s="32">
        <v>43504</v>
      </c>
      <c r="C331" s="1" t="s">
        <v>2191</v>
      </c>
      <c r="D331" s="1" t="s">
        <v>30</v>
      </c>
      <c r="E331" s="47">
        <v>868926033933091</v>
      </c>
      <c r="F331" s="1"/>
      <c r="G331" s="1" t="s">
        <v>74</v>
      </c>
      <c r="H331" s="1" t="s">
        <v>2338</v>
      </c>
      <c r="I331" s="1"/>
      <c r="J331" s="1" t="s">
        <v>2339</v>
      </c>
      <c r="K331" s="1"/>
      <c r="L331" s="1"/>
      <c r="M331" s="1" t="s">
        <v>1326</v>
      </c>
      <c r="N331" s="1"/>
      <c r="O331" s="1" t="s">
        <v>80</v>
      </c>
      <c r="P331" s="1" t="s">
        <v>100</v>
      </c>
      <c r="Q331" s="1" t="s">
        <v>37</v>
      </c>
      <c r="R331" s="1" t="s">
        <v>40</v>
      </c>
    </row>
    <row r="332" spans="1:18" x14ac:dyDescent="0.25">
      <c r="A332" s="18">
        <v>311</v>
      </c>
      <c r="B332" s="32">
        <v>43504</v>
      </c>
      <c r="C332" s="1" t="s">
        <v>2191</v>
      </c>
      <c r="D332" s="1" t="s">
        <v>30</v>
      </c>
      <c r="E332" s="47">
        <v>864811037197253</v>
      </c>
      <c r="F332" s="1"/>
      <c r="G332" s="1" t="s">
        <v>95</v>
      </c>
      <c r="H332" s="1"/>
      <c r="I332" s="1" t="s">
        <v>2033</v>
      </c>
      <c r="J332" s="1" t="s">
        <v>2340</v>
      </c>
      <c r="K332" s="1" t="s">
        <v>84</v>
      </c>
      <c r="L332" s="1"/>
      <c r="M332" s="1" t="s">
        <v>2341</v>
      </c>
      <c r="N332" s="1" t="s">
        <v>2342</v>
      </c>
      <c r="O332" s="1" t="s">
        <v>80</v>
      </c>
      <c r="P332" s="1" t="s">
        <v>100</v>
      </c>
      <c r="Q332" s="1" t="s">
        <v>37</v>
      </c>
      <c r="R332" s="1" t="s">
        <v>41</v>
      </c>
    </row>
    <row r="333" spans="1:18" x14ac:dyDescent="0.25">
      <c r="A333" s="18">
        <v>312</v>
      </c>
      <c r="B333" s="32">
        <v>43746</v>
      </c>
      <c r="C333" s="1" t="s">
        <v>2191</v>
      </c>
      <c r="D333" s="1" t="s">
        <v>30</v>
      </c>
      <c r="E333" s="47">
        <v>864811037282246</v>
      </c>
      <c r="F333" s="1"/>
      <c r="G333" s="1" t="s">
        <v>95</v>
      </c>
      <c r="H333" s="1" t="s">
        <v>2334</v>
      </c>
      <c r="I333" s="1" t="s">
        <v>2343</v>
      </c>
      <c r="J333" s="1" t="s">
        <v>1383</v>
      </c>
      <c r="K333" s="1" t="s">
        <v>120</v>
      </c>
      <c r="L333" s="1" t="s">
        <v>84</v>
      </c>
      <c r="M333" s="1" t="s">
        <v>569</v>
      </c>
      <c r="N333" s="1" t="s">
        <v>122</v>
      </c>
      <c r="O333" s="1" t="s">
        <v>80</v>
      </c>
      <c r="P333" s="1" t="s">
        <v>100</v>
      </c>
      <c r="Q333" s="1" t="s">
        <v>37</v>
      </c>
      <c r="R333" s="1" t="s">
        <v>41</v>
      </c>
    </row>
    <row r="334" spans="1:18" x14ac:dyDescent="0.25">
      <c r="A334" s="18">
        <v>313</v>
      </c>
      <c r="B334" s="32">
        <v>43746</v>
      </c>
      <c r="C334" s="1" t="s">
        <v>2191</v>
      </c>
      <c r="D334" s="1" t="s">
        <v>30</v>
      </c>
      <c r="E334" s="47">
        <v>869627031758204</v>
      </c>
      <c r="F334" s="1"/>
      <c r="G334" s="1" t="s">
        <v>74</v>
      </c>
      <c r="H334" s="1" t="s">
        <v>269</v>
      </c>
      <c r="I334" s="1" t="s">
        <v>453</v>
      </c>
      <c r="J334" s="1" t="s">
        <v>2344</v>
      </c>
      <c r="K334" s="1" t="s">
        <v>243</v>
      </c>
      <c r="L334" s="1"/>
      <c r="M334" s="1" t="s">
        <v>2345</v>
      </c>
      <c r="N334" s="1" t="s">
        <v>122</v>
      </c>
      <c r="O334" s="1" t="s">
        <v>80</v>
      </c>
      <c r="P334" s="1" t="s">
        <v>100</v>
      </c>
      <c r="Q334" s="1" t="s">
        <v>37</v>
      </c>
      <c r="R334" s="1" t="s">
        <v>40</v>
      </c>
    </row>
    <row r="335" spans="1:18" x14ac:dyDescent="0.25">
      <c r="A335" s="18">
        <v>314</v>
      </c>
      <c r="B335" s="32">
        <v>43746</v>
      </c>
      <c r="C335" s="1" t="s">
        <v>2191</v>
      </c>
      <c r="D335" s="1" t="s">
        <v>30</v>
      </c>
      <c r="E335" s="47">
        <v>868926033918373</v>
      </c>
      <c r="F335" s="1"/>
      <c r="G335" s="1" t="s">
        <v>74</v>
      </c>
      <c r="H335" s="1"/>
      <c r="I335" s="1" t="s">
        <v>2017</v>
      </c>
      <c r="J335" s="1" t="s">
        <v>2346</v>
      </c>
      <c r="K335" s="1" t="s">
        <v>229</v>
      </c>
      <c r="L335" s="1" t="s">
        <v>276</v>
      </c>
      <c r="M335" s="1" t="s">
        <v>2347</v>
      </c>
      <c r="N335" s="1" t="s">
        <v>122</v>
      </c>
      <c r="O335" s="1" t="s">
        <v>80</v>
      </c>
      <c r="P335" s="1" t="s">
        <v>100</v>
      </c>
      <c r="Q335" s="1" t="s">
        <v>37</v>
      </c>
      <c r="R335" s="1" t="s">
        <v>41</v>
      </c>
    </row>
    <row r="336" spans="1:18" x14ac:dyDescent="0.25">
      <c r="A336" s="18">
        <v>315</v>
      </c>
      <c r="B336" s="32">
        <v>43746</v>
      </c>
      <c r="C336" s="1" t="s">
        <v>2191</v>
      </c>
      <c r="D336" s="1" t="s">
        <v>30</v>
      </c>
      <c r="E336" s="47">
        <v>868926033989408</v>
      </c>
      <c r="F336" s="1"/>
      <c r="G336" s="1" t="s">
        <v>74</v>
      </c>
      <c r="H336" s="1" t="s">
        <v>269</v>
      </c>
      <c r="I336" s="1"/>
      <c r="J336" s="1" t="s">
        <v>2348</v>
      </c>
      <c r="K336" s="1"/>
      <c r="L336" s="1"/>
      <c r="M336" s="1" t="s">
        <v>2079</v>
      </c>
      <c r="N336" s="1"/>
      <c r="O336" s="1"/>
      <c r="P336" s="1" t="s">
        <v>100</v>
      </c>
      <c r="Q336" s="1" t="s">
        <v>37</v>
      </c>
      <c r="R336" s="1" t="s">
        <v>41</v>
      </c>
    </row>
    <row r="337" spans="1:18" x14ac:dyDescent="0.25">
      <c r="A337" s="18">
        <v>316</v>
      </c>
      <c r="B337" s="32">
        <v>43746</v>
      </c>
      <c r="C337" s="1" t="s">
        <v>2191</v>
      </c>
      <c r="D337" s="1" t="s">
        <v>30</v>
      </c>
      <c r="E337" s="47">
        <v>864811031282457</v>
      </c>
      <c r="F337" s="1"/>
      <c r="G337" s="1" t="s">
        <v>95</v>
      </c>
      <c r="H337" s="1" t="s">
        <v>2334</v>
      </c>
      <c r="I337" s="1" t="s">
        <v>2349</v>
      </c>
      <c r="J337" s="1" t="s">
        <v>2350</v>
      </c>
      <c r="K337" s="1" t="s">
        <v>508</v>
      </c>
      <c r="L337" s="1" t="s">
        <v>276</v>
      </c>
      <c r="M337" s="1" t="s">
        <v>569</v>
      </c>
      <c r="N337" s="1" t="s">
        <v>122</v>
      </c>
      <c r="O337" s="1" t="s">
        <v>80</v>
      </c>
      <c r="P337" s="1" t="s">
        <v>100</v>
      </c>
      <c r="Q337" s="1" t="s">
        <v>37</v>
      </c>
      <c r="R337" s="1" t="s">
        <v>41</v>
      </c>
    </row>
    <row r="338" spans="1:18" x14ac:dyDescent="0.25">
      <c r="A338" s="18">
        <v>317</v>
      </c>
      <c r="B338" s="32">
        <v>43746</v>
      </c>
      <c r="C338" s="1" t="s">
        <v>2191</v>
      </c>
      <c r="D338" s="1" t="s">
        <v>30</v>
      </c>
      <c r="E338" s="47">
        <v>864811036924285</v>
      </c>
      <c r="F338" s="1"/>
      <c r="G338" s="1" t="s">
        <v>95</v>
      </c>
      <c r="H338" s="1" t="s">
        <v>2334</v>
      </c>
      <c r="I338" s="1" t="s">
        <v>2351</v>
      </c>
      <c r="J338" s="1" t="s">
        <v>2350</v>
      </c>
      <c r="K338" s="1" t="s">
        <v>508</v>
      </c>
      <c r="L338" s="1" t="s">
        <v>276</v>
      </c>
      <c r="M338" s="1" t="s">
        <v>569</v>
      </c>
      <c r="N338" s="1" t="s">
        <v>122</v>
      </c>
      <c r="O338" s="1" t="s">
        <v>80</v>
      </c>
      <c r="P338" s="1" t="s">
        <v>100</v>
      </c>
      <c r="Q338" s="1" t="s">
        <v>37</v>
      </c>
      <c r="R338" s="1" t="s">
        <v>41</v>
      </c>
    </row>
    <row r="339" spans="1:18" x14ac:dyDescent="0.25">
      <c r="A339" s="18">
        <v>318</v>
      </c>
      <c r="B339" s="1" t="s">
        <v>2148</v>
      </c>
      <c r="C339" s="1" t="s">
        <v>2201</v>
      </c>
      <c r="D339" s="1" t="s">
        <v>30</v>
      </c>
      <c r="E339" s="47">
        <v>868926033908093</v>
      </c>
      <c r="F339" s="1"/>
      <c r="G339" s="1" t="s">
        <v>74</v>
      </c>
      <c r="H339" s="1" t="s">
        <v>2298</v>
      </c>
      <c r="I339" s="1" t="s">
        <v>453</v>
      </c>
      <c r="J339" s="1" t="s">
        <v>225</v>
      </c>
      <c r="K339" s="1" t="s">
        <v>508</v>
      </c>
      <c r="L339" s="1" t="s">
        <v>276</v>
      </c>
      <c r="M339" s="1" t="s">
        <v>569</v>
      </c>
      <c r="N339" s="1" t="s">
        <v>122</v>
      </c>
      <c r="O339" s="1" t="s">
        <v>80</v>
      </c>
      <c r="P339" s="1" t="s">
        <v>100</v>
      </c>
      <c r="Q339" s="1" t="s">
        <v>37</v>
      </c>
      <c r="R339" s="1" t="s">
        <v>41</v>
      </c>
    </row>
    <row r="340" spans="1:18" x14ac:dyDescent="0.25">
      <c r="A340" s="18">
        <v>319</v>
      </c>
      <c r="B340" s="1" t="s">
        <v>2148</v>
      </c>
      <c r="C340" s="1" t="s">
        <v>2201</v>
      </c>
      <c r="D340" s="1" t="s">
        <v>30</v>
      </c>
      <c r="E340" s="47">
        <v>868345031032469</v>
      </c>
      <c r="F340" s="1"/>
      <c r="G340" s="1" t="s">
        <v>74</v>
      </c>
      <c r="H340" s="1" t="s">
        <v>2298</v>
      </c>
      <c r="I340" s="1" t="s">
        <v>453</v>
      </c>
      <c r="J340" s="1" t="s">
        <v>2352</v>
      </c>
      <c r="K340" s="1" t="s">
        <v>229</v>
      </c>
      <c r="L340" s="1" t="s">
        <v>276</v>
      </c>
      <c r="M340" s="1" t="s">
        <v>2353</v>
      </c>
      <c r="N340" s="1" t="s">
        <v>122</v>
      </c>
      <c r="O340" s="1" t="s">
        <v>80</v>
      </c>
      <c r="P340" s="1" t="s">
        <v>100</v>
      </c>
      <c r="Q340" s="1" t="s">
        <v>37</v>
      </c>
      <c r="R340" s="1" t="s">
        <v>59</v>
      </c>
    </row>
    <row r="341" spans="1:18" x14ac:dyDescent="0.25">
      <c r="A341" s="18">
        <v>320</v>
      </c>
      <c r="B341" s="1" t="s">
        <v>2148</v>
      </c>
      <c r="C341" s="1" t="s">
        <v>2201</v>
      </c>
      <c r="D341" s="1" t="s">
        <v>30</v>
      </c>
      <c r="E341" s="47">
        <v>868926033947901</v>
      </c>
      <c r="F341" s="1"/>
      <c r="G341" s="1" t="s">
        <v>74</v>
      </c>
      <c r="H341" s="1" t="s">
        <v>2298</v>
      </c>
      <c r="I341" s="1" t="s">
        <v>449</v>
      </c>
      <c r="J341" s="1" t="s">
        <v>2354</v>
      </c>
      <c r="K341" s="1" t="s">
        <v>229</v>
      </c>
      <c r="L341" s="1" t="s">
        <v>276</v>
      </c>
      <c r="M341" s="1" t="s">
        <v>1596</v>
      </c>
      <c r="N341" s="1" t="s">
        <v>122</v>
      </c>
      <c r="O341" s="1" t="s">
        <v>80</v>
      </c>
      <c r="P341" s="1" t="s">
        <v>100</v>
      </c>
      <c r="Q341" s="1" t="s">
        <v>37</v>
      </c>
      <c r="R341" s="1" t="s">
        <v>40</v>
      </c>
    </row>
    <row r="342" spans="1:18" x14ac:dyDescent="0.25">
      <c r="A342" s="18">
        <v>321</v>
      </c>
      <c r="B342" s="1" t="s">
        <v>2148</v>
      </c>
      <c r="C342" s="1" t="s">
        <v>2201</v>
      </c>
      <c r="D342" s="1" t="s">
        <v>30</v>
      </c>
      <c r="E342" s="47">
        <v>864811036930969</v>
      </c>
      <c r="F342" s="1"/>
      <c r="G342" s="1" t="s">
        <v>95</v>
      </c>
      <c r="H342" s="1" t="s">
        <v>2355</v>
      </c>
      <c r="I342" s="1" t="s">
        <v>708</v>
      </c>
      <c r="J342" s="1" t="s">
        <v>225</v>
      </c>
      <c r="K342" s="1" t="s">
        <v>508</v>
      </c>
      <c r="L342" s="1" t="s">
        <v>276</v>
      </c>
      <c r="M342" s="1" t="s">
        <v>569</v>
      </c>
      <c r="N342" s="1" t="s">
        <v>122</v>
      </c>
      <c r="O342" s="1" t="s">
        <v>80</v>
      </c>
      <c r="P342" s="1" t="s">
        <v>100</v>
      </c>
      <c r="Q342" s="1" t="s">
        <v>37</v>
      </c>
      <c r="R342" s="1" t="s">
        <v>59</v>
      </c>
    </row>
    <row r="343" spans="1:18" x14ac:dyDescent="0.25">
      <c r="A343" s="18">
        <v>322</v>
      </c>
      <c r="B343" s="1" t="s">
        <v>2148</v>
      </c>
      <c r="C343" s="1" t="s">
        <v>2201</v>
      </c>
      <c r="D343" s="1" t="s">
        <v>30</v>
      </c>
      <c r="E343" s="47">
        <v>866192037822101</v>
      </c>
      <c r="F343" s="1"/>
      <c r="G343" s="1" t="s">
        <v>74</v>
      </c>
      <c r="H343" s="1" t="s">
        <v>500</v>
      </c>
      <c r="I343" s="1" t="s">
        <v>2024</v>
      </c>
      <c r="J343" s="1" t="s">
        <v>2356</v>
      </c>
      <c r="K343" s="1" t="s">
        <v>311</v>
      </c>
      <c r="L343" s="1" t="s">
        <v>276</v>
      </c>
      <c r="M343" s="1" t="s">
        <v>2357</v>
      </c>
      <c r="N343" s="1" t="s">
        <v>122</v>
      </c>
      <c r="O343" s="1" t="s">
        <v>80</v>
      </c>
      <c r="P343" s="1" t="s">
        <v>100</v>
      </c>
      <c r="Q343" s="1" t="s">
        <v>37</v>
      </c>
      <c r="R343" s="1" t="s">
        <v>39</v>
      </c>
    </row>
    <row r="344" spans="1:18" x14ac:dyDescent="0.25">
      <c r="A344" s="18">
        <v>323</v>
      </c>
      <c r="B344" s="1" t="s">
        <v>2148</v>
      </c>
      <c r="C344" s="1" t="s">
        <v>2201</v>
      </c>
      <c r="D344" s="1" t="s">
        <v>30</v>
      </c>
      <c r="E344" s="47">
        <v>866192037809074</v>
      </c>
      <c r="F344" s="1"/>
      <c r="G344" s="1" t="s">
        <v>95</v>
      </c>
      <c r="H344" s="1" t="s">
        <v>2298</v>
      </c>
      <c r="I344" s="1" t="s">
        <v>489</v>
      </c>
      <c r="J344" s="1" t="s">
        <v>2358</v>
      </c>
      <c r="K344" s="1" t="s">
        <v>508</v>
      </c>
      <c r="L344" s="1"/>
      <c r="M344" s="1" t="s">
        <v>2359</v>
      </c>
      <c r="N344" s="1" t="s">
        <v>2360</v>
      </c>
      <c r="O344" s="1" t="s">
        <v>80</v>
      </c>
      <c r="P344" s="1" t="s">
        <v>100</v>
      </c>
      <c r="Q344" s="1" t="s">
        <v>37</v>
      </c>
      <c r="R344" s="1" t="s">
        <v>39</v>
      </c>
    </row>
    <row r="345" spans="1:18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</row>
    <row r="346" spans="1:18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</row>
    <row r="347" spans="1:18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</row>
    <row r="348" spans="1:18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</row>
    <row r="349" spans="1:18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</row>
    <row r="350" spans="1:18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3">
    <mergeCell ref="A248:R249"/>
    <mergeCell ref="A295:R296"/>
    <mergeCell ref="Y119:AA119"/>
    <mergeCell ref="A49:R50"/>
    <mergeCell ref="A66:R67"/>
    <mergeCell ref="A107:R108"/>
    <mergeCell ref="A154:R155"/>
    <mergeCell ref="A172:R173"/>
    <mergeCell ref="Y105:Y115"/>
    <mergeCell ref="Y72:Y82"/>
    <mergeCell ref="AB105:AB115"/>
    <mergeCell ref="Y116:Y118"/>
    <mergeCell ref="Z116:Z118"/>
    <mergeCell ref="AA116:AA118"/>
    <mergeCell ref="AB116:AB118"/>
    <mergeCell ref="AB72:AB82"/>
    <mergeCell ref="Y83:Y93"/>
    <mergeCell ref="AB83:AB93"/>
    <mergeCell ref="Y94:Y104"/>
    <mergeCell ref="AB94:AB104"/>
    <mergeCell ref="AB39:AB49"/>
    <mergeCell ref="Y50:Y60"/>
    <mergeCell ref="AB50:AB60"/>
    <mergeCell ref="Y61:Y71"/>
    <mergeCell ref="AB61:AB71"/>
    <mergeCell ref="Y39:Y49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AS500"/>
  <sheetViews>
    <sheetView zoomScale="70" zoomScaleNormal="70" workbookViewId="0">
      <selection activeCell="H268" sqref="H26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2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74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26</v>
      </c>
      <c r="Y7" s="259"/>
      <c r="Z7" s="18" t="s">
        <v>59</v>
      </c>
      <c r="AA7" s="18">
        <f>COUNTIFS($D$8:$D$1000,"TG102",$R$8:$R$1000,"GSM")</f>
        <v>1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223</v>
      </c>
      <c r="C8" s="1" t="s">
        <v>313</v>
      </c>
      <c r="D8" s="1" t="s">
        <v>31</v>
      </c>
      <c r="E8" s="47">
        <v>864811037280570</v>
      </c>
      <c r="F8" s="1"/>
      <c r="G8" s="1" t="s">
        <v>74</v>
      </c>
      <c r="H8" s="1"/>
      <c r="I8" s="1" t="s">
        <v>314</v>
      </c>
      <c r="J8" s="1" t="s">
        <v>225</v>
      </c>
      <c r="K8" s="1" t="s">
        <v>315</v>
      </c>
      <c r="L8" s="1" t="s">
        <v>316</v>
      </c>
      <c r="M8" s="1" t="s">
        <v>277</v>
      </c>
      <c r="N8" s="1"/>
      <c r="O8" s="1" t="s">
        <v>80</v>
      </c>
      <c r="P8" s="1" t="s">
        <v>92</v>
      </c>
      <c r="Q8" s="1" t="s">
        <v>42</v>
      </c>
      <c r="R8" s="1" t="s">
        <v>68</v>
      </c>
      <c r="T8" s="261"/>
      <c r="U8" s="1" t="s">
        <v>39</v>
      </c>
      <c r="V8" s="1">
        <f>COUNTIF(R$8:R$1000,"GPS")</f>
        <v>24</v>
      </c>
      <c r="Y8" s="259"/>
      <c r="Z8" s="18" t="s">
        <v>39</v>
      </c>
      <c r="AA8" s="18">
        <f>COUNTIFS($D$8:$D$1000,"TG102",$R$8:$R$1000,"GPS")</f>
        <v>13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223</v>
      </c>
      <c r="C9" s="1" t="s">
        <v>313</v>
      </c>
      <c r="D9" s="1" t="s">
        <v>31</v>
      </c>
      <c r="E9" s="47">
        <v>865209034365016</v>
      </c>
      <c r="F9" s="1"/>
      <c r="G9" s="1" t="s">
        <v>74</v>
      </c>
      <c r="H9" s="1" t="s">
        <v>2128</v>
      </c>
      <c r="I9" s="1" t="s">
        <v>317</v>
      </c>
      <c r="J9" s="1" t="s">
        <v>318</v>
      </c>
      <c r="K9" s="1"/>
      <c r="L9" s="1" t="s">
        <v>316</v>
      </c>
      <c r="M9" s="1" t="s">
        <v>319</v>
      </c>
      <c r="N9" s="1"/>
      <c r="O9" s="1" t="s">
        <v>80</v>
      </c>
      <c r="P9" s="1" t="s">
        <v>92</v>
      </c>
      <c r="Q9" s="1" t="s">
        <v>37</v>
      </c>
      <c r="R9" s="1" t="s">
        <v>40</v>
      </c>
      <c r="T9" s="261"/>
      <c r="U9" s="1" t="s">
        <v>40</v>
      </c>
      <c r="V9" s="1">
        <f>COUNTIF(R$8:R$1000,"NG")</f>
        <v>75</v>
      </c>
      <c r="Y9" s="259"/>
      <c r="Z9" s="18" t="s">
        <v>40</v>
      </c>
      <c r="AA9" s="18">
        <f>COUNTIFS($D$8:$D$1000,"TG102",$R$8:$R$1000,"NG")</f>
        <v>6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223</v>
      </c>
      <c r="C10" s="1" t="s">
        <v>313</v>
      </c>
      <c r="D10" s="1" t="s">
        <v>31</v>
      </c>
      <c r="E10" s="47">
        <v>865209034366410</v>
      </c>
      <c r="F10" s="1"/>
      <c r="G10" s="1" t="s">
        <v>74</v>
      </c>
      <c r="H10" s="1"/>
      <c r="I10" s="1" t="s">
        <v>320</v>
      </c>
      <c r="J10" s="1"/>
      <c r="K10" s="1" t="s">
        <v>321</v>
      </c>
      <c r="L10" s="1" t="s">
        <v>316</v>
      </c>
      <c r="M10" s="1" t="s">
        <v>58</v>
      </c>
      <c r="N10" s="1"/>
      <c r="O10" s="1" t="s">
        <v>80</v>
      </c>
      <c r="P10" s="1" t="s">
        <v>92</v>
      </c>
      <c r="Q10" s="1" t="s">
        <v>42</v>
      </c>
      <c r="R10" s="1" t="s">
        <v>44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223</v>
      </c>
      <c r="C11" s="1" t="s">
        <v>313</v>
      </c>
      <c r="D11" s="1" t="s">
        <v>31</v>
      </c>
      <c r="E11" s="47">
        <v>865209034302373</v>
      </c>
      <c r="F11" s="1"/>
      <c r="G11" s="1" t="s">
        <v>74</v>
      </c>
      <c r="H11" s="1"/>
      <c r="I11" s="1" t="s">
        <v>322</v>
      </c>
      <c r="J11" s="1" t="s">
        <v>323</v>
      </c>
      <c r="K11" s="1" t="s">
        <v>321</v>
      </c>
      <c r="L11" s="1" t="s">
        <v>316</v>
      </c>
      <c r="M11" s="1" t="s">
        <v>324</v>
      </c>
      <c r="N11" s="1"/>
      <c r="O11" s="1" t="s">
        <v>80</v>
      </c>
      <c r="P11" s="1" t="s">
        <v>92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56</v>
      </c>
      <c r="Y11" s="259"/>
      <c r="Z11" s="18" t="s">
        <v>41</v>
      </c>
      <c r="AA11" s="18">
        <f>COUNTIFS($D$8:$D$1000,"TG102",$R$8:$R$1000,"LK")</f>
        <v>27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32">
        <v>43497</v>
      </c>
      <c r="C12" s="32">
        <v>43525</v>
      </c>
      <c r="D12" s="1" t="s">
        <v>64</v>
      </c>
      <c r="E12" s="47">
        <v>868183034570981</v>
      </c>
      <c r="F12" s="1"/>
      <c r="G12" s="1" t="s">
        <v>74</v>
      </c>
      <c r="H12" s="1"/>
      <c r="I12" s="1" t="s">
        <v>325</v>
      </c>
      <c r="J12" s="1" t="s">
        <v>326</v>
      </c>
      <c r="K12" s="1" t="s">
        <v>226</v>
      </c>
      <c r="L12" s="1" t="s">
        <v>78</v>
      </c>
      <c r="M12" s="1" t="s">
        <v>327</v>
      </c>
      <c r="N12" s="1"/>
      <c r="O12" s="1" t="s">
        <v>80</v>
      </c>
      <c r="P12" s="1" t="s">
        <v>92</v>
      </c>
      <c r="Q12" s="1" t="s">
        <v>37</v>
      </c>
      <c r="R12" s="1" t="s">
        <v>40</v>
      </c>
      <c r="T12" s="271" t="s">
        <v>42</v>
      </c>
      <c r="U12" s="1" t="s">
        <v>43</v>
      </c>
      <c r="V12" s="1">
        <f>COUNTIF(R$8:R$1000,"MCH")</f>
        <v>2</v>
      </c>
      <c r="Y12" s="259"/>
      <c r="Z12" s="18" t="s">
        <v>43</v>
      </c>
      <c r="AA12" s="18">
        <f>COUNTIFS($D$8:$D$1000,"TG102",$R$8:$R$1000,"MCH")</f>
        <v>1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32">
        <v>43497</v>
      </c>
      <c r="C13" s="32">
        <v>43525</v>
      </c>
      <c r="D13" s="1" t="s">
        <v>64</v>
      </c>
      <c r="E13" s="47">
        <v>867717030618988</v>
      </c>
      <c r="F13" s="1"/>
      <c r="G13" s="1" t="s">
        <v>74</v>
      </c>
      <c r="H13" s="1"/>
      <c r="I13" s="1" t="s">
        <v>325</v>
      </c>
      <c r="J13" s="1"/>
      <c r="K13" s="1" t="s">
        <v>226</v>
      </c>
      <c r="L13" s="1" t="s">
        <v>78</v>
      </c>
      <c r="M13" s="1" t="s">
        <v>58</v>
      </c>
      <c r="N13" s="1"/>
      <c r="O13" s="1" t="s">
        <v>80</v>
      </c>
      <c r="P13" s="1" t="s">
        <v>92</v>
      </c>
      <c r="Q13" s="1" t="s">
        <v>42</v>
      </c>
      <c r="R13" s="1" t="s">
        <v>44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32">
        <v>43586</v>
      </c>
      <c r="C14" s="32">
        <v>43647</v>
      </c>
      <c r="D14" s="1" t="s">
        <v>64</v>
      </c>
      <c r="E14" s="47">
        <v>868183033794905</v>
      </c>
      <c r="F14" s="1"/>
      <c r="G14" s="1" t="s">
        <v>74</v>
      </c>
      <c r="H14" s="1"/>
      <c r="I14" s="1" t="s">
        <v>328</v>
      </c>
      <c r="J14" s="1" t="s">
        <v>326</v>
      </c>
      <c r="K14" s="1" t="s">
        <v>78</v>
      </c>
      <c r="L14" s="1"/>
      <c r="M14" s="1" t="s">
        <v>327</v>
      </c>
      <c r="N14" s="1"/>
      <c r="O14" s="1" t="s">
        <v>80</v>
      </c>
      <c r="P14" s="1" t="s">
        <v>92</v>
      </c>
      <c r="Q14" s="1" t="s">
        <v>37</v>
      </c>
      <c r="R14" s="1" t="s">
        <v>40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32">
        <v>43586</v>
      </c>
      <c r="C15" s="32">
        <v>43647</v>
      </c>
      <c r="D15" s="1" t="s">
        <v>64</v>
      </c>
      <c r="E15" s="47">
        <v>867717030625884</v>
      </c>
      <c r="F15" s="1"/>
      <c r="G15" s="1" t="s">
        <v>74</v>
      </c>
      <c r="H15" s="1"/>
      <c r="I15" s="1" t="s">
        <v>89</v>
      </c>
      <c r="J15" s="1"/>
      <c r="K15" s="1" t="s">
        <v>78</v>
      </c>
      <c r="L15" s="1"/>
      <c r="M15" s="1" t="s">
        <v>106</v>
      </c>
      <c r="N15" s="1"/>
      <c r="O15" s="1" t="s">
        <v>80</v>
      </c>
      <c r="P15" s="1" t="s">
        <v>92</v>
      </c>
      <c r="Q15" s="1" t="s">
        <v>42</v>
      </c>
      <c r="R15" s="1" t="s">
        <v>44</v>
      </c>
      <c r="T15" s="272"/>
      <c r="U15" s="18" t="s">
        <v>44</v>
      </c>
      <c r="V15" s="1">
        <f>COUNTIF(R$8:R$1000,"NCFW")</f>
        <v>59</v>
      </c>
      <c r="Y15" s="259"/>
      <c r="Z15" s="18" t="s">
        <v>44</v>
      </c>
      <c r="AA15" s="18">
        <f>COUNTIFS($D$8:$D$1000,"TG102",$R$8:$R$1000,"NCFW")</f>
        <v>24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32">
        <v>43586</v>
      </c>
      <c r="C16" s="32">
        <v>43647</v>
      </c>
      <c r="D16" s="1" t="s">
        <v>64</v>
      </c>
      <c r="E16" s="47">
        <v>868183033815577</v>
      </c>
      <c r="F16" s="1"/>
      <c r="G16" s="1" t="s">
        <v>74</v>
      </c>
      <c r="H16" s="1"/>
      <c r="I16" s="1" t="s">
        <v>89</v>
      </c>
      <c r="J16" s="1"/>
      <c r="K16" s="1" t="s">
        <v>329</v>
      </c>
      <c r="L16" s="1" t="s">
        <v>78</v>
      </c>
      <c r="M16" s="1" t="s">
        <v>58</v>
      </c>
      <c r="N16" s="1"/>
      <c r="O16" s="1" t="s">
        <v>80</v>
      </c>
      <c r="P16" s="1" t="s">
        <v>92</v>
      </c>
      <c r="Q16" s="1" t="s">
        <v>42</v>
      </c>
      <c r="R16" s="1" t="s">
        <v>44</v>
      </c>
      <c r="T16" s="273"/>
      <c r="U16" s="18" t="s">
        <v>45</v>
      </c>
      <c r="V16" s="1">
        <f>COUNTIF(R$8:R$1000,"KL")</f>
        <v>13</v>
      </c>
      <c r="Y16" s="259"/>
      <c r="Z16" s="18" t="s">
        <v>45</v>
      </c>
      <c r="AA16" s="18">
        <f>COUNTIFS($D$8:$D$1000,"TG102",$R$8:$R$1000,"KL")</f>
        <v>2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10</v>
      </c>
      <c r="B17" s="32">
        <v>43586</v>
      </c>
      <c r="C17" s="32">
        <v>43647</v>
      </c>
      <c r="D17" s="1" t="s">
        <v>64</v>
      </c>
      <c r="E17" s="47">
        <v>868183034664149</v>
      </c>
      <c r="F17" s="1"/>
      <c r="G17" s="1" t="s">
        <v>74</v>
      </c>
      <c r="H17" s="1" t="s">
        <v>2129</v>
      </c>
      <c r="I17" s="1" t="s">
        <v>330</v>
      </c>
      <c r="J17" s="1" t="s">
        <v>331</v>
      </c>
      <c r="K17" s="1" t="s">
        <v>206</v>
      </c>
      <c r="L17" s="1" t="s">
        <v>78</v>
      </c>
      <c r="M17" s="1" t="s">
        <v>332</v>
      </c>
      <c r="N17" s="1"/>
      <c r="O17" s="1" t="s">
        <v>80</v>
      </c>
      <c r="P17" s="1" t="s">
        <v>92</v>
      </c>
      <c r="Q17" s="1" t="s">
        <v>37</v>
      </c>
      <c r="R17" s="1" t="s">
        <v>59</v>
      </c>
      <c r="T17" s="274" t="s">
        <v>55</v>
      </c>
      <c r="U17" s="275"/>
      <c r="V17" s="104">
        <f>SUM(V6:V16)</f>
        <v>258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11</v>
      </c>
      <c r="B18" s="32">
        <v>43586</v>
      </c>
      <c r="C18" s="32">
        <v>43647</v>
      </c>
      <c r="D18" s="1" t="s">
        <v>64</v>
      </c>
      <c r="E18" s="47">
        <v>868183034804323</v>
      </c>
      <c r="F18" s="1"/>
      <c r="G18" s="1" t="s">
        <v>74</v>
      </c>
      <c r="H18" s="1"/>
      <c r="I18" s="1" t="s">
        <v>330</v>
      </c>
      <c r="J18" s="1" t="s">
        <v>225</v>
      </c>
      <c r="K18" s="1" t="s">
        <v>333</v>
      </c>
      <c r="L18" s="1" t="s">
        <v>78</v>
      </c>
      <c r="M18" s="1" t="s">
        <v>125</v>
      </c>
      <c r="N18" s="1"/>
      <c r="O18" s="1" t="s">
        <v>80</v>
      </c>
      <c r="P18" s="1" t="s">
        <v>92</v>
      </c>
      <c r="Q18" s="1" t="s">
        <v>37</v>
      </c>
      <c r="R18" s="1" t="s">
        <v>41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12</v>
      </c>
      <c r="B19" s="1" t="s">
        <v>223</v>
      </c>
      <c r="C19" s="1" t="s">
        <v>313</v>
      </c>
      <c r="D19" s="1" t="s">
        <v>64</v>
      </c>
      <c r="E19" s="47">
        <v>867717030611553</v>
      </c>
      <c r="F19" s="1"/>
      <c r="G19" s="1" t="s">
        <v>74</v>
      </c>
      <c r="H19" s="1"/>
      <c r="I19" s="1" t="s">
        <v>334</v>
      </c>
      <c r="J19" s="1" t="s">
        <v>119</v>
      </c>
      <c r="K19" s="1" t="s">
        <v>219</v>
      </c>
      <c r="L19" s="1" t="s">
        <v>78</v>
      </c>
      <c r="M19" s="1" t="s">
        <v>121</v>
      </c>
      <c r="N19" s="1"/>
      <c r="O19" s="1" t="s">
        <v>80</v>
      </c>
      <c r="P19" s="1" t="s">
        <v>92</v>
      </c>
      <c r="Q19" s="1" t="s">
        <v>37</v>
      </c>
      <c r="R19" s="1" t="s">
        <v>40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13</v>
      </c>
      <c r="B20" s="1" t="s">
        <v>223</v>
      </c>
      <c r="C20" s="1" t="s">
        <v>313</v>
      </c>
      <c r="D20" s="1" t="s">
        <v>64</v>
      </c>
      <c r="E20" s="47">
        <v>868183033827804</v>
      </c>
      <c r="F20" s="1"/>
      <c r="G20" s="1" t="s">
        <v>74</v>
      </c>
      <c r="H20" s="1"/>
      <c r="I20" s="1" t="s">
        <v>335</v>
      </c>
      <c r="J20" s="1" t="s">
        <v>119</v>
      </c>
      <c r="K20" s="1" t="s">
        <v>206</v>
      </c>
      <c r="L20" s="1" t="s">
        <v>78</v>
      </c>
      <c r="M20" s="1" t="s">
        <v>121</v>
      </c>
      <c r="N20" s="1"/>
      <c r="O20" s="1" t="s">
        <v>80</v>
      </c>
      <c r="P20" s="1" t="s">
        <v>92</v>
      </c>
      <c r="Q20" s="1" t="s">
        <v>37</v>
      </c>
      <c r="R20" s="1" t="s">
        <v>40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14</v>
      </c>
      <c r="B21" s="1" t="s">
        <v>223</v>
      </c>
      <c r="C21" s="1" t="s">
        <v>313</v>
      </c>
      <c r="D21" s="1" t="s">
        <v>64</v>
      </c>
      <c r="E21" s="47">
        <v>868183033825881</v>
      </c>
      <c r="F21" s="1"/>
      <c r="G21" s="1" t="s">
        <v>74</v>
      </c>
      <c r="H21" s="1"/>
      <c r="I21" s="1" t="s">
        <v>335</v>
      </c>
      <c r="J21" s="1" t="s">
        <v>336</v>
      </c>
      <c r="K21" s="1" t="s">
        <v>78</v>
      </c>
      <c r="L21" s="1"/>
      <c r="M21" s="1" t="s">
        <v>106</v>
      </c>
      <c r="N21" s="1"/>
      <c r="O21" s="1" t="s">
        <v>80</v>
      </c>
      <c r="P21" s="1" t="s">
        <v>92</v>
      </c>
      <c r="Q21" s="1" t="s">
        <v>42</v>
      </c>
      <c r="R21" s="1" t="s">
        <v>44</v>
      </c>
      <c r="T21" s="18" t="s">
        <v>46</v>
      </c>
      <c r="U21" s="18">
        <f>COUNTIF(Q7:Q1000,"PM")</f>
        <v>75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15</v>
      </c>
      <c r="B22" s="1" t="s">
        <v>223</v>
      </c>
      <c r="C22" s="1" t="s">
        <v>313</v>
      </c>
      <c r="D22" s="1" t="s">
        <v>64</v>
      </c>
      <c r="E22" s="47">
        <v>868183034631668</v>
      </c>
      <c r="F22" s="1"/>
      <c r="G22" s="1" t="s">
        <v>74</v>
      </c>
      <c r="H22" s="1"/>
      <c r="I22" s="1" t="s">
        <v>89</v>
      </c>
      <c r="J22" s="1" t="s">
        <v>326</v>
      </c>
      <c r="K22" s="1" t="s">
        <v>206</v>
      </c>
      <c r="L22" s="1" t="s">
        <v>78</v>
      </c>
      <c r="M22" s="1" t="s">
        <v>327</v>
      </c>
      <c r="N22" s="1"/>
      <c r="O22" s="1" t="s">
        <v>80</v>
      </c>
      <c r="P22" s="1" t="s">
        <v>92</v>
      </c>
      <c r="Q22" s="1" t="s">
        <v>37</v>
      </c>
      <c r="R22" s="1" t="s">
        <v>40</v>
      </c>
      <c r="T22" s="18" t="s">
        <v>47</v>
      </c>
      <c r="U22" s="18">
        <f>COUNTIF(Q7:Q1000,"PC")</f>
        <v>183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16</v>
      </c>
      <c r="B23" s="1" t="s">
        <v>223</v>
      </c>
      <c r="C23" s="1" t="s">
        <v>313</v>
      </c>
      <c r="D23" s="1" t="s">
        <v>64</v>
      </c>
      <c r="E23" s="47">
        <v>867717030420575</v>
      </c>
      <c r="F23" s="1"/>
      <c r="G23" s="1" t="s">
        <v>74</v>
      </c>
      <c r="H23" s="1"/>
      <c r="I23" s="1" t="s">
        <v>337</v>
      </c>
      <c r="J23" s="1" t="s">
        <v>119</v>
      </c>
      <c r="K23" s="1" t="s">
        <v>219</v>
      </c>
      <c r="L23" s="1" t="s">
        <v>78</v>
      </c>
      <c r="M23" s="1" t="s">
        <v>121</v>
      </c>
      <c r="N23" s="1"/>
      <c r="O23" s="1" t="s">
        <v>80</v>
      </c>
      <c r="P23" s="1" t="s">
        <v>92</v>
      </c>
      <c r="Q23" s="1" t="s">
        <v>37</v>
      </c>
      <c r="R23" s="1" t="s">
        <v>40</v>
      </c>
      <c r="T23" s="104" t="s">
        <v>55</v>
      </c>
      <c r="U23" s="5">
        <f>SUM(U21:U22)</f>
        <v>258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17</v>
      </c>
      <c r="B24" s="1" t="s">
        <v>223</v>
      </c>
      <c r="C24" s="1" t="s">
        <v>313</v>
      </c>
      <c r="D24" s="1" t="s">
        <v>64</v>
      </c>
      <c r="E24" s="47">
        <v>867717030613773</v>
      </c>
      <c r="F24" s="1"/>
      <c r="G24" s="1" t="s">
        <v>74</v>
      </c>
      <c r="H24" s="1"/>
      <c r="I24" s="1" t="s">
        <v>338</v>
      </c>
      <c r="J24" s="1" t="s">
        <v>336</v>
      </c>
      <c r="K24" s="1" t="s">
        <v>78</v>
      </c>
      <c r="L24" s="1"/>
      <c r="M24" s="1" t="s">
        <v>106</v>
      </c>
      <c r="N24" s="1"/>
      <c r="O24" s="1" t="s">
        <v>80</v>
      </c>
      <c r="P24" s="1" t="s">
        <v>92</v>
      </c>
      <c r="Q24" s="1" t="s">
        <v>42</v>
      </c>
      <c r="R24" s="1" t="s">
        <v>44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18</v>
      </c>
      <c r="B25" s="1" t="s">
        <v>223</v>
      </c>
      <c r="C25" s="1" t="s">
        <v>313</v>
      </c>
      <c r="D25" s="1" t="s">
        <v>64</v>
      </c>
      <c r="E25" s="47">
        <v>867717030626254</v>
      </c>
      <c r="F25" s="1"/>
      <c r="G25" s="1" t="s">
        <v>74</v>
      </c>
      <c r="H25" s="1" t="s">
        <v>2130</v>
      </c>
      <c r="I25" s="1" t="s">
        <v>339</v>
      </c>
      <c r="J25" s="1" t="s">
        <v>331</v>
      </c>
      <c r="K25" s="1" t="s">
        <v>226</v>
      </c>
      <c r="L25" s="1" t="s">
        <v>78</v>
      </c>
      <c r="M25" s="1" t="s">
        <v>125</v>
      </c>
      <c r="N25" s="1"/>
      <c r="O25" s="1" t="s">
        <v>80</v>
      </c>
      <c r="P25" s="1" t="s">
        <v>92</v>
      </c>
      <c r="Q25" s="1" t="s">
        <v>37</v>
      </c>
      <c r="R25" s="1" t="s">
        <v>59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19</v>
      </c>
      <c r="B26" s="1" t="s">
        <v>223</v>
      </c>
      <c r="C26" s="1" t="s">
        <v>313</v>
      </c>
      <c r="D26" s="1" t="s">
        <v>64</v>
      </c>
      <c r="E26" s="47">
        <v>868183034734991</v>
      </c>
      <c r="F26" s="1"/>
      <c r="G26" s="1" t="s">
        <v>74</v>
      </c>
      <c r="H26" s="1"/>
      <c r="I26" s="1" t="s">
        <v>330</v>
      </c>
      <c r="J26" s="1" t="s">
        <v>326</v>
      </c>
      <c r="K26" s="1" t="s">
        <v>206</v>
      </c>
      <c r="L26" s="1" t="s">
        <v>78</v>
      </c>
      <c r="M26" s="1" t="s">
        <v>327</v>
      </c>
      <c r="N26" s="1"/>
      <c r="O26" s="1" t="s">
        <v>80</v>
      </c>
      <c r="P26" s="1" t="s">
        <v>92</v>
      </c>
      <c r="Q26" s="1" t="s">
        <v>37</v>
      </c>
      <c r="R26" s="1" t="s">
        <v>40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20</v>
      </c>
      <c r="B27" s="32">
        <v>43497</v>
      </c>
      <c r="C27" s="32">
        <v>43525</v>
      </c>
      <c r="D27" s="1" t="s">
        <v>25</v>
      </c>
      <c r="E27" s="47">
        <v>861693037598166</v>
      </c>
      <c r="F27" s="1"/>
      <c r="G27" s="1" t="s">
        <v>95</v>
      </c>
      <c r="H27" s="1"/>
      <c r="I27" s="1" t="s">
        <v>340</v>
      </c>
      <c r="J27" s="1" t="s">
        <v>341</v>
      </c>
      <c r="K27" s="1" t="s">
        <v>342</v>
      </c>
      <c r="L27" s="1"/>
      <c r="M27" s="1" t="s">
        <v>343</v>
      </c>
      <c r="N27" s="1"/>
      <c r="O27" s="1" t="s">
        <v>80</v>
      </c>
      <c r="P27" s="1" t="s">
        <v>92</v>
      </c>
      <c r="Q27" s="1" t="s">
        <v>37</v>
      </c>
      <c r="R27" s="1" t="s">
        <v>41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21</v>
      </c>
      <c r="B28" s="32">
        <v>43497</v>
      </c>
      <c r="C28" s="32">
        <v>43525</v>
      </c>
      <c r="D28" s="1" t="s">
        <v>25</v>
      </c>
      <c r="E28" s="47">
        <v>869668021815687</v>
      </c>
      <c r="F28" s="1"/>
      <c r="G28" s="1" t="s">
        <v>95</v>
      </c>
      <c r="H28" s="1" t="s">
        <v>344</v>
      </c>
      <c r="I28" s="1" t="s">
        <v>345</v>
      </c>
      <c r="J28" s="1" t="s">
        <v>167</v>
      </c>
      <c r="K28" s="1" t="s">
        <v>342</v>
      </c>
      <c r="L28" s="1"/>
      <c r="M28" s="1" t="s">
        <v>346</v>
      </c>
      <c r="N28" s="1"/>
      <c r="O28" s="1" t="s">
        <v>80</v>
      </c>
      <c r="P28" s="1" t="s">
        <v>92</v>
      </c>
      <c r="Q28" s="1" t="s">
        <v>37</v>
      </c>
      <c r="R28" s="1" t="s">
        <v>39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22</v>
      </c>
      <c r="B29" s="32">
        <v>43586</v>
      </c>
      <c r="C29" s="32">
        <v>43525</v>
      </c>
      <c r="D29" s="1" t="s">
        <v>25</v>
      </c>
      <c r="E29" s="47">
        <v>869668021842293</v>
      </c>
      <c r="F29" s="1"/>
      <c r="G29" s="1" t="s">
        <v>95</v>
      </c>
      <c r="H29" s="1"/>
      <c r="I29" s="1" t="s">
        <v>347</v>
      </c>
      <c r="J29" s="1" t="s">
        <v>348</v>
      </c>
      <c r="K29" s="1"/>
      <c r="L29" s="1" t="s">
        <v>349</v>
      </c>
      <c r="M29" s="1" t="s">
        <v>350</v>
      </c>
      <c r="N29" s="1"/>
      <c r="O29" s="1" t="s">
        <v>80</v>
      </c>
      <c r="P29" s="1" t="s">
        <v>92</v>
      </c>
      <c r="Q29" s="1" t="s">
        <v>37</v>
      </c>
      <c r="R29" s="1" t="s">
        <v>41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23</v>
      </c>
      <c r="B30" s="32">
        <v>43313</v>
      </c>
      <c r="C30" s="32">
        <v>43739</v>
      </c>
      <c r="D30" s="1" t="s">
        <v>25</v>
      </c>
      <c r="E30" s="47">
        <v>867330029875575</v>
      </c>
      <c r="F30" s="1"/>
      <c r="G30" s="1" t="s">
        <v>95</v>
      </c>
      <c r="H30" s="1"/>
      <c r="I30" s="1" t="s">
        <v>351</v>
      </c>
      <c r="J30" s="1" t="s">
        <v>352</v>
      </c>
      <c r="K30" s="1" t="s">
        <v>349</v>
      </c>
      <c r="L30" s="1"/>
      <c r="M30" s="1" t="s">
        <v>353</v>
      </c>
      <c r="N30" s="1"/>
      <c r="O30" s="1" t="s">
        <v>80</v>
      </c>
      <c r="P30" s="1" t="s">
        <v>81</v>
      </c>
      <c r="Q30" s="1" t="s">
        <v>42</v>
      </c>
      <c r="R30" s="1" t="s">
        <v>44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24</v>
      </c>
      <c r="B31" s="32">
        <v>43313</v>
      </c>
      <c r="C31" s="32">
        <v>43739</v>
      </c>
      <c r="D31" s="1" t="s">
        <v>25</v>
      </c>
      <c r="E31" s="47">
        <v>867330065867071</v>
      </c>
      <c r="F31" s="1"/>
      <c r="G31" s="1" t="s">
        <v>95</v>
      </c>
      <c r="H31" s="1"/>
      <c r="I31" s="1" t="s">
        <v>340</v>
      </c>
      <c r="J31" s="1" t="s">
        <v>134</v>
      </c>
      <c r="K31" s="1" t="s">
        <v>342</v>
      </c>
      <c r="L31" s="1"/>
      <c r="M31" s="1"/>
      <c r="N31" s="1"/>
      <c r="O31" s="1" t="s">
        <v>80</v>
      </c>
      <c r="P31" s="1" t="s">
        <v>81</v>
      </c>
      <c r="Q31" s="1" t="s">
        <v>42</v>
      </c>
      <c r="R31" s="1" t="s">
        <v>45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25</v>
      </c>
      <c r="B32" s="1" t="s">
        <v>223</v>
      </c>
      <c r="C32" s="1" t="s">
        <v>313</v>
      </c>
      <c r="D32" s="1" t="s">
        <v>25</v>
      </c>
      <c r="E32" s="47">
        <v>861693035611714</v>
      </c>
      <c r="F32" s="1"/>
      <c r="G32" s="1" t="s">
        <v>95</v>
      </c>
      <c r="H32" s="1"/>
      <c r="I32" s="1" t="s">
        <v>354</v>
      </c>
      <c r="J32" s="1" t="s">
        <v>119</v>
      </c>
      <c r="K32" s="1" t="s">
        <v>355</v>
      </c>
      <c r="L32" s="1" t="s">
        <v>349</v>
      </c>
      <c r="M32" s="1" t="s">
        <v>121</v>
      </c>
      <c r="N32" s="33">
        <v>10000</v>
      </c>
      <c r="O32" s="1" t="s">
        <v>80</v>
      </c>
      <c r="P32" s="1" t="s">
        <v>92</v>
      </c>
      <c r="Q32" s="1" t="s">
        <v>37</v>
      </c>
      <c r="R32" s="1" t="s">
        <v>40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26</v>
      </c>
      <c r="B33" s="1" t="s">
        <v>223</v>
      </c>
      <c r="C33" s="1" t="s">
        <v>313</v>
      </c>
      <c r="D33" s="1" t="s">
        <v>25</v>
      </c>
      <c r="E33" s="47">
        <v>869668021846039</v>
      </c>
      <c r="F33" s="1"/>
      <c r="G33" s="1" t="s">
        <v>95</v>
      </c>
      <c r="H33" s="1"/>
      <c r="I33" s="1" t="s">
        <v>345</v>
      </c>
      <c r="J33" s="1" t="s">
        <v>167</v>
      </c>
      <c r="K33" s="1" t="s">
        <v>349</v>
      </c>
      <c r="L33" s="1"/>
      <c r="M33" s="1" t="s">
        <v>281</v>
      </c>
      <c r="N33" s="1"/>
      <c r="O33" s="1" t="s">
        <v>80</v>
      </c>
      <c r="P33" s="1" t="s">
        <v>92</v>
      </c>
      <c r="Q33" s="1" t="s">
        <v>37</v>
      </c>
      <c r="R33" s="1" t="s">
        <v>41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27</v>
      </c>
      <c r="B34" s="1" t="s">
        <v>223</v>
      </c>
      <c r="C34" s="1" t="s">
        <v>313</v>
      </c>
      <c r="D34" s="1" t="s">
        <v>25</v>
      </c>
      <c r="E34" s="47">
        <v>861693036088169</v>
      </c>
      <c r="F34" s="1"/>
      <c r="G34" s="1" t="s">
        <v>95</v>
      </c>
      <c r="H34" s="1"/>
      <c r="I34" s="1" t="s">
        <v>345</v>
      </c>
      <c r="J34" s="1" t="s">
        <v>59</v>
      </c>
      <c r="K34" s="1" t="s">
        <v>342</v>
      </c>
      <c r="L34" s="1"/>
      <c r="M34" s="1" t="s">
        <v>356</v>
      </c>
      <c r="N34" s="1"/>
      <c r="O34" s="1" t="s">
        <v>80</v>
      </c>
      <c r="P34" s="1" t="s">
        <v>92</v>
      </c>
      <c r="Q34" s="1" t="s">
        <v>42</v>
      </c>
      <c r="R34" s="1" t="s">
        <v>45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28</v>
      </c>
      <c r="B35" s="1" t="s">
        <v>223</v>
      </c>
      <c r="C35" s="1" t="s">
        <v>313</v>
      </c>
      <c r="D35" s="1" t="s">
        <v>25</v>
      </c>
      <c r="E35" s="47">
        <v>861693037612587</v>
      </c>
      <c r="F35" s="1"/>
      <c r="G35" s="1" t="s">
        <v>95</v>
      </c>
      <c r="H35" s="1"/>
      <c r="I35" s="1"/>
      <c r="J35" s="1" t="s">
        <v>357</v>
      </c>
      <c r="K35" s="1" t="s">
        <v>342</v>
      </c>
      <c r="L35" s="1"/>
      <c r="M35" s="1" t="s">
        <v>358</v>
      </c>
      <c r="N35" s="33">
        <v>120000</v>
      </c>
      <c r="O35" s="1" t="s">
        <v>80</v>
      </c>
      <c r="P35" s="1" t="s">
        <v>92</v>
      </c>
      <c r="Q35" s="1" t="s">
        <v>37</v>
      </c>
      <c r="R35" s="1" t="s">
        <v>41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29</v>
      </c>
      <c r="B36" s="1" t="s">
        <v>223</v>
      </c>
      <c r="C36" s="1" t="s">
        <v>313</v>
      </c>
      <c r="D36" s="1" t="s">
        <v>25</v>
      </c>
      <c r="E36" s="47">
        <v>868004027086720</v>
      </c>
      <c r="F36" s="1"/>
      <c r="G36" s="1" t="s">
        <v>95</v>
      </c>
      <c r="H36" s="1"/>
      <c r="I36" s="1" t="s">
        <v>351</v>
      </c>
      <c r="J36" s="1" t="s">
        <v>359</v>
      </c>
      <c r="K36" s="1" t="s">
        <v>349</v>
      </c>
      <c r="L36" s="1"/>
      <c r="M36" s="1" t="s">
        <v>360</v>
      </c>
      <c r="N36" s="33">
        <v>310000</v>
      </c>
      <c r="O36" s="1" t="s">
        <v>80</v>
      </c>
      <c r="P36" s="1" t="s">
        <v>92</v>
      </c>
      <c r="Q36" s="1" t="s">
        <v>37</v>
      </c>
      <c r="R36" s="1" t="s">
        <v>39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30</v>
      </c>
      <c r="B37" s="1" t="s">
        <v>223</v>
      </c>
      <c r="C37" s="1" t="s">
        <v>313</v>
      </c>
      <c r="D37" s="1" t="s">
        <v>25</v>
      </c>
      <c r="E37" s="47">
        <v>868004027109134</v>
      </c>
      <c r="F37" s="1"/>
      <c r="G37" s="1" t="s">
        <v>95</v>
      </c>
      <c r="H37" s="1"/>
      <c r="I37" s="1" t="s">
        <v>340</v>
      </c>
      <c r="J37" s="1" t="s">
        <v>361</v>
      </c>
      <c r="K37" s="1" t="s">
        <v>349</v>
      </c>
      <c r="L37" s="1"/>
      <c r="M37" s="1" t="s">
        <v>281</v>
      </c>
      <c r="N37" s="1"/>
      <c r="O37" s="1" t="s">
        <v>80</v>
      </c>
      <c r="P37" s="1" t="s">
        <v>92</v>
      </c>
      <c r="Q37" s="1" t="s">
        <v>37</v>
      </c>
      <c r="R37" s="1" t="s">
        <v>41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31</v>
      </c>
      <c r="B38" s="1" t="s">
        <v>223</v>
      </c>
      <c r="C38" s="1" t="s">
        <v>313</v>
      </c>
      <c r="D38" s="1" t="s">
        <v>25</v>
      </c>
      <c r="E38" s="47">
        <v>867330021469278</v>
      </c>
      <c r="F38" s="1"/>
      <c r="G38" s="1" t="s">
        <v>95</v>
      </c>
      <c r="H38" s="1" t="s">
        <v>306</v>
      </c>
      <c r="I38" s="1" t="s">
        <v>345</v>
      </c>
      <c r="J38" s="1"/>
      <c r="K38" s="1"/>
      <c r="L38" s="1" t="s">
        <v>349</v>
      </c>
      <c r="M38" s="1" t="s">
        <v>356</v>
      </c>
      <c r="N38" s="1"/>
      <c r="O38" s="1" t="s">
        <v>80</v>
      </c>
      <c r="P38" s="1" t="s">
        <v>92</v>
      </c>
      <c r="Q38" s="1" t="s">
        <v>42</v>
      </c>
      <c r="R38" s="1" t="s">
        <v>45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32</v>
      </c>
      <c r="B39" s="1" t="s">
        <v>223</v>
      </c>
      <c r="C39" s="1" t="s">
        <v>313</v>
      </c>
      <c r="D39" s="1" t="s">
        <v>25</v>
      </c>
      <c r="E39" s="47">
        <v>867330026949845</v>
      </c>
      <c r="F39" s="1"/>
      <c r="G39" s="1" t="s">
        <v>95</v>
      </c>
      <c r="H39" s="1"/>
      <c r="I39" s="1"/>
      <c r="J39" s="1" t="s">
        <v>362</v>
      </c>
      <c r="K39" s="1" t="s">
        <v>363</v>
      </c>
      <c r="L39" s="1" t="s">
        <v>349</v>
      </c>
      <c r="M39" s="1" t="s">
        <v>106</v>
      </c>
      <c r="N39" s="1"/>
      <c r="O39" s="1" t="s">
        <v>80</v>
      </c>
      <c r="P39" s="1" t="s">
        <v>92</v>
      </c>
      <c r="Q39" s="1" t="s">
        <v>42</v>
      </c>
      <c r="R39" s="1" t="s">
        <v>44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8</v>
      </c>
    </row>
    <row r="40" spans="1:28" ht="16.5" customHeight="1" x14ac:dyDescent="0.25">
      <c r="A40" s="1">
        <v>33</v>
      </c>
      <c r="B40" s="1" t="s">
        <v>223</v>
      </c>
      <c r="C40" s="1" t="s">
        <v>313</v>
      </c>
      <c r="D40" s="1" t="s">
        <v>25</v>
      </c>
      <c r="E40" s="47">
        <v>867330023791604</v>
      </c>
      <c r="F40" s="1"/>
      <c r="G40" s="1" t="s">
        <v>95</v>
      </c>
      <c r="H40" s="1" t="s">
        <v>306</v>
      </c>
      <c r="I40" s="1" t="s">
        <v>364</v>
      </c>
      <c r="J40" s="1"/>
      <c r="K40" s="1" t="s">
        <v>349</v>
      </c>
      <c r="L40" s="1"/>
      <c r="M40" s="1"/>
      <c r="N40" s="1"/>
      <c r="O40" s="1" t="s">
        <v>80</v>
      </c>
      <c r="P40" s="1" t="s">
        <v>92</v>
      </c>
      <c r="Q40" s="1" t="s">
        <v>42</v>
      </c>
      <c r="R40" s="1" t="s">
        <v>44</v>
      </c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">
        <v>34</v>
      </c>
      <c r="B41" s="32">
        <v>43497</v>
      </c>
      <c r="C41" s="32">
        <v>43525</v>
      </c>
      <c r="D41" s="1" t="s">
        <v>18</v>
      </c>
      <c r="E41" s="47">
        <v>862118029128516</v>
      </c>
      <c r="F41" s="1"/>
      <c r="G41" s="1" t="s">
        <v>95</v>
      </c>
      <c r="H41" s="1" t="s">
        <v>2131</v>
      </c>
      <c r="I41" s="1" t="s">
        <v>365</v>
      </c>
      <c r="J41" s="1"/>
      <c r="K41" s="1" t="s">
        <v>366</v>
      </c>
      <c r="L41" s="1" t="s">
        <v>110</v>
      </c>
      <c r="M41" s="1" t="s">
        <v>58</v>
      </c>
      <c r="N41" s="1"/>
      <c r="O41" s="1" t="s">
        <v>80</v>
      </c>
      <c r="P41" s="1" t="s">
        <v>92</v>
      </c>
      <c r="Q41" s="1" t="s">
        <v>42</v>
      </c>
      <c r="R41" s="1" t="s">
        <v>44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35</v>
      </c>
      <c r="B42" s="32">
        <v>43497</v>
      </c>
      <c r="C42" s="32">
        <v>43525</v>
      </c>
      <c r="D42" s="1" t="s">
        <v>18</v>
      </c>
      <c r="E42" s="47">
        <v>12896001435657</v>
      </c>
      <c r="F42" s="1"/>
      <c r="G42" s="1" t="s">
        <v>95</v>
      </c>
      <c r="H42" s="1" t="s">
        <v>2132</v>
      </c>
      <c r="I42" s="1" t="s">
        <v>365</v>
      </c>
      <c r="J42" s="1"/>
      <c r="K42" s="1" t="s">
        <v>366</v>
      </c>
      <c r="L42" s="1" t="s">
        <v>110</v>
      </c>
      <c r="M42" s="1" t="s">
        <v>58</v>
      </c>
      <c r="N42" s="1"/>
      <c r="O42" s="1" t="s">
        <v>80</v>
      </c>
      <c r="P42" s="1" t="s">
        <v>92</v>
      </c>
      <c r="Q42" s="1" t="s">
        <v>42</v>
      </c>
      <c r="R42" s="1" t="s">
        <v>44</v>
      </c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">
        <v>36</v>
      </c>
      <c r="B43" s="32">
        <v>43497</v>
      </c>
      <c r="C43" s="32">
        <v>43525</v>
      </c>
      <c r="D43" s="1" t="s">
        <v>18</v>
      </c>
      <c r="E43" s="47">
        <v>13227007916954</v>
      </c>
      <c r="F43" s="1"/>
      <c r="G43" s="1" t="s">
        <v>95</v>
      </c>
      <c r="H43" s="1" t="s">
        <v>2133</v>
      </c>
      <c r="I43" s="1" t="s">
        <v>365</v>
      </c>
      <c r="J43" s="1"/>
      <c r="K43" s="1" t="s">
        <v>366</v>
      </c>
      <c r="L43" s="1" t="s">
        <v>110</v>
      </c>
      <c r="M43" s="1" t="s">
        <v>58</v>
      </c>
      <c r="N43" s="1"/>
      <c r="O43" s="1" t="s">
        <v>80</v>
      </c>
      <c r="P43" s="1" t="s">
        <v>92</v>
      </c>
      <c r="Q43" s="1" t="s">
        <v>42</v>
      </c>
      <c r="R43" s="1" t="s">
        <v>44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37</v>
      </c>
      <c r="B44" s="32">
        <v>43678</v>
      </c>
      <c r="C44" s="32">
        <v>43739</v>
      </c>
      <c r="D44" s="1" t="s">
        <v>18</v>
      </c>
      <c r="E44" s="47">
        <v>866762029016100</v>
      </c>
      <c r="F44" s="1"/>
      <c r="G44" s="1" t="s">
        <v>95</v>
      </c>
      <c r="H44" s="1"/>
      <c r="I44" s="1" t="s">
        <v>367</v>
      </c>
      <c r="J44" s="1"/>
      <c r="K44" s="1" t="s">
        <v>110</v>
      </c>
      <c r="L44" s="1"/>
      <c r="M44" s="1" t="s">
        <v>368</v>
      </c>
      <c r="N44" s="1"/>
      <c r="O44" s="1" t="s">
        <v>80</v>
      </c>
      <c r="P44" s="1" t="s">
        <v>81</v>
      </c>
      <c r="Q44" s="1" t="s">
        <v>42</v>
      </c>
      <c r="R44" s="1" t="s">
        <v>45</v>
      </c>
      <c r="Y44" s="259"/>
      <c r="Z44" s="18" t="s">
        <v>41</v>
      </c>
      <c r="AA44" s="18">
        <f>COUNTIFS($D$8:$D$1000,"TG102SE",$R$8:$R$1000,"LK")</f>
        <v>3</v>
      </c>
      <c r="AB44" s="257"/>
    </row>
    <row r="45" spans="1:28" ht="16.5" customHeight="1" x14ac:dyDescent="0.25">
      <c r="A45" s="1">
        <v>38</v>
      </c>
      <c r="B45" s="32">
        <v>43678</v>
      </c>
      <c r="C45" s="32">
        <v>43739</v>
      </c>
      <c r="D45" s="1" t="s">
        <v>18</v>
      </c>
      <c r="E45" s="47">
        <v>862118029128516</v>
      </c>
      <c r="F45" s="1"/>
      <c r="G45" s="1" t="s">
        <v>95</v>
      </c>
      <c r="H45" s="1"/>
      <c r="I45" s="1" t="s">
        <v>365</v>
      </c>
      <c r="J45" s="1"/>
      <c r="K45" s="1" t="s">
        <v>110</v>
      </c>
      <c r="L45" s="1"/>
      <c r="M45" s="1" t="s">
        <v>368</v>
      </c>
      <c r="N45" s="1"/>
      <c r="O45" s="1" t="s">
        <v>80</v>
      </c>
      <c r="P45" s="1" t="s">
        <v>81</v>
      </c>
      <c r="Q45" s="1" t="s">
        <v>42</v>
      </c>
      <c r="R45" s="1" t="s">
        <v>45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39</v>
      </c>
      <c r="B46" s="32">
        <v>43678</v>
      </c>
      <c r="C46" s="32">
        <v>43739</v>
      </c>
      <c r="D46" s="1" t="s">
        <v>18</v>
      </c>
      <c r="E46" s="47">
        <v>862118020939564</v>
      </c>
      <c r="F46" s="1"/>
      <c r="G46" s="1" t="s">
        <v>95</v>
      </c>
      <c r="H46" s="1" t="s">
        <v>369</v>
      </c>
      <c r="I46" s="1" t="s">
        <v>370</v>
      </c>
      <c r="J46" s="1" t="s">
        <v>242</v>
      </c>
      <c r="K46" s="1" t="s">
        <v>366</v>
      </c>
      <c r="L46" s="1" t="s">
        <v>110</v>
      </c>
      <c r="M46" s="1" t="s">
        <v>371</v>
      </c>
      <c r="N46" s="1"/>
      <c r="O46" s="1" t="s">
        <v>80</v>
      </c>
      <c r="P46" s="1" t="s">
        <v>81</v>
      </c>
      <c r="Q46" s="1" t="s">
        <v>42</v>
      </c>
      <c r="R46" s="1" t="s">
        <v>44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40</v>
      </c>
      <c r="B47" s="1" t="s">
        <v>223</v>
      </c>
      <c r="C47" s="1" t="s">
        <v>313</v>
      </c>
      <c r="D47" s="1" t="s">
        <v>18</v>
      </c>
      <c r="E47" s="47">
        <v>13226007790534</v>
      </c>
      <c r="F47" s="1"/>
      <c r="G47" s="1" t="s">
        <v>95</v>
      </c>
      <c r="H47" s="1" t="s">
        <v>2134</v>
      </c>
      <c r="I47" s="1" t="s">
        <v>365</v>
      </c>
      <c r="J47" s="1" t="s">
        <v>303</v>
      </c>
      <c r="K47" s="1" t="s">
        <v>115</v>
      </c>
      <c r="L47" s="1" t="s">
        <v>110</v>
      </c>
      <c r="M47" s="1" t="s">
        <v>139</v>
      </c>
      <c r="N47" s="33">
        <v>30000</v>
      </c>
      <c r="O47" s="1" t="s">
        <v>80</v>
      </c>
      <c r="P47" s="1" t="s">
        <v>92</v>
      </c>
      <c r="Q47" s="1" t="s">
        <v>37</v>
      </c>
      <c r="R47" s="1" t="s">
        <v>41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41</v>
      </c>
      <c r="B48" s="1" t="s">
        <v>223</v>
      </c>
      <c r="C48" s="1" t="s">
        <v>313</v>
      </c>
      <c r="D48" s="1" t="s">
        <v>18</v>
      </c>
      <c r="E48" s="47">
        <v>863306020496466</v>
      </c>
      <c r="F48" s="1"/>
      <c r="G48" s="1" t="s">
        <v>95</v>
      </c>
      <c r="H48" s="1" t="s">
        <v>2135</v>
      </c>
      <c r="I48" s="1" t="s">
        <v>372</v>
      </c>
      <c r="J48" s="1"/>
      <c r="K48" s="1" t="s">
        <v>115</v>
      </c>
      <c r="L48" s="1" t="s">
        <v>105</v>
      </c>
      <c r="M48" s="1" t="s">
        <v>58</v>
      </c>
      <c r="N48" s="1"/>
      <c r="O48" s="1" t="s">
        <v>80</v>
      </c>
      <c r="P48" s="1" t="s">
        <v>92</v>
      </c>
      <c r="Q48" s="1" t="s">
        <v>42</v>
      </c>
      <c r="R48" s="1" t="s">
        <v>44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3</v>
      </c>
      <c r="AB48" s="257"/>
    </row>
    <row r="49" spans="1:28" ht="16.5" customHeight="1" x14ac:dyDescent="0.25">
      <c r="A49" s="1">
        <v>42</v>
      </c>
      <c r="B49" s="32">
        <v>43678</v>
      </c>
      <c r="C49" s="32">
        <v>43739</v>
      </c>
      <c r="D49" s="1" t="s">
        <v>56</v>
      </c>
      <c r="E49" s="47">
        <v>867717030618988</v>
      </c>
      <c r="F49" s="1"/>
      <c r="G49" s="1" t="s">
        <v>95</v>
      </c>
      <c r="H49" s="1"/>
      <c r="I49" s="1" t="s">
        <v>373</v>
      </c>
      <c r="J49" s="1"/>
      <c r="K49" s="1" t="s">
        <v>226</v>
      </c>
      <c r="L49" s="1"/>
      <c r="M49" s="1" t="s">
        <v>58</v>
      </c>
      <c r="N49" s="1"/>
      <c r="O49" s="1" t="s">
        <v>80</v>
      </c>
      <c r="P49" s="1" t="s">
        <v>81</v>
      </c>
      <c r="Q49" s="1" t="s">
        <v>42</v>
      </c>
      <c r="R49" s="1" t="s">
        <v>44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>
        <v>43</v>
      </c>
      <c r="B50" s="1" t="s">
        <v>223</v>
      </c>
      <c r="C50" s="1" t="s">
        <v>313</v>
      </c>
      <c r="D50" s="1" t="s">
        <v>56</v>
      </c>
      <c r="E50" s="47">
        <v>867857039900852</v>
      </c>
      <c r="F50" s="1"/>
      <c r="G50" s="1" t="s">
        <v>74</v>
      </c>
      <c r="H50" s="1"/>
      <c r="I50" s="1" t="s">
        <v>374</v>
      </c>
      <c r="J50" s="1" t="s">
        <v>375</v>
      </c>
      <c r="K50" s="1" t="s">
        <v>78</v>
      </c>
      <c r="L50" s="1"/>
      <c r="M50" s="1" t="s">
        <v>376</v>
      </c>
      <c r="N50" s="1"/>
      <c r="O50" s="1" t="s">
        <v>80</v>
      </c>
      <c r="P50" s="1" t="s">
        <v>92</v>
      </c>
      <c r="Q50" s="1" t="s">
        <v>37</v>
      </c>
      <c r="R50" s="1" t="s">
        <v>41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23</v>
      </c>
    </row>
    <row r="51" spans="1:28" ht="16.5" customHeight="1" x14ac:dyDescent="0.25">
      <c r="A51" s="1">
        <v>44</v>
      </c>
      <c r="B51" s="1" t="s">
        <v>223</v>
      </c>
      <c r="C51" s="1" t="s">
        <v>313</v>
      </c>
      <c r="D51" s="1" t="s">
        <v>56</v>
      </c>
      <c r="E51" s="47">
        <v>867857039906800</v>
      </c>
      <c r="F51" s="1"/>
      <c r="G51" s="1" t="s">
        <v>74</v>
      </c>
      <c r="H51" s="1"/>
      <c r="I51" s="1" t="s">
        <v>377</v>
      </c>
      <c r="J51" s="1" t="s">
        <v>225</v>
      </c>
      <c r="K51" s="1" t="s">
        <v>78</v>
      </c>
      <c r="L51" s="1"/>
      <c r="M51" s="1" t="s">
        <v>227</v>
      </c>
      <c r="N51" s="1"/>
      <c r="O51" s="1" t="s">
        <v>80</v>
      </c>
      <c r="P51" s="1" t="s">
        <v>92</v>
      </c>
      <c r="Q51" s="1" t="s">
        <v>37</v>
      </c>
      <c r="R51" s="1" t="s">
        <v>41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7</v>
      </c>
      <c r="AB51" s="257"/>
    </row>
    <row r="52" spans="1:28" ht="16.5" customHeight="1" x14ac:dyDescent="0.25">
      <c r="A52" s="1">
        <v>45</v>
      </c>
      <c r="B52" s="1" t="s">
        <v>223</v>
      </c>
      <c r="C52" s="1" t="s">
        <v>313</v>
      </c>
      <c r="D52" s="1" t="s">
        <v>30</v>
      </c>
      <c r="E52" s="47">
        <v>868345031029325</v>
      </c>
      <c r="F52" s="1"/>
      <c r="G52" s="1" t="s">
        <v>74</v>
      </c>
      <c r="H52" s="1"/>
      <c r="I52" s="1" t="s">
        <v>378</v>
      </c>
      <c r="J52" s="1" t="s">
        <v>119</v>
      </c>
      <c r="K52" s="1" t="s">
        <v>229</v>
      </c>
      <c r="L52" s="1" t="s">
        <v>276</v>
      </c>
      <c r="M52" s="1" t="s">
        <v>121</v>
      </c>
      <c r="N52" s="1" t="s">
        <v>379</v>
      </c>
      <c r="O52" s="1" t="s">
        <v>80</v>
      </c>
      <c r="P52" s="1" t="s">
        <v>92</v>
      </c>
      <c r="Q52" s="1" t="s">
        <v>37</v>
      </c>
      <c r="R52" s="1" t="s">
        <v>40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1</v>
      </c>
      <c r="AB52" s="257"/>
    </row>
    <row r="53" spans="1:28" ht="16.5" customHeight="1" x14ac:dyDescent="0.25">
      <c r="A53" s="1">
        <v>46</v>
      </c>
      <c r="B53" s="1" t="s">
        <v>223</v>
      </c>
      <c r="C53" s="1" t="s">
        <v>313</v>
      </c>
      <c r="D53" s="1" t="s">
        <v>30</v>
      </c>
      <c r="E53" s="47">
        <v>864811036935703</v>
      </c>
      <c r="F53" s="1"/>
      <c r="G53" s="1" t="s">
        <v>74</v>
      </c>
      <c r="H53" s="1"/>
      <c r="I53" s="1" t="s">
        <v>380</v>
      </c>
      <c r="J53" s="1" t="s">
        <v>381</v>
      </c>
      <c r="K53" s="1" t="s">
        <v>276</v>
      </c>
      <c r="L53" s="1"/>
      <c r="M53" s="1" t="s">
        <v>106</v>
      </c>
      <c r="N53" s="1" t="s">
        <v>379</v>
      </c>
      <c r="O53" s="1" t="s">
        <v>80</v>
      </c>
      <c r="P53" s="1" t="s">
        <v>92</v>
      </c>
      <c r="Q53" s="1" t="s">
        <v>42</v>
      </c>
      <c r="R53" s="1" t="s">
        <v>44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9</v>
      </c>
      <c r="AB53" s="257"/>
    </row>
    <row r="54" spans="1:28" ht="16.5" customHeight="1" x14ac:dyDescent="0.25">
      <c r="A54" s="1">
        <v>47</v>
      </c>
      <c r="B54" s="1" t="s">
        <v>223</v>
      </c>
      <c r="C54" s="1" t="s">
        <v>313</v>
      </c>
      <c r="D54" s="1" t="s">
        <v>30</v>
      </c>
      <c r="E54" s="47">
        <v>868926033947976</v>
      </c>
      <c r="F54" s="1"/>
      <c r="G54" s="1" t="s">
        <v>74</v>
      </c>
      <c r="H54" s="1"/>
      <c r="I54" s="1" t="s">
        <v>382</v>
      </c>
      <c r="J54" s="1" t="s">
        <v>119</v>
      </c>
      <c r="K54" s="1" t="s">
        <v>243</v>
      </c>
      <c r="L54" s="1" t="s">
        <v>276</v>
      </c>
      <c r="M54" s="1" t="s">
        <v>121</v>
      </c>
      <c r="N54" s="1" t="s">
        <v>379</v>
      </c>
      <c r="O54" s="1" t="s">
        <v>80</v>
      </c>
      <c r="P54" s="1" t="s">
        <v>92</v>
      </c>
      <c r="Q54" s="1" t="s">
        <v>37</v>
      </c>
      <c r="R54" s="1" t="s">
        <v>40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>
        <v>48</v>
      </c>
      <c r="B55" s="1" t="s">
        <v>223</v>
      </c>
      <c r="C55" s="1" t="s">
        <v>313</v>
      </c>
      <c r="D55" s="1" t="s">
        <v>30</v>
      </c>
      <c r="E55" s="47">
        <v>868345031046378</v>
      </c>
      <c r="F55" s="1"/>
      <c r="G55" s="1" t="s">
        <v>74</v>
      </c>
      <c r="H55" s="1"/>
      <c r="I55" s="1" t="s">
        <v>382</v>
      </c>
      <c r="J55" s="1" t="s">
        <v>198</v>
      </c>
      <c r="K55" s="1" t="s">
        <v>311</v>
      </c>
      <c r="L55" s="1" t="s">
        <v>276</v>
      </c>
      <c r="M55" s="1" t="s">
        <v>383</v>
      </c>
      <c r="N55" s="1" t="s">
        <v>379</v>
      </c>
      <c r="O55" s="1" t="s">
        <v>80</v>
      </c>
      <c r="P55" s="1" t="s">
        <v>92</v>
      </c>
      <c r="Q55" s="1" t="s">
        <v>37</v>
      </c>
      <c r="R55" s="1" t="s">
        <v>41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2</v>
      </c>
      <c r="AB55" s="257"/>
    </row>
    <row r="56" spans="1:28" ht="16.5" customHeight="1" x14ac:dyDescent="0.25">
      <c r="A56" s="1">
        <v>49</v>
      </c>
      <c r="B56" s="1" t="s">
        <v>223</v>
      </c>
      <c r="C56" s="1" t="s">
        <v>313</v>
      </c>
      <c r="D56" s="1" t="s">
        <v>30</v>
      </c>
      <c r="E56" s="47">
        <v>866192037782024</v>
      </c>
      <c r="F56" s="1"/>
      <c r="G56" s="1" t="s">
        <v>74</v>
      </c>
      <c r="H56" s="1" t="s">
        <v>384</v>
      </c>
      <c r="I56" s="1" t="s">
        <v>385</v>
      </c>
      <c r="J56" s="1" t="s">
        <v>170</v>
      </c>
      <c r="K56" s="1"/>
      <c r="L56" s="1" t="s">
        <v>276</v>
      </c>
      <c r="M56" s="1" t="s">
        <v>386</v>
      </c>
      <c r="N56" s="1" t="s">
        <v>379</v>
      </c>
      <c r="O56" s="1" t="s">
        <v>80</v>
      </c>
      <c r="P56" s="1" t="s">
        <v>92</v>
      </c>
      <c r="Q56" s="1" t="s">
        <v>37</v>
      </c>
      <c r="R56" s="1" t="s">
        <v>40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>
        <v>50</v>
      </c>
      <c r="B57" s="1" t="s">
        <v>223</v>
      </c>
      <c r="C57" s="1" t="s">
        <v>387</v>
      </c>
      <c r="D57" s="1" t="s">
        <v>388</v>
      </c>
      <c r="E57" s="47" t="s">
        <v>389</v>
      </c>
      <c r="F57" s="1"/>
      <c r="G57" s="1"/>
      <c r="H57" s="1"/>
      <c r="I57" s="1"/>
      <c r="J57" s="1" t="s">
        <v>390</v>
      </c>
      <c r="K57" s="1"/>
      <c r="L57" s="1"/>
      <c r="M57" s="1"/>
      <c r="N57" s="1"/>
      <c r="O57" s="1" t="s">
        <v>80</v>
      </c>
      <c r="P57" s="1" t="s">
        <v>92</v>
      </c>
      <c r="Q57" s="1" t="s">
        <v>37</v>
      </c>
      <c r="R57" s="1" t="s">
        <v>41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265" t="s">
        <v>557</v>
      </c>
      <c r="B58" s="266"/>
      <c r="C58" s="266"/>
      <c r="D58" s="266"/>
      <c r="E58" s="266"/>
      <c r="F58" s="266"/>
      <c r="G58" s="266"/>
      <c r="H58" s="266"/>
      <c r="I58" s="266"/>
      <c r="J58" s="266"/>
      <c r="K58" s="266"/>
      <c r="L58" s="266"/>
      <c r="M58" s="266"/>
      <c r="N58" s="266"/>
      <c r="O58" s="266"/>
      <c r="P58" s="266"/>
      <c r="Q58" s="266"/>
      <c r="R58" s="26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268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70"/>
      <c r="T59" s="124"/>
      <c r="U59" s="124"/>
      <c r="V59" s="124"/>
      <c r="Y59" s="259"/>
      <c r="Z59" s="18" t="s">
        <v>44</v>
      </c>
      <c r="AA59" s="18">
        <f>COUNTIFS($D$8:$D$1000,"TG102V",$R$8:$R$1000,"NCFW")</f>
        <v>2</v>
      </c>
      <c r="AB59" s="257"/>
    </row>
    <row r="60" spans="1:28" ht="16.5" customHeight="1" x14ac:dyDescent="0.25">
      <c r="A60" s="1">
        <v>51</v>
      </c>
      <c r="B60" s="1" t="s">
        <v>595</v>
      </c>
      <c r="C60" s="1" t="s">
        <v>559</v>
      </c>
      <c r="D60" s="1" t="s">
        <v>64</v>
      </c>
      <c r="E60" s="47">
        <v>868183034555172</v>
      </c>
      <c r="F60" s="1"/>
      <c r="G60" s="1" t="s">
        <v>74</v>
      </c>
      <c r="H60" s="1"/>
      <c r="I60" s="1" t="s">
        <v>89</v>
      </c>
      <c r="J60" s="1"/>
      <c r="K60" s="1" t="s">
        <v>78</v>
      </c>
      <c r="L60" s="1"/>
      <c r="M60" s="1" t="s">
        <v>106</v>
      </c>
      <c r="N60" s="1"/>
      <c r="O60" s="1" t="s">
        <v>80</v>
      </c>
      <c r="P60" s="1" t="s">
        <v>92</v>
      </c>
      <c r="Q60" s="1" t="s">
        <v>42</v>
      </c>
      <c r="R60" s="1" t="s">
        <v>44</v>
      </c>
      <c r="Y60" s="259"/>
      <c r="Z60" s="18" t="s">
        <v>45</v>
      </c>
      <c r="AA60" s="18">
        <f>COUNTIFS($D$8:$D$1000,"TG102V",$R$8:$R$1000,"KL")</f>
        <v>2</v>
      </c>
      <c r="AB60" s="258"/>
    </row>
    <row r="61" spans="1:28" ht="16.5" customHeight="1" x14ac:dyDescent="0.25">
      <c r="A61" s="1">
        <v>52</v>
      </c>
      <c r="B61" s="1" t="s">
        <v>595</v>
      </c>
      <c r="C61" s="1" t="s">
        <v>559</v>
      </c>
      <c r="D61" s="1" t="s">
        <v>64</v>
      </c>
      <c r="E61" s="47">
        <v>868183033843546</v>
      </c>
      <c r="F61" s="1"/>
      <c r="G61" s="1" t="s">
        <v>74</v>
      </c>
      <c r="H61" s="1"/>
      <c r="I61" s="1" t="s">
        <v>672</v>
      </c>
      <c r="J61" s="1" t="s">
        <v>625</v>
      </c>
      <c r="K61" s="1" t="s">
        <v>78</v>
      </c>
      <c r="L61" s="1" t="s">
        <v>84</v>
      </c>
      <c r="M61" s="1" t="s">
        <v>106</v>
      </c>
      <c r="N61" s="1"/>
      <c r="O61" s="1" t="s">
        <v>80</v>
      </c>
      <c r="P61" s="1" t="s">
        <v>92</v>
      </c>
      <c r="Q61" s="1" t="s">
        <v>42</v>
      </c>
      <c r="R61" s="1" t="s">
        <v>44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14</v>
      </c>
    </row>
    <row r="62" spans="1:28" ht="16.5" customHeight="1" x14ac:dyDescent="0.25">
      <c r="A62" s="1">
        <v>53</v>
      </c>
      <c r="B62" s="1" t="s">
        <v>595</v>
      </c>
      <c r="C62" s="1" t="s">
        <v>559</v>
      </c>
      <c r="D62" s="1" t="s">
        <v>64</v>
      </c>
      <c r="E62" s="47">
        <v>867717030620000</v>
      </c>
      <c r="F62" s="1" t="s">
        <v>88</v>
      </c>
      <c r="G62" s="1" t="s">
        <v>74</v>
      </c>
      <c r="H62" s="1" t="s">
        <v>306</v>
      </c>
      <c r="I62" s="1" t="s">
        <v>673</v>
      </c>
      <c r="J62" s="1"/>
      <c r="K62" s="1" t="s">
        <v>78</v>
      </c>
      <c r="L62" s="1"/>
      <c r="M62" s="1" t="s">
        <v>106</v>
      </c>
      <c r="N62" s="1"/>
      <c r="O62" s="1" t="s">
        <v>80</v>
      </c>
      <c r="P62" s="1" t="s">
        <v>92</v>
      </c>
      <c r="Q62" s="1" t="s">
        <v>42</v>
      </c>
      <c r="R62" s="1" t="s">
        <v>44</v>
      </c>
      <c r="Y62" s="259"/>
      <c r="Z62" s="18" t="s">
        <v>59</v>
      </c>
      <c r="AA62" s="18">
        <f>COUNTIFS($D$8:$D$1000,"TG102LE",$R$8:$R$1000,"GSM")</f>
        <v>2</v>
      </c>
      <c r="AB62" s="257"/>
    </row>
    <row r="63" spans="1:28" ht="16.5" customHeight="1" x14ac:dyDescent="0.25">
      <c r="A63" s="1">
        <v>54</v>
      </c>
      <c r="B63" s="1" t="s">
        <v>595</v>
      </c>
      <c r="C63" s="1" t="s">
        <v>559</v>
      </c>
      <c r="D63" s="1" t="s">
        <v>64</v>
      </c>
      <c r="E63" s="47">
        <v>868183034800651</v>
      </c>
      <c r="F63" s="1" t="s">
        <v>88</v>
      </c>
      <c r="G63" s="1" t="s">
        <v>74</v>
      </c>
      <c r="H63" s="1"/>
      <c r="I63" s="1" t="s">
        <v>674</v>
      </c>
      <c r="J63" s="1" t="s">
        <v>167</v>
      </c>
      <c r="K63" s="1" t="s">
        <v>206</v>
      </c>
      <c r="L63" s="1" t="s">
        <v>78</v>
      </c>
      <c r="M63" s="1" t="s">
        <v>360</v>
      </c>
      <c r="N63" s="1"/>
      <c r="O63" s="1" t="s">
        <v>80</v>
      </c>
      <c r="P63" s="1" t="s">
        <v>92</v>
      </c>
      <c r="Q63" s="1" t="s">
        <v>37</v>
      </c>
      <c r="R63" s="1" t="s">
        <v>39</v>
      </c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>
        <v>55</v>
      </c>
      <c r="B64" s="1" t="s">
        <v>595</v>
      </c>
      <c r="C64" s="1" t="s">
        <v>559</v>
      </c>
      <c r="D64" s="1" t="s">
        <v>64</v>
      </c>
      <c r="E64" s="47">
        <v>868183034540208</v>
      </c>
      <c r="F64" s="1"/>
      <c r="G64" s="1" t="s">
        <v>74</v>
      </c>
      <c r="H64" s="1" t="s">
        <v>675</v>
      </c>
      <c r="I64" s="1" t="s">
        <v>328</v>
      </c>
      <c r="J64" s="1" t="s">
        <v>331</v>
      </c>
      <c r="K64" s="1" t="s">
        <v>206</v>
      </c>
      <c r="L64" s="1" t="s">
        <v>78</v>
      </c>
      <c r="M64" s="1" t="s">
        <v>332</v>
      </c>
      <c r="N64" s="1"/>
      <c r="O64" s="1" t="s">
        <v>80</v>
      </c>
      <c r="P64" s="1" t="s">
        <v>92</v>
      </c>
      <c r="Q64" s="1" t="s">
        <v>37</v>
      </c>
      <c r="R64" s="1" t="s">
        <v>59</v>
      </c>
      <c r="Y64" s="259"/>
      <c r="Z64" s="18" t="s">
        <v>40</v>
      </c>
      <c r="AA64" s="18">
        <f>COUNTIFS($D$8:$D$1000,"TG102LE",$R$8:$R$1000,"NG")</f>
        <v>2</v>
      </c>
      <c r="AB64" s="257"/>
    </row>
    <row r="65" spans="1:28" ht="16.5" customHeight="1" x14ac:dyDescent="0.25">
      <c r="A65" s="1">
        <v>56</v>
      </c>
      <c r="B65" s="1" t="s">
        <v>595</v>
      </c>
      <c r="C65" s="1" t="s">
        <v>559</v>
      </c>
      <c r="D65" s="1" t="s">
        <v>64</v>
      </c>
      <c r="E65" s="47">
        <v>868183034525936</v>
      </c>
      <c r="F65" s="1"/>
      <c r="G65" s="1" t="s">
        <v>74</v>
      </c>
      <c r="H65" s="1"/>
      <c r="I65" s="1" t="s">
        <v>676</v>
      </c>
      <c r="J65" s="1"/>
      <c r="K65" s="1" t="s">
        <v>206</v>
      </c>
      <c r="L65" s="1" t="s">
        <v>78</v>
      </c>
      <c r="M65" s="1" t="s">
        <v>58</v>
      </c>
      <c r="N65" s="1"/>
      <c r="O65" s="1" t="s">
        <v>80</v>
      </c>
      <c r="P65" s="1" t="s">
        <v>92</v>
      </c>
      <c r="Q65" s="1" t="s">
        <v>42</v>
      </c>
      <c r="R65" s="1" t="s">
        <v>44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57</v>
      </c>
      <c r="B66" s="1" t="s">
        <v>595</v>
      </c>
      <c r="C66" s="1" t="s">
        <v>559</v>
      </c>
      <c r="D66" s="1" t="s">
        <v>64</v>
      </c>
      <c r="E66" s="47">
        <v>868183034631668</v>
      </c>
      <c r="F66" s="1"/>
      <c r="G66" s="1" t="s">
        <v>74</v>
      </c>
      <c r="H66" s="1"/>
      <c r="I66" s="1" t="s">
        <v>89</v>
      </c>
      <c r="J66" s="1"/>
      <c r="K66" s="1" t="s">
        <v>78</v>
      </c>
      <c r="L66" s="1" t="s">
        <v>78</v>
      </c>
      <c r="M66" s="1" t="s">
        <v>58</v>
      </c>
      <c r="N66" s="1"/>
      <c r="O66" s="1" t="s">
        <v>80</v>
      </c>
      <c r="P66" s="1" t="s">
        <v>92</v>
      </c>
      <c r="Q66" s="1" t="s">
        <v>42</v>
      </c>
      <c r="R66" s="1" t="s">
        <v>44</v>
      </c>
      <c r="Y66" s="259"/>
      <c r="Z66" s="18" t="s">
        <v>41</v>
      </c>
      <c r="AA66" s="18">
        <f>COUNTIFS($D$8:$D$1000,"TG102LE",$R$8:$R$1000,"LK")</f>
        <v>5</v>
      </c>
      <c r="AB66" s="257"/>
    </row>
    <row r="67" spans="1:28" ht="16.5" customHeight="1" x14ac:dyDescent="0.25">
      <c r="A67" s="1">
        <v>58</v>
      </c>
      <c r="B67" s="1" t="s">
        <v>595</v>
      </c>
      <c r="C67" s="1" t="s">
        <v>559</v>
      </c>
      <c r="D67" s="1" t="s">
        <v>64</v>
      </c>
      <c r="E67" s="47">
        <v>867717030423926</v>
      </c>
      <c r="F67" s="1"/>
      <c r="G67" s="1" t="s">
        <v>74</v>
      </c>
      <c r="H67" s="1" t="s">
        <v>677</v>
      </c>
      <c r="I67" s="1"/>
      <c r="J67" s="1" t="s">
        <v>678</v>
      </c>
      <c r="K67" s="1" t="s">
        <v>219</v>
      </c>
      <c r="L67" s="1" t="s">
        <v>78</v>
      </c>
      <c r="M67" s="1" t="s">
        <v>679</v>
      </c>
      <c r="N67" s="33">
        <v>300000</v>
      </c>
      <c r="O67" s="1" t="s">
        <v>80</v>
      </c>
      <c r="P67" s="1" t="s">
        <v>92</v>
      </c>
      <c r="Q67" s="1" t="s">
        <v>37</v>
      </c>
      <c r="R67" s="1" t="s">
        <v>59</v>
      </c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>
        <v>59</v>
      </c>
      <c r="B68" s="1" t="s">
        <v>595</v>
      </c>
      <c r="C68" s="1" t="s">
        <v>559</v>
      </c>
      <c r="D68" s="1" t="s">
        <v>25</v>
      </c>
      <c r="E68" s="47">
        <v>861693034829978</v>
      </c>
      <c r="F68" s="1"/>
      <c r="G68" s="1" t="s">
        <v>95</v>
      </c>
      <c r="H68" s="1"/>
      <c r="I68" s="1" t="s">
        <v>351</v>
      </c>
      <c r="J68" s="1" t="s">
        <v>119</v>
      </c>
      <c r="K68" s="1" t="s">
        <v>680</v>
      </c>
      <c r="L68" s="26" t="s">
        <v>681</v>
      </c>
      <c r="M68" s="1" t="s">
        <v>246</v>
      </c>
      <c r="N68" s="33">
        <v>10000</v>
      </c>
      <c r="O68" s="1" t="s">
        <v>80</v>
      </c>
      <c r="P68" s="1" t="s">
        <v>92</v>
      </c>
      <c r="Q68" s="1" t="s">
        <v>37</v>
      </c>
      <c r="R68" s="1" t="s">
        <v>40</v>
      </c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>
        <v>60</v>
      </c>
      <c r="B69" s="1" t="s">
        <v>595</v>
      </c>
      <c r="C69" s="1" t="s">
        <v>559</v>
      </c>
      <c r="D69" s="1" t="s">
        <v>25</v>
      </c>
      <c r="E69" s="47">
        <v>867330029875575</v>
      </c>
      <c r="F69" s="1"/>
      <c r="G69" s="1" t="s">
        <v>95</v>
      </c>
      <c r="H69" s="1"/>
      <c r="I69" s="1" t="s">
        <v>351</v>
      </c>
      <c r="J69" s="1" t="s">
        <v>682</v>
      </c>
      <c r="K69" s="26" t="s">
        <v>681</v>
      </c>
      <c r="L69" s="1"/>
      <c r="M69" s="1" t="s">
        <v>683</v>
      </c>
      <c r="N69" s="1"/>
      <c r="O69" s="1" t="s">
        <v>80</v>
      </c>
      <c r="P69" s="1" t="s">
        <v>92</v>
      </c>
      <c r="Q69" s="1" t="s">
        <v>42</v>
      </c>
      <c r="R69" s="1" t="s">
        <v>44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61</v>
      </c>
      <c r="B70" s="1" t="s">
        <v>595</v>
      </c>
      <c r="C70" s="1" t="s">
        <v>559</v>
      </c>
      <c r="D70" s="1" t="s">
        <v>25</v>
      </c>
      <c r="E70" s="47">
        <v>868004027087843</v>
      </c>
      <c r="F70" s="1"/>
      <c r="G70" s="1" t="s">
        <v>95</v>
      </c>
      <c r="H70" s="1"/>
      <c r="I70" s="1" t="s">
        <v>684</v>
      </c>
      <c r="J70" s="1"/>
      <c r="K70" s="26" t="s">
        <v>681</v>
      </c>
      <c r="L70" s="1"/>
      <c r="M70" s="1" t="s">
        <v>106</v>
      </c>
      <c r="N70" s="1"/>
      <c r="O70" s="1" t="s">
        <v>80</v>
      </c>
      <c r="P70" s="1" t="s">
        <v>92</v>
      </c>
      <c r="Q70" s="1" t="s">
        <v>42</v>
      </c>
      <c r="R70" s="1" t="s">
        <v>44</v>
      </c>
      <c r="Y70" s="259"/>
      <c r="Z70" s="18" t="s">
        <v>44</v>
      </c>
      <c r="AA70" s="18">
        <f>COUNTIFS($D$8:$D$1000,"TG102LE",$R$8:$R$1000,"NCFW")</f>
        <v>2</v>
      </c>
      <c r="AB70" s="257"/>
    </row>
    <row r="71" spans="1:28" ht="16.5" customHeight="1" x14ac:dyDescent="0.25">
      <c r="A71" s="1">
        <v>62</v>
      </c>
      <c r="B71" s="1" t="s">
        <v>595</v>
      </c>
      <c r="C71" s="1" t="s">
        <v>559</v>
      </c>
      <c r="D71" s="1" t="s">
        <v>25</v>
      </c>
      <c r="E71" s="47">
        <v>867330023792875</v>
      </c>
      <c r="F71" s="1"/>
      <c r="G71" s="1" t="s">
        <v>95</v>
      </c>
      <c r="H71" s="1"/>
      <c r="I71" s="1" t="s">
        <v>685</v>
      </c>
      <c r="J71" s="1"/>
      <c r="K71" s="1" t="s">
        <v>349</v>
      </c>
      <c r="L71" s="1"/>
      <c r="M71" s="1" t="s">
        <v>106</v>
      </c>
      <c r="N71" s="1"/>
      <c r="O71" s="1" t="s">
        <v>80</v>
      </c>
      <c r="P71" s="1" t="s">
        <v>92</v>
      </c>
      <c r="Q71" s="1" t="s">
        <v>42</v>
      </c>
      <c r="R71" s="1" t="s">
        <v>44</v>
      </c>
      <c r="Y71" s="259"/>
      <c r="Z71" s="18" t="s">
        <v>45</v>
      </c>
      <c r="AA71" s="18">
        <f>COUNTIFS($D$8:$D$1000,"TG102LE",$R$8:$R$1000,"KL")</f>
        <v>3</v>
      </c>
      <c r="AB71" s="258"/>
    </row>
    <row r="72" spans="1:28" ht="16.5" customHeight="1" x14ac:dyDescent="0.25">
      <c r="A72" s="1">
        <v>63</v>
      </c>
      <c r="B72" s="1" t="s">
        <v>595</v>
      </c>
      <c r="C72" s="1" t="s">
        <v>559</v>
      </c>
      <c r="D72" s="1" t="s">
        <v>25</v>
      </c>
      <c r="E72" s="47">
        <v>867330023791604</v>
      </c>
      <c r="F72" s="1"/>
      <c r="G72" s="1" t="s">
        <v>95</v>
      </c>
      <c r="H72" s="1"/>
      <c r="I72" s="1" t="s">
        <v>351</v>
      </c>
      <c r="J72" s="1" t="s">
        <v>686</v>
      </c>
      <c r="K72" s="1" t="s">
        <v>349</v>
      </c>
      <c r="L72" s="1"/>
      <c r="M72" s="1" t="s">
        <v>106</v>
      </c>
      <c r="N72" s="1"/>
      <c r="O72" s="1" t="s">
        <v>80</v>
      </c>
      <c r="P72" s="1" t="s">
        <v>92</v>
      </c>
      <c r="Q72" s="1" t="s">
        <v>42</v>
      </c>
      <c r="R72" s="1" t="s">
        <v>44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>
        <v>64</v>
      </c>
      <c r="B73" s="1" t="s">
        <v>595</v>
      </c>
      <c r="C73" s="1" t="s">
        <v>559</v>
      </c>
      <c r="D73" s="1" t="s">
        <v>25</v>
      </c>
      <c r="E73" s="47">
        <v>868004027109134</v>
      </c>
      <c r="F73" s="1"/>
      <c r="G73" s="1" t="s">
        <v>95</v>
      </c>
      <c r="H73" s="1"/>
      <c r="I73" s="1" t="s">
        <v>340</v>
      </c>
      <c r="J73" s="1"/>
      <c r="K73" s="26" t="s">
        <v>681</v>
      </c>
      <c r="L73" s="1"/>
      <c r="M73" s="1" t="s">
        <v>106</v>
      </c>
      <c r="N73" s="1"/>
      <c r="O73" s="1" t="s">
        <v>80</v>
      </c>
      <c r="P73" s="1" t="s">
        <v>92</v>
      </c>
      <c r="Q73" s="1" t="s">
        <v>42</v>
      </c>
      <c r="R73" s="1" t="s">
        <v>44</v>
      </c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>
        <v>65</v>
      </c>
      <c r="B74" s="1" t="s">
        <v>595</v>
      </c>
      <c r="C74" s="1" t="s">
        <v>559</v>
      </c>
      <c r="D74" s="1" t="s">
        <v>25</v>
      </c>
      <c r="E74" s="47">
        <v>868004027108698</v>
      </c>
      <c r="F74" s="1"/>
      <c r="G74" s="1" t="s">
        <v>95</v>
      </c>
      <c r="H74" s="1"/>
      <c r="I74" s="1" t="s">
        <v>685</v>
      </c>
      <c r="J74" s="1" t="s">
        <v>687</v>
      </c>
      <c r="K74" s="1" t="s">
        <v>688</v>
      </c>
      <c r="L74" s="26" t="s">
        <v>681</v>
      </c>
      <c r="M74" s="1" t="s">
        <v>689</v>
      </c>
      <c r="N74" s="33">
        <v>20000</v>
      </c>
      <c r="O74" s="1" t="s">
        <v>80</v>
      </c>
      <c r="P74" s="1" t="s">
        <v>92</v>
      </c>
      <c r="Q74" s="1" t="s">
        <v>37</v>
      </c>
      <c r="R74" s="1" t="s">
        <v>40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66</v>
      </c>
      <c r="B75" s="1" t="s">
        <v>595</v>
      </c>
      <c r="C75" s="1" t="s">
        <v>559</v>
      </c>
      <c r="D75" s="1" t="s">
        <v>25</v>
      </c>
      <c r="E75" s="47">
        <v>866593020763782</v>
      </c>
      <c r="F75" s="1"/>
      <c r="G75" s="1" t="s">
        <v>95</v>
      </c>
      <c r="H75" s="1"/>
      <c r="I75" s="1" t="s">
        <v>436</v>
      </c>
      <c r="J75" s="1" t="s">
        <v>690</v>
      </c>
      <c r="K75" s="1" t="s">
        <v>688</v>
      </c>
      <c r="L75" s="26" t="s">
        <v>681</v>
      </c>
      <c r="M75" s="1" t="s">
        <v>691</v>
      </c>
      <c r="N75" s="1"/>
      <c r="O75" s="1" t="s">
        <v>80</v>
      </c>
      <c r="P75" s="1" t="s">
        <v>92</v>
      </c>
      <c r="Q75" s="1" t="s">
        <v>37</v>
      </c>
      <c r="R75" s="1" t="s">
        <v>40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67</v>
      </c>
      <c r="B76" s="1" t="s">
        <v>595</v>
      </c>
      <c r="C76" s="1" t="s">
        <v>559</v>
      </c>
      <c r="D76" s="1" t="s">
        <v>25</v>
      </c>
      <c r="E76" s="47">
        <v>861693037592284</v>
      </c>
      <c r="F76" s="1"/>
      <c r="G76" s="1" t="s">
        <v>95</v>
      </c>
      <c r="H76" s="1"/>
      <c r="I76" s="1" t="s">
        <v>340</v>
      </c>
      <c r="J76" s="1" t="s">
        <v>119</v>
      </c>
      <c r="K76" s="1" t="s">
        <v>692</v>
      </c>
      <c r="L76" s="26" t="s">
        <v>681</v>
      </c>
      <c r="M76" s="1" t="s">
        <v>246</v>
      </c>
      <c r="N76" s="33">
        <v>10000</v>
      </c>
      <c r="O76" s="1" t="s">
        <v>80</v>
      </c>
      <c r="P76" s="1" t="s">
        <v>92</v>
      </c>
      <c r="Q76" s="1" t="s">
        <v>37</v>
      </c>
      <c r="R76" s="1" t="s">
        <v>40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68</v>
      </c>
      <c r="B77" s="1" t="s">
        <v>595</v>
      </c>
      <c r="C77" s="1" t="s">
        <v>559</v>
      </c>
      <c r="D77" s="1" t="s">
        <v>25</v>
      </c>
      <c r="E77" s="47">
        <v>867330026949845</v>
      </c>
      <c r="F77" s="1"/>
      <c r="G77" s="1" t="s">
        <v>95</v>
      </c>
      <c r="H77" s="1"/>
      <c r="I77" s="1" t="s">
        <v>351</v>
      </c>
      <c r="J77" s="1" t="s">
        <v>686</v>
      </c>
      <c r="K77" s="26" t="s">
        <v>681</v>
      </c>
      <c r="L77" s="1"/>
      <c r="M77" s="1" t="s">
        <v>693</v>
      </c>
      <c r="N77" s="1"/>
      <c r="O77" s="1" t="s">
        <v>80</v>
      </c>
      <c r="P77" s="1" t="s">
        <v>92</v>
      </c>
      <c r="Q77" s="1" t="s">
        <v>37</v>
      </c>
      <c r="R77" s="1" t="s">
        <v>41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69</v>
      </c>
      <c r="B78" s="1" t="s">
        <v>595</v>
      </c>
      <c r="C78" s="1" t="s">
        <v>559</v>
      </c>
      <c r="D78" s="1" t="s">
        <v>25</v>
      </c>
      <c r="E78" s="47">
        <v>867330021469278</v>
      </c>
      <c r="F78" s="1"/>
      <c r="G78" s="1" t="s">
        <v>95</v>
      </c>
      <c r="H78" s="1"/>
      <c r="I78" s="1" t="s">
        <v>351</v>
      </c>
      <c r="J78" s="1"/>
      <c r="K78" s="26" t="s">
        <v>681</v>
      </c>
      <c r="L78" s="1"/>
      <c r="M78" s="1" t="s">
        <v>106</v>
      </c>
      <c r="N78" s="1"/>
      <c r="O78" s="1" t="s">
        <v>80</v>
      </c>
      <c r="P78" s="1" t="s">
        <v>92</v>
      </c>
      <c r="Q78" s="1" t="s">
        <v>42</v>
      </c>
      <c r="R78" s="1" t="s">
        <v>44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70</v>
      </c>
      <c r="B79" s="1" t="s">
        <v>595</v>
      </c>
      <c r="C79" s="1" t="s">
        <v>559</v>
      </c>
      <c r="D79" s="1" t="s">
        <v>56</v>
      </c>
      <c r="E79" s="47">
        <v>867717030471727</v>
      </c>
      <c r="F79" s="1"/>
      <c r="G79" s="1" t="s">
        <v>74</v>
      </c>
      <c r="H79" s="1"/>
      <c r="I79" s="1" t="s">
        <v>465</v>
      </c>
      <c r="J79" s="1"/>
      <c r="K79" s="1" t="s">
        <v>78</v>
      </c>
      <c r="L79" s="1"/>
      <c r="M79" s="1" t="s">
        <v>106</v>
      </c>
      <c r="N79" s="1"/>
      <c r="O79" s="1" t="s">
        <v>80</v>
      </c>
      <c r="P79" s="1" t="s">
        <v>100</v>
      </c>
      <c r="Q79" s="1" t="s">
        <v>42</v>
      </c>
      <c r="R79" s="1" t="s">
        <v>45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71</v>
      </c>
      <c r="B80" s="1" t="s">
        <v>595</v>
      </c>
      <c r="C80" s="1" t="s">
        <v>559</v>
      </c>
      <c r="D80" s="1" t="s">
        <v>56</v>
      </c>
      <c r="E80" s="47">
        <v>867857039906800</v>
      </c>
      <c r="F80" s="1"/>
      <c r="G80" s="1" t="s">
        <v>74</v>
      </c>
      <c r="H80" s="1"/>
      <c r="I80" s="1" t="s">
        <v>694</v>
      </c>
      <c r="J80" s="1"/>
      <c r="K80" s="1" t="s">
        <v>78</v>
      </c>
      <c r="L80" s="1"/>
      <c r="M80" s="1" t="s">
        <v>106</v>
      </c>
      <c r="N80" s="1"/>
      <c r="O80" s="1" t="s">
        <v>80</v>
      </c>
      <c r="P80" s="1" t="s">
        <v>100</v>
      </c>
      <c r="Q80" s="1" t="s">
        <v>42</v>
      </c>
      <c r="R80" s="1" t="s">
        <v>45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72</v>
      </c>
      <c r="B81" s="1" t="s">
        <v>595</v>
      </c>
      <c r="C81" s="1" t="s">
        <v>559</v>
      </c>
      <c r="D81" s="1" t="s">
        <v>56</v>
      </c>
      <c r="E81" s="47">
        <v>867857039900852</v>
      </c>
      <c r="F81" s="1"/>
      <c r="G81" s="1" t="s">
        <v>74</v>
      </c>
      <c r="H81" s="1"/>
      <c r="I81" s="1" t="s">
        <v>695</v>
      </c>
      <c r="J81" s="1"/>
      <c r="K81" s="1" t="s">
        <v>78</v>
      </c>
      <c r="L81" s="1"/>
      <c r="M81" s="1" t="s">
        <v>106</v>
      </c>
      <c r="N81" s="1"/>
      <c r="O81" s="1" t="s">
        <v>80</v>
      </c>
      <c r="P81" s="1" t="s">
        <v>100</v>
      </c>
      <c r="Q81" s="1" t="s">
        <v>42</v>
      </c>
      <c r="R81" s="1" t="s">
        <v>45</v>
      </c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>
        <v>73</v>
      </c>
      <c r="B82" s="1" t="s">
        <v>595</v>
      </c>
      <c r="C82" s="1" t="s">
        <v>559</v>
      </c>
      <c r="D82" s="1" t="s">
        <v>18</v>
      </c>
      <c r="E82" s="47">
        <v>865904028262340</v>
      </c>
      <c r="F82" s="1"/>
      <c r="G82" s="1" t="s">
        <v>95</v>
      </c>
      <c r="H82" s="1"/>
      <c r="I82" s="1" t="s">
        <v>367</v>
      </c>
      <c r="J82" s="1" t="s">
        <v>167</v>
      </c>
      <c r="K82" s="1" t="s">
        <v>110</v>
      </c>
      <c r="L82" s="1"/>
      <c r="M82" s="1" t="s">
        <v>696</v>
      </c>
      <c r="N82" s="1"/>
      <c r="O82" s="1" t="s">
        <v>80</v>
      </c>
      <c r="P82" s="1" t="s">
        <v>92</v>
      </c>
      <c r="Q82" s="1" t="s">
        <v>42</v>
      </c>
      <c r="R82" s="1" t="s">
        <v>44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>
        <v>74</v>
      </c>
      <c r="B83" s="1" t="s">
        <v>595</v>
      </c>
      <c r="C83" s="1" t="s">
        <v>559</v>
      </c>
      <c r="D83" s="1" t="s">
        <v>18</v>
      </c>
      <c r="E83" s="47">
        <v>866762029016100</v>
      </c>
      <c r="F83" s="1"/>
      <c r="G83" s="1" t="s">
        <v>95</v>
      </c>
      <c r="H83" s="1"/>
      <c r="I83" s="1" t="s">
        <v>367</v>
      </c>
      <c r="J83" s="1"/>
      <c r="K83" s="1" t="s">
        <v>110</v>
      </c>
      <c r="L83" s="1"/>
      <c r="M83" s="1" t="s">
        <v>106</v>
      </c>
      <c r="N83" s="1"/>
      <c r="O83" s="1" t="s">
        <v>80</v>
      </c>
      <c r="P83" s="1" t="s">
        <v>92</v>
      </c>
      <c r="Q83" s="1" t="s">
        <v>42</v>
      </c>
      <c r="R83" s="1" t="s">
        <v>44</v>
      </c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67</v>
      </c>
    </row>
    <row r="84" spans="1:28" ht="16.5" customHeight="1" x14ac:dyDescent="0.25">
      <c r="A84" s="1">
        <v>75</v>
      </c>
      <c r="B84" s="1" t="s">
        <v>595</v>
      </c>
      <c r="C84" s="1" t="s">
        <v>559</v>
      </c>
      <c r="D84" s="1" t="s">
        <v>18</v>
      </c>
      <c r="E84" s="47">
        <v>13227004344978</v>
      </c>
      <c r="F84" s="1"/>
      <c r="G84" s="1" t="s">
        <v>95</v>
      </c>
      <c r="H84" s="1">
        <v>1649010547</v>
      </c>
      <c r="I84" s="1" t="s">
        <v>697</v>
      </c>
      <c r="J84" s="1"/>
      <c r="K84" s="1" t="s">
        <v>366</v>
      </c>
      <c r="L84" s="1" t="s">
        <v>110</v>
      </c>
      <c r="M84" s="1" t="s">
        <v>58</v>
      </c>
      <c r="N84" s="1"/>
      <c r="O84" s="1" t="s">
        <v>80</v>
      </c>
      <c r="P84" s="1" t="s">
        <v>92</v>
      </c>
      <c r="Q84" s="1" t="s">
        <v>42</v>
      </c>
      <c r="R84" s="1" t="s">
        <v>44</v>
      </c>
      <c r="Y84" s="259"/>
      <c r="Z84" s="18" t="s">
        <v>59</v>
      </c>
      <c r="AA84" s="18">
        <f>COUNTIFS($D$8:$D$1000,"TG007",$R$8:$R$1000,"GSM")</f>
        <v>5</v>
      </c>
      <c r="AB84" s="257"/>
    </row>
    <row r="85" spans="1:28" ht="16.5" customHeight="1" x14ac:dyDescent="0.25">
      <c r="A85" s="1">
        <v>76</v>
      </c>
      <c r="B85" s="1" t="s">
        <v>595</v>
      </c>
      <c r="C85" s="1" t="s">
        <v>559</v>
      </c>
      <c r="D85" s="1" t="s">
        <v>18</v>
      </c>
      <c r="E85" s="47">
        <v>863306022855651</v>
      </c>
      <c r="F85" s="1"/>
      <c r="G85" s="1" t="s">
        <v>95</v>
      </c>
      <c r="H85" s="1"/>
      <c r="I85" s="1" t="s">
        <v>367</v>
      </c>
      <c r="J85" s="1" t="s">
        <v>119</v>
      </c>
      <c r="K85" s="1"/>
      <c r="L85" s="1" t="s">
        <v>110</v>
      </c>
      <c r="M85" s="1" t="s">
        <v>698</v>
      </c>
      <c r="N85" s="1"/>
      <c r="O85" s="1" t="s">
        <v>80</v>
      </c>
      <c r="P85" s="1" t="s">
        <v>92</v>
      </c>
      <c r="Q85" s="1" t="s">
        <v>37</v>
      </c>
      <c r="R85" s="1" t="s">
        <v>40</v>
      </c>
      <c r="Y85" s="259"/>
      <c r="Z85" s="18" t="s">
        <v>39</v>
      </c>
      <c r="AA85" s="18">
        <f>COUNTIFS($D$8:$D$1000,"TG007",$R$8:$R$1000,"GPS")</f>
        <v>7</v>
      </c>
      <c r="AB85" s="257"/>
    </row>
    <row r="86" spans="1:28" ht="16.5" customHeight="1" x14ac:dyDescent="0.25">
      <c r="A86" s="1">
        <v>77</v>
      </c>
      <c r="B86" s="1" t="s">
        <v>595</v>
      </c>
      <c r="C86" s="1" t="s">
        <v>559</v>
      </c>
      <c r="D86" s="1" t="s">
        <v>18</v>
      </c>
      <c r="E86" s="47">
        <v>862118029163711</v>
      </c>
      <c r="F86" s="1"/>
      <c r="G86" s="1" t="s">
        <v>95</v>
      </c>
      <c r="H86" s="1" t="s">
        <v>699</v>
      </c>
      <c r="I86" s="1" t="s">
        <v>365</v>
      </c>
      <c r="J86" s="1"/>
      <c r="K86" s="1" t="s">
        <v>115</v>
      </c>
      <c r="L86" s="1" t="s">
        <v>110</v>
      </c>
      <c r="M86" s="1" t="s">
        <v>58</v>
      </c>
      <c r="N86" s="1"/>
      <c r="O86" s="1" t="s">
        <v>80</v>
      </c>
      <c r="P86" s="1" t="s">
        <v>92</v>
      </c>
      <c r="Q86" s="1" t="s">
        <v>42</v>
      </c>
      <c r="R86" s="1" t="s">
        <v>44</v>
      </c>
      <c r="Y86" s="259"/>
      <c r="Z86" s="18" t="s">
        <v>40</v>
      </c>
      <c r="AA86" s="18">
        <f>COUNTIFS($D$8:$D$1000,"TG007",$R$8:$R$1000,"NG")</f>
        <v>27</v>
      </c>
      <c r="AB86" s="257"/>
    </row>
    <row r="87" spans="1:28" s="125" customFormat="1" ht="16.5" customHeight="1" x14ac:dyDescent="0.25">
      <c r="A87" s="1">
        <v>78</v>
      </c>
      <c r="B87" s="1" t="s">
        <v>595</v>
      </c>
      <c r="C87" s="1" t="s">
        <v>559</v>
      </c>
      <c r="D87" s="1" t="s">
        <v>18</v>
      </c>
      <c r="E87" s="47">
        <v>866762025245992</v>
      </c>
      <c r="F87" s="1"/>
      <c r="G87" s="1" t="s">
        <v>95</v>
      </c>
      <c r="H87" s="1">
        <v>2024311050</v>
      </c>
      <c r="I87" s="1" t="s">
        <v>365</v>
      </c>
      <c r="J87" s="1" t="s">
        <v>633</v>
      </c>
      <c r="K87" s="1" t="s">
        <v>700</v>
      </c>
      <c r="L87" s="1" t="s">
        <v>110</v>
      </c>
      <c r="M87" s="1" t="s">
        <v>143</v>
      </c>
      <c r="N87" s="1"/>
      <c r="O87" s="1" t="s">
        <v>144</v>
      </c>
      <c r="P87" s="1" t="s">
        <v>92</v>
      </c>
      <c r="Q87" s="1" t="s">
        <v>37</v>
      </c>
      <c r="R87" s="1" t="s">
        <v>59</v>
      </c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>
        <v>79</v>
      </c>
      <c r="B88" s="1" t="s">
        <v>595</v>
      </c>
      <c r="C88" s="1" t="s">
        <v>559</v>
      </c>
      <c r="D88" s="1" t="s">
        <v>18</v>
      </c>
      <c r="E88" s="47">
        <v>863306022868696</v>
      </c>
      <c r="F88" s="1"/>
      <c r="G88" s="1" t="s">
        <v>95</v>
      </c>
      <c r="H88" s="1">
        <v>8633060228</v>
      </c>
      <c r="I88" s="1" t="s">
        <v>365</v>
      </c>
      <c r="J88" s="1"/>
      <c r="K88" s="1" t="s">
        <v>366</v>
      </c>
      <c r="L88" s="1" t="s">
        <v>110</v>
      </c>
      <c r="M88" s="1" t="s">
        <v>58</v>
      </c>
      <c r="N88" s="1"/>
      <c r="O88" s="1" t="s">
        <v>80</v>
      </c>
      <c r="P88" s="1" t="s">
        <v>92</v>
      </c>
      <c r="Q88" s="1" t="s">
        <v>42</v>
      </c>
      <c r="R88" s="1" t="s">
        <v>44</v>
      </c>
      <c r="Y88" s="259"/>
      <c r="Z88" s="18" t="s">
        <v>41</v>
      </c>
      <c r="AA88" s="18">
        <f>COUNTIFS($D$8:$D$1000,"TG007",$R$8:$R$1000,"LK")</f>
        <v>10</v>
      </c>
      <c r="AB88" s="257"/>
    </row>
    <row r="89" spans="1:28" ht="16.5" customHeight="1" x14ac:dyDescent="0.25">
      <c r="A89" s="1">
        <v>80</v>
      </c>
      <c r="B89" s="1" t="s">
        <v>595</v>
      </c>
      <c r="C89" s="1" t="s">
        <v>559</v>
      </c>
      <c r="D89" s="1" t="s">
        <v>18</v>
      </c>
      <c r="E89" s="47">
        <v>862118029128516</v>
      </c>
      <c r="F89" s="1"/>
      <c r="G89" s="1" t="s">
        <v>95</v>
      </c>
      <c r="H89" s="1"/>
      <c r="I89" s="1" t="s">
        <v>367</v>
      </c>
      <c r="J89" s="1"/>
      <c r="K89" s="1" t="s">
        <v>110</v>
      </c>
      <c r="L89" s="1"/>
      <c r="M89" s="1" t="s">
        <v>106</v>
      </c>
      <c r="N89" s="1"/>
      <c r="O89" s="1" t="s">
        <v>80</v>
      </c>
      <c r="P89" s="1" t="s">
        <v>92</v>
      </c>
      <c r="Q89" s="1" t="s">
        <v>42</v>
      </c>
      <c r="R89" s="1" t="s">
        <v>44</v>
      </c>
      <c r="Y89" s="259"/>
      <c r="Z89" s="18" t="s">
        <v>43</v>
      </c>
      <c r="AA89" s="18">
        <f>COUNTIFS($D$8:$D$1000,"TG007",$R$8:$R$1000,"MCH")</f>
        <v>1</v>
      </c>
      <c r="AB89" s="257"/>
    </row>
    <row r="90" spans="1:28" ht="16.5" customHeight="1" x14ac:dyDescent="0.25">
      <c r="A90" s="1">
        <v>81</v>
      </c>
      <c r="B90" s="1" t="s">
        <v>595</v>
      </c>
      <c r="C90" s="1" t="s">
        <v>559</v>
      </c>
      <c r="D90" s="1" t="s">
        <v>18</v>
      </c>
      <c r="E90" s="47">
        <v>864161026908090</v>
      </c>
      <c r="F90" s="1"/>
      <c r="G90" s="1" t="s">
        <v>95</v>
      </c>
      <c r="H90" s="1"/>
      <c r="I90" s="1" t="s">
        <v>367</v>
      </c>
      <c r="J90" s="1"/>
      <c r="K90" s="1" t="s">
        <v>110</v>
      </c>
      <c r="L90" s="1"/>
      <c r="M90" s="1" t="s">
        <v>106</v>
      </c>
      <c r="N90" s="1"/>
      <c r="O90" s="1" t="s">
        <v>80</v>
      </c>
      <c r="P90" s="1" t="s">
        <v>92</v>
      </c>
      <c r="Q90" s="1" t="s">
        <v>42</v>
      </c>
      <c r="R90" s="1" t="s">
        <v>44</v>
      </c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>
        <v>82</v>
      </c>
      <c r="B91" s="1" t="s">
        <v>595</v>
      </c>
      <c r="C91" s="1" t="s">
        <v>559</v>
      </c>
      <c r="D91" s="1" t="s">
        <v>18</v>
      </c>
      <c r="E91" s="47">
        <v>862118022244575</v>
      </c>
      <c r="F91" s="1"/>
      <c r="G91" s="1" t="s">
        <v>95</v>
      </c>
      <c r="H91" s="1" t="s">
        <v>701</v>
      </c>
      <c r="I91" s="26" t="s">
        <v>702</v>
      </c>
      <c r="J91" s="1" t="s">
        <v>703</v>
      </c>
      <c r="K91" s="1" t="s">
        <v>366</v>
      </c>
      <c r="L91" s="1" t="s">
        <v>110</v>
      </c>
      <c r="M91" s="1" t="s">
        <v>704</v>
      </c>
      <c r="N91" s="1"/>
      <c r="O91" s="1" t="s">
        <v>80</v>
      </c>
      <c r="P91" s="1" t="s">
        <v>92</v>
      </c>
      <c r="Q91" s="1" t="s">
        <v>37</v>
      </c>
      <c r="R91" s="1" t="s">
        <v>40</v>
      </c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>
        <v>83</v>
      </c>
      <c r="B92" s="1" t="s">
        <v>595</v>
      </c>
      <c r="C92" s="1" t="s">
        <v>559</v>
      </c>
      <c r="D92" s="1" t="s">
        <v>18</v>
      </c>
      <c r="E92" s="47">
        <v>13226007790534</v>
      </c>
      <c r="F92" s="1"/>
      <c r="G92" s="1" t="s">
        <v>95</v>
      </c>
      <c r="H92" s="1"/>
      <c r="I92" s="1" t="s">
        <v>705</v>
      </c>
      <c r="J92" s="1"/>
      <c r="K92" s="1" t="s">
        <v>105</v>
      </c>
      <c r="L92" s="1" t="s">
        <v>110</v>
      </c>
      <c r="M92" s="1" t="s">
        <v>58</v>
      </c>
      <c r="N92" s="1"/>
      <c r="O92" s="1" t="s">
        <v>80</v>
      </c>
      <c r="P92" s="1" t="s">
        <v>92</v>
      </c>
      <c r="Q92" s="1" t="s">
        <v>42</v>
      </c>
      <c r="R92" s="1" t="s">
        <v>44</v>
      </c>
      <c r="Y92" s="259"/>
      <c r="Z92" s="18" t="s">
        <v>44</v>
      </c>
      <c r="AA92" s="18">
        <f>COUNTIFS($D$8:$D$1000,"TG007",$R$8:$R$1000,"NCFW")</f>
        <v>12</v>
      </c>
      <c r="AB92" s="257"/>
    </row>
    <row r="93" spans="1:28" ht="16.5" customHeight="1" x14ac:dyDescent="0.25">
      <c r="A93" s="1">
        <v>84</v>
      </c>
      <c r="B93" s="1" t="s">
        <v>595</v>
      </c>
      <c r="C93" s="1" t="s">
        <v>559</v>
      </c>
      <c r="D93" s="1" t="s">
        <v>30</v>
      </c>
      <c r="E93" s="47">
        <v>864811036924301</v>
      </c>
      <c r="F93" s="1"/>
      <c r="G93" s="1" t="s">
        <v>74</v>
      </c>
      <c r="H93" s="1" t="s">
        <v>706</v>
      </c>
      <c r="I93" s="1" t="s">
        <v>499</v>
      </c>
      <c r="J93" s="1"/>
      <c r="K93" s="1" t="s">
        <v>472</v>
      </c>
      <c r="L93" s="1" t="s">
        <v>155</v>
      </c>
      <c r="M93" s="1" t="s">
        <v>58</v>
      </c>
      <c r="N93" s="1" t="s">
        <v>379</v>
      </c>
      <c r="O93" s="1" t="s">
        <v>80</v>
      </c>
      <c r="P93" s="1" t="s">
        <v>100</v>
      </c>
      <c r="Q93" s="1" t="s">
        <v>42</v>
      </c>
      <c r="R93" s="1" t="s">
        <v>44</v>
      </c>
      <c r="Y93" s="259"/>
      <c r="Z93" s="18" t="s">
        <v>45</v>
      </c>
      <c r="AA93" s="18">
        <f>COUNTIFS($D$8:$D$1000,"TG007",$R$8:$R$1000,"KL")</f>
        <v>5</v>
      </c>
      <c r="AB93" s="258"/>
    </row>
    <row r="94" spans="1:28" ht="16.5" customHeight="1" x14ac:dyDescent="0.25">
      <c r="A94" s="1">
        <v>85</v>
      </c>
      <c r="B94" s="1" t="s">
        <v>595</v>
      </c>
      <c r="C94" s="1" t="s">
        <v>559</v>
      </c>
      <c r="D94" s="1" t="s">
        <v>30</v>
      </c>
      <c r="E94" s="47">
        <v>868926033947976</v>
      </c>
      <c r="F94" s="1"/>
      <c r="G94" s="1" t="s">
        <v>74</v>
      </c>
      <c r="H94" s="1"/>
      <c r="I94" s="1" t="s">
        <v>382</v>
      </c>
      <c r="J94" s="1" t="s">
        <v>427</v>
      </c>
      <c r="K94" s="1" t="s">
        <v>276</v>
      </c>
      <c r="L94" s="1"/>
      <c r="M94" s="1" t="s">
        <v>707</v>
      </c>
      <c r="N94" s="1" t="s">
        <v>379</v>
      </c>
      <c r="O94" s="1" t="s">
        <v>80</v>
      </c>
      <c r="P94" s="1" t="s">
        <v>100</v>
      </c>
      <c r="Q94" s="1" t="s">
        <v>37</v>
      </c>
      <c r="R94" s="1" t="s">
        <v>59</v>
      </c>
      <c r="Y94" s="259" t="s">
        <v>31</v>
      </c>
      <c r="Z94" s="18" t="s">
        <v>38</v>
      </c>
      <c r="AA94" s="18">
        <f>COUNTIFS($D$8:$D$1000,"TG007S",$R$8:$R$1000,"MCU")</f>
        <v>2</v>
      </c>
      <c r="AB94" s="256">
        <f>SUM(AA94:AA104)</f>
        <v>23</v>
      </c>
    </row>
    <row r="95" spans="1:28" ht="16.5" customHeight="1" x14ac:dyDescent="0.25">
      <c r="A95" s="1">
        <v>86</v>
      </c>
      <c r="B95" s="1" t="s">
        <v>595</v>
      </c>
      <c r="C95" s="1" t="s">
        <v>559</v>
      </c>
      <c r="D95" s="1" t="s">
        <v>30</v>
      </c>
      <c r="E95" s="47">
        <v>864811036935703</v>
      </c>
      <c r="F95" s="1"/>
      <c r="G95" s="1" t="s">
        <v>74</v>
      </c>
      <c r="H95" s="1"/>
      <c r="I95" s="1" t="s">
        <v>708</v>
      </c>
      <c r="J95" s="1" t="s">
        <v>427</v>
      </c>
      <c r="K95" s="1" t="s">
        <v>276</v>
      </c>
      <c r="L95" s="1"/>
      <c r="M95" s="1" t="s">
        <v>237</v>
      </c>
      <c r="N95" s="1" t="s">
        <v>379</v>
      </c>
      <c r="O95" s="1" t="s">
        <v>80</v>
      </c>
      <c r="P95" s="1" t="s">
        <v>100</v>
      </c>
      <c r="Q95" s="1" t="s">
        <v>37</v>
      </c>
      <c r="R95" s="1" t="s">
        <v>59</v>
      </c>
      <c r="Y95" s="259"/>
      <c r="Z95" s="18" t="s">
        <v>59</v>
      </c>
      <c r="AA95" s="18">
        <f>COUNTIFS($D$8:$D$1000,"TG007S",$R$8:$R$1000,"GSM")</f>
        <v>4</v>
      </c>
      <c r="AB95" s="257"/>
    </row>
    <row r="96" spans="1:28" ht="16.5" customHeight="1" x14ac:dyDescent="0.25">
      <c r="A96" s="1">
        <v>87</v>
      </c>
      <c r="B96" s="1" t="s">
        <v>595</v>
      </c>
      <c r="C96" s="1" t="s">
        <v>559</v>
      </c>
      <c r="D96" s="1" t="s">
        <v>30</v>
      </c>
      <c r="E96" s="47">
        <v>868345031046378</v>
      </c>
      <c r="F96" s="1"/>
      <c r="G96" s="1" t="s">
        <v>74</v>
      </c>
      <c r="H96" s="1"/>
      <c r="I96" s="1" t="s">
        <v>382</v>
      </c>
      <c r="J96" s="1"/>
      <c r="K96" s="1" t="s">
        <v>155</v>
      </c>
      <c r="L96" s="1"/>
      <c r="M96" s="1" t="s">
        <v>134</v>
      </c>
      <c r="N96" s="1" t="s">
        <v>379</v>
      </c>
      <c r="O96" s="1" t="s">
        <v>80</v>
      </c>
      <c r="P96" s="1" t="s">
        <v>100</v>
      </c>
      <c r="Q96" s="1" t="s">
        <v>42</v>
      </c>
      <c r="R96" s="1" t="s">
        <v>45</v>
      </c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>
        <v>88</v>
      </c>
      <c r="B97" s="1" t="s">
        <v>595</v>
      </c>
      <c r="C97" s="1" t="s">
        <v>559</v>
      </c>
      <c r="D97" s="1" t="s">
        <v>30</v>
      </c>
      <c r="E97" s="47">
        <v>868926033982486</v>
      </c>
      <c r="F97" s="1"/>
      <c r="G97" s="1" t="s">
        <v>74</v>
      </c>
      <c r="H97" s="1" t="s">
        <v>709</v>
      </c>
      <c r="I97" s="1" t="s">
        <v>710</v>
      </c>
      <c r="J97" s="1"/>
      <c r="K97" s="1" t="s">
        <v>472</v>
      </c>
      <c r="L97" s="1" t="s">
        <v>155</v>
      </c>
      <c r="M97" s="1" t="s">
        <v>711</v>
      </c>
      <c r="N97" s="1" t="s">
        <v>379</v>
      </c>
      <c r="O97" s="1" t="s">
        <v>80</v>
      </c>
      <c r="P97" s="1" t="s">
        <v>100</v>
      </c>
      <c r="Q97" s="1" t="s">
        <v>37</v>
      </c>
      <c r="R97" s="1" t="s">
        <v>59</v>
      </c>
      <c r="Y97" s="259"/>
      <c r="Z97" s="18" t="s">
        <v>40</v>
      </c>
      <c r="AA97" s="18">
        <f>COUNTIFS($D$8:$D$1000,"TG007S",$R$8:$R$1000,"NG")</f>
        <v>12</v>
      </c>
      <c r="AB97" s="257"/>
    </row>
    <row r="98" spans="1:28" ht="16.5" customHeight="1" x14ac:dyDescent="0.25">
      <c r="A98" s="1">
        <v>89</v>
      </c>
      <c r="B98" s="1" t="s">
        <v>595</v>
      </c>
      <c r="C98" s="1" t="s">
        <v>559</v>
      </c>
      <c r="D98" s="1" t="s">
        <v>30</v>
      </c>
      <c r="E98" s="47">
        <v>868345035617448</v>
      </c>
      <c r="F98" s="1"/>
      <c r="G98" s="1" t="s">
        <v>74</v>
      </c>
      <c r="H98" s="1"/>
      <c r="I98" s="1" t="s">
        <v>710</v>
      </c>
      <c r="J98" s="1" t="s">
        <v>712</v>
      </c>
      <c r="K98" s="1" t="s">
        <v>472</v>
      </c>
      <c r="L98" s="1" t="s">
        <v>155</v>
      </c>
      <c r="M98" s="1" t="s">
        <v>713</v>
      </c>
      <c r="N98" s="1" t="s">
        <v>379</v>
      </c>
      <c r="O98" s="1" t="s">
        <v>80</v>
      </c>
      <c r="P98" s="1" t="s">
        <v>100</v>
      </c>
      <c r="Q98" s="1" t="s">
        <v>37</v>
      </c>
      <c r="R98" s="1" t="s">
        <v>40</v>
      </c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>
        <v>90</v>
      </c>
      <c r="B99" s="1" t="s">
        <v>595</v>
      </c>
      <c r="C99" s="1" t="s">
        <v>559</v>
      </c>
      <c r="D99" s="1" t="s">
        <v>30</v>
      </c>
      <c r="E99" s="47">
        <v>868345031029325</v>
      </c>
      <c r="F99" s="1"/>
      <c r="G99" s="1" t="s">
        <v>74</v>
      </c>
      <c r="H99" s="1"/>
      <c r="I99" s="1" t="s">
        <v>710</v>
      </c>
      <c r="J99" s="1"/>
      <c r="K99" s="1" t="s">
        <v>155</v>
      </c>
      <c r="L99" s="1"/>
      <c r="M99" s="1" t="s">
        <v>134</v>
      </c>
      <c r="N99" s="1" t="s">
        <v>379</v>
      </c>
      <c r="O99" s="1" t="s">
        <v>80</v>
      </c>
      <c r="P99" s="1" t="s">
        <v>100</v>
      </c>
      <c r="Q99" s="1" t="s">
        <v>42</v>
      </c>
      <c r="R99" s="1" t="s">
        <v>45</v>
      </c>
      <c r="Y99" s="259"/>
      <c r="Z99" s="18" t="s">
        <v>41</v>
      </c>
      <c r="AA99" s="18">
        <f>COUNTIFS($D$8:$D$1000,"TG007S",$R$8:$R$1000,"LK")</f>
        <v>1</v>
      </c>
      <c r="AB99" s="257"/>
    </row>
    <row r="100" spans="1:28" ht="16.5" customHeight="1" x14ac:dyDescent="0.25">
      <c r="A100" s="265" t="s">
        <v>727</v>
      </c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7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268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70"/>
      <c r="Y101" s="259"/>
      <c r="Z101" s="18" t="s">
        <v>68</v>
      </c>
      <c r="AA101" s="18">
        <f>COUNTIFS($D$8:$D$1000,"TG007S",$R$8:$R$1000,"SF")</f>
        <v>1</v>
      </c>
      <c r="AB101" s="257"/>
    </row>
    <row r="102" spans="1:28" ht="16.5" customHeight="1" x14ac:dyDescent="0.25">
      <c r="A102" s="1">
        <v>91</v>
      </c>
      <c r="B102" s="20" t="s">
        <v>750</v>
      </c>
      <c r="C102" s="20" t="s">
        <v>849</v>
      </c>
      <c r="D102" s="18" t="s">
        <v>23</v>
      </c>
      <c r="E102" s="21">
        <v>861694030932048</v>
      </c>
      <c r="F102" s="18" t="s">
        <v>88</v>
      </c>
      <c r="G102" s="18" t="s">
        <v>95</v>
      </c>
      <c r="H102" s="31"/>
      <c r="I102" s="24"/>
      <c r="J102" s="22" t="s">
        <v>1001</v>
      </c>
      <c r="K102" s="22" t="s">
        <v>396</v>
      </c>
      <c r="L102" s="22" t="s">
        <v>98</v>
      </c>
      <c r="M102" s="22" t="s">
        <v>689</v>
      </c>
      <c r="N102" s="28">
        <v>20000</v>
      </c>
      <c r="O102" s="22" t="s">
        <v>80</v>
      </c>
      <c r="P102" s="22" t="s">
        <v>100</v>
      </c>
      <c r="Q102" s="26" t="s">
        <v>37</v>
      </c>
      <c r="R102" s="1" t="s">
        <v>40</v>
      </c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>
        <v>92</v>
      </c>
      <c r="B103" s="20">
        <v>43649</v>
      </c>
      <c r="C103" s="20">
        <v>43802</v>
      </c>
      <c r="D103" s="18" t="s">
        <v>31</v>
      </c>
      <c r="E103" s="21">
        <v>865209034369372</v>
      </c>
      <c r="F103" s="18"/>
      <c r="G103" s="18" t="s">
        <v>74</v>
      </c>
      <c r="H103" s="31"/>
      <c r="I103" s="24" t="s">
        <v>1002</v>
      </c>
      <c r="J103" s="22" t="s">
        <v>1003</v>
      </c>
      <c r="K103" s="24"/>
      <c r="L103" s="24" t="s">
        <v>316</v>
      </c>
      <c r="M103" s="22" t="s">
        <v>1004</v>
      </c>
      <c r="N103" s="28"/>
      <c r="O103" s="22" t="s">
        <v>80</v>
      </c>
      <c r="P103" s="22" t="s">
        <v>100</v>
      </c>
      <c r="Q103" s="26" t="s">
        <v>37</v>
      </c>
      <c r="R103" s="1" t="s">
        <v>40</v>
      </c>
      <c r="Y103" s="259"/>
      <c r="Z103" s="18" t="s">
        <v>44</v>
      </c>
      <c r="AA103" s="18">
        <f>COUNTIFS($D$8:$D$1000,"TG007S",$R$8:$R$1000,"NCFW")</f>
        <v>3</v>
      </c>
      <c r="AB103" s="257"/>
    </row>
    <row r="104" spans="1:28" ht="16.5" customHeight="1" x14ac:dyDescent="0.25">
      <c r="A104" s="1">
        <v>93</v>
      </c>
      <c r="B104" s="20">
        <v>43649</v>
      </c>
      <c r="C104" s="20">
        <v>43802</v>
      </c>
      <c r="D104" s="18" t="s">
        <v>31</v>
      </c>
      <c r="E104" s="21">
        <v>865209034302753</v>
      </c>
      <c r="F104" s="18"/>
      <c r="G104" s="18" t="s">
        <v>95</v>
      </c>
      <c r="H104" s="21"/>
      <c r="I104" s="24" t="s">
        <v>320</v>
      </c>
      <c r="J104" s="22" t="s">
        <v>1005</v>
      </c>
      <c r="K104" s="22" t="s">
        <v>321</v>
      </c>
      <c r="L104" s="22" t="s">
        <v>316</v>
      </c>
      <c r="M104" s="22" t="s">
        <v>1006</v>
      </c>
      <c r="N104" s="28">
        <v>10000</v>
      </c>
      <c r="O104" s="22" t="s">
        <v>80</v>
      </c>
      <c r="P104" s="22" t="s">
        <v>100</v>
      </c>
      <c r="Q104" s="23" t="s">
        <v>37</v>
      </c>
      <c r="R104" s="18" t="s">
        <v>40</v>
      </c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>
        <v>94</v>
      </c>
      <c r="B105" s="20" t="s">
        <v>750</v>
      </c>
      <c r="C105" s="20" t="s">
        <v>849</v>
      </c>
      <c r="D105" s="18" t="s">
        <v>31</v>
      </c>
      <c r="E105" s="21">
        <v>865209034371360</v>
      </c>
      <c r="F105" s="18"/>
      <c r="G105" s="18" t="s">
        <v>95</v>
      </c>
      <c r="H105" s="21"/>
      <c r="I105" s="24" t="s">
        <v>1007</v>
      </c>
      <c r="J105" s="22" t="s">
        <v>210</v>
      </c>
      <c r="K105" s="22" t="s">
        <v>321</v>
      </c>
      <c r="L105" s="22" t="s">
        <v>316</v>
      </c>
      <c r="M105" s="22" t="s">
        <v>931</v>
      </c>
      <c r="N105" s="22"/>
      <c r="O105" s="22" t="s">
        <v>80</v>
      </c>
      <c r="P105" s="22" t="s">
        <v>100</v>
      </c>
      <c r="Q105" s="23" t="s">
        <v>37</v>
      </c>
      <c r="R105" s="1" t="s">
        <v>59</v>
      </c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44</v>
      </c>
    </row>
    <row r="106" spans="1:28" ht="16.5" customHeight="1" x14ac:dyDescent="0.25">
      <c r="A106" s="1">
        <v>95</v>
      </c>
      <c r="B106" s="20">
        <v>43649</v>
      </c>
      <c r="C106" s="20">
        <v>43802</v>
      </c>
      <c r="D106" s="18" t="s">
        <v>18</v>
      </c>
      <c r="E106" s="21">
        <v>866762029016100</v>
      </c>
      <c r="F106" s="18"/>
      <c r="G106" s="18" t="s">
        <v>95</v>
      </c>
      <c r="H106" s="31"/>
      <c r="I106" s="24" t="s">
        <v>1008</v>
      </c>
      <c r="J106" s="22" t="s">
        <v>50</v>
      </c>
      <c r="K106" s="22" t="s">
        <v>110</v>
      </c>
      <c r="L106" s="22"/>
      <c r="M106" s="22" t="s">
        <v>1009</v>
      </c>
      <c r="N106" s="28">
        <v>10000</v>
      </c>
      <c r="O106" s="22" t="s">
        <v>80</v>
      </c>
      <c r="P106" s="22" t="s">
        <v>100</v>
      </c>
      <c r="Q106" s="26" t="s">
        <v>37</v>
      </c>
      <c r="R106" s="1" t="s">
        <v>40</v>
      </c>
      <c r="Y106" s="259"/>
      <c r="Z106" s="18" t="s">
        <v>59</v>
      </c>
      <c r="AA106" s="18">
        <f>COUNTIFS($D$8:$D$1000,"TG007X",$R$8:$R$1000,"GSM")</f>
        <v>6</v>
      </c>
      <c r="AB106" s="257"/>
    </row>
    <row r="107" spans="1:28" ht="16.5" customHeight="1" x14ac:dyDescent="0.25">
      <c r="A107" s="1">
        <v>96</v>
      </c>
      <c r="B107" s="20">
        <v>43649</v>
      </c>
      <c r="C107" s="20">
        <v>43802</v>
      </c>
      <c r="D107" s="18" t="s">
        <v>18</v>
      </c>
      <c r="E107" s="21">
        <v>13226003587835</v>
      </c>
      <c r="F107" s="18"/>
      <c r="G107" s="18" t="s">
        <v>95</v>
      </c>
      <c r="H107" s="21" t="s">
        <v>1010</v>
      </c>
      <c r="I107" s="24" t="s">
        <v>1011</v>
      </c>
      <c r="J107" s="22"/>
      <c r="K107" s="22" t="s">
        <v>1012</v>
      </c>
      <c r="L107" s="22" t="s">
        <v>1013</v>
      </c>
      <c r="M107" s="22" t="s">
        <v>58</v>
      </c>
      <c r="N107" s="22"/>
      <c r="O107" s="22" t="s">
        <v>80</v>
      </c>
      <c r="P107" s="22" t="s">
        <v>100</v>
      </c>
      <c r="Q107" s="23" t="s">
        <v>42</v>
      </c>
      <c r="R107" s="18" t="s">
        <v>44</v>
      </c>
      <c r="Y107" s="259"/>
      <c r="Z107" s="18" t="s">
        <v>39</v>
      </c>
      <c r="AA107" s="18">
        <f>COUNTIFS($D$8:$D$1000,"TG007X",$R$8:$R$1000,"GPS")</f>
        <v>3</v>
      </c>
      <c r="AB107" s="257"/>
    </row>
    <row r="108" spans="1:28" ht="16.5" customHeight="1" x14ac:dyDescent="0.25">
      <c r="A108" s="1">
        <v>97</v>
      </c>
      <c r="B108" s="20">
        <v>43649</v>
      </c>
      <c r="C108" s="20">
        <v>43802</v>
      </c>
      <c r="D108" s="18" t="s">
        <v>18</v>
      </c>
      <c r="E108" s="21">
        <v>862118027267712</v>
      </c>
      <c r="F108" s="18"/>
      <c r="G108" s="18" t="s">
        <v>95</v>
      </c>
      <c r="H108" s="21"/>
      <c r="I108" s="29" t="s">
        <v>1014</v>
      </c>
      <c r="J108" s="22"/>
      <c r="K108" s="22" t="s">
        <v>115</v>
      </c>
      <c r="L108" s="22" t="s">
        <v>110</v>
      </c>
      <c r="M108" s="22" t="s">
        <v>58</v>
      </c>
      <c r="N108" s="22"/>
      <c r="O108" s="22" t="s">
        <v>80</v>
      </c>
      <c r="P108" s="22" t="s">
        <v>100</v>
      </c>
      <c r="Q108" s="23" t="s">
        <v>42</v>
      </c>
      <c r="R108" s="18" t="s">
        <v>44</v>
      </c>
      <c r="Y108" s="259"/>
      <c r="Z108" s="18" t="s">
        <v>40</v>
      </c>
      <c r="AA108" s="18">
        <f>COUNTIFS($D$8:$D$1000,"TG007X",$R$8:$R$1000,"NG")</f>
        <v>18</v>
      </c>
      <c r="AB108" s="257"/>
    </row>
    <row r="109" spans="1:28" ht="16.5" customHeight="1" x14ac:dyDescent="0.25">
      <c r="A109" s="1">
        <v>98</v>
      </c>
      <c r="B109" s="20">
        <v>43649</v>
      </c>
      <c r="C109" s="20">
        <v>43802</v>
      </c>
      <c r="D109" s="18" t="s">
        <v>18</v>
      </c>
      <c r="E109" s="21">
        <v>863306022868696</v>
      </c>
      <c r="F109" s="18"/>
      <c r="G109" s="18" t="s">
        <v>95</v>
      </c>
      <c r="H109" s="29" t="s">
        <v>1015</v>
      </c>
      <c r="I109" s="24" t="s">
        <v>365</v>
      </c>
      <c r="J109" s="22" t="s">
        <v>50</v>
      </c>
      <c r="K109" s="22" t="s">
        <v>110</v>
      </c>
      <c r="L109" s="22"/>
      <c r="M109" s="22" t="s">
        <v>237</v>
      </c>
      <c r="N109" s="22"/>
      <c r="O109" s="22" t="s">
        <v>80</v>
      </c>
      <c r="P109" s="22" t="s">
        <v>100</v>
      </c>
      <c r="Q109" s="26" t="s">
        <v>37</v>
      </c>
      <c r="R109" s="1" t="s">
        <v>40</v>
      </c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>
        <v>99</v>
      </c>
      <c r="B110" s="20" t="s">
        <v>750</v>
      </c>
      <c r="C110" s="20" t="s">
        <v>849</v>
      </c>
      <c r="D110" s="18" t="s">
        <v>18</v>
      </c>
      <c r="E110" s="30" t="s">
        <v>1016</v>
      </c>
      <c r="F110" s="5"/>
      <c r="G110" s="18" t="s">
        <v>95</v>
      </c>
      <c r="H110" s="29" t="s">
        <v>1015</v>
      </c>
      <c r="I110" s="29" t="s">
        <v>1017</v>
      </c>
      <c r="J110" s="22"/>
      <c r="K110" s="22" t="s">
        <v>109</v>
      </c>
      <c r="L110" s="22" t="s">
        <v>110</v>
      </c>
      <c r="M110" s="22" t="s">
        <v>58</v>
      </c>
      <c r="N110" s="22"/>
      <c r="O110" s="22" t="s">
        <v>80</v>
      </c>
      <c r="P110" s="22" t="s">
        <v>100</v>
      </c>
      <c r="Q110" s="26" t="s">
        <v>42</v>
      </c>
      <c r="R110" s="18" t="s">
        <v>44</v>
      </c>
      <c r="Y110" s="259"/>
      <c r="Z110" s="18" t="s">
        <v>41</v>
      </c>
      <c r="AA110" s="18">
        <f>COUNTIFS($D$8:$D$1000,"TG007X",$R$8:$R$1000,"LK")</f>
        <v>4</v>
      </c>
      <c r="AB110" s="257"/>
    </row>
    <row r="111" spans="1:28" ht="16.5" customHeight="1" x14ac:dyDescent="0.25">
      <c r="A111" s="1">
        <v>100</v>
      </c>
      <c r="B111" s="20" t="s">
        <v>750</v>
      </c>
      <c r="C111" s="20" t="s">
        <v>849</v>
      </c>
      <c r="D111" s="18" t="s">
        <v>18</v>
      </c>
      <c r="E111" s="30" t="s">
        <v>1018</v>
      </c>
      <c r="F111" s="18" t="s">
        <v>535</v>
      </c>
      <c r="G111" s="18" t="s">
        <v>95</v>
      </c>
      <c r="H111" s="22" t="s">
        <v>1019</v>
      </c>
      <c r="I111" s="22" t="s">
        <v>1020</v>
      </c>
      <c r="J111" s="22"/>
      <c r="K111" s="22" t="s">
        <v>115</v>
      </c>
      <c r="L111" s="22" t="s">
        <v>110</v>
      </c>
      <c r="M111" s="22" t="s">
        <v>58</v>
      </c>
      <c r="N111" s="22"/>
      <c r="O111" s="22" t="s">
        <v>80</v>
      </c>
      <c r="P111" s="22" t="s">
        <v>100</v>
      </c>
      <c r="Q111" s="26" t="s">
        <v>42</v>
      </c>
      <c r="R111" s="18" t="s">
        <v>44</v>
      </c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>
        <v>101</v>
      </c>
      <c r="B112" s="20">
        <v>43649</v>
      </c>
      <c r="C112" s="20">
        <v>43802</v>
      </c>
      <c r="D112" s="18" t="s">
        <v>64</v>
      </c>
      <c r="E112" s="21">
        <v>868183034795455</v>
      </c>
      <c r="F112" s="18"/>
      <c r="G112" s="18" t="s">
        <v>74</v>
      </c>
      <c r="H112" s="18"/>
      <c r="I112" s="22" t="s">
        <v>330</v>
      </c>
      <c r="J112" s="22" t="s">
        <v>50</v>
      </c>
      <c r="K112" s="8"/>
      <c r="L112" s="22" t="s">
        <v>78</v>
      </c>
      <c r="M112" s="22" t="s">
        <v>1004</v>
      </c>
      <c r="N112" s="22"/>
      <c r="O112" s="22" t="s">
        <v>80</v>
      </c>
      <c r="P112" s="22" t="s">
        <v>100</v>
      </c>
      <c r="Q112" s="23" t="s">
        <v>37</v>
      </c>
      <c r="R112" s="18" t="s">
        <v>40</v>
      </c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>
        <v>102</v>
      </c>
      <c r="B113" s="20">
        <v>43649</v>
      </c>
      <c r="C113" s="20">
        <v>43802</v>
      </c>
      <c r="D113" s="18" t="s">
        <v>64</v>
      </c>
      <c r="E113" s="21">
        <v>86757039930404</v>
      </c>
      <c r="F113" s="18"/>
      <c r="G113" s="18" t="s">
        <v>74</v>
      </c>
      <c r="H113" s="31"/>
      <c r="I113" s="22" t="s">
        <v>1021</v>
      </c>
      <c r="J113" s="22" t="s">
        <v>427</v>
      </c>
      <c r="K113" s="22" t="s">
        <v>78</v>
      </c>
      <c r="L113" s="22"/>
      <c r="M113" s="22" t="s">
        <v>573</v>
      </c>
      <c r="N113" s="22"/>
      <c r="O113" s="22" t="s">
        <v>80</v>
      </c>
      <c r="P113" s="22" t="s">
        <v>100</v>
      </c>
      <c r="Q113" s="23" t="s">
        <v>37</v>
      </c>
      <c r="R113" s="1" t="s">
        <v>59</v>
      </c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>
        <v>103</v>
      </c>
      <c r="B114" s="20">
        <v>43649</v>
      </c>
      <c r="C114" s="20">
        <v>43802</v>
      </c>
      <c r="D114" s="18" t="s">
        <v>25</v>
      </c>
      <c r="E114" s="21">
        <v>867330023799136</v>
      </c>
      <c r="F114" s="18"/>
      <c r="G114" s="18" t="s">
        <v>95</v>
      </c>
      <c r="H114" s="31"/>
      <c r="I114" s="22" t="s">
        <v>1022</v>
      </c>
      <c r="J114" s="22" t="s">
        <v>167</v>
      </c>
      <c r="K114" s="22" t="s">
        <v>342</v>
      </c>
      <c r="L114" s="8" t="s">
        <v>349</v>
      </c>
      <c r="M114" s="22" t="s">
        <v>1023</v>
      </c>
      <c r="N114" s="28">
        <v>310000</v>
      </c>
      <c r="O114" s="22" t="s">
        <v>80</v>
      </c>
      <c r="P114" s="22" t="s">
        <v>100</v>
      </c>
      <c r="Q114" s="23" t="s">
        <v>37</v>
      </c>
      <c r="R114" s="1" t="s">
        <v>39</v>
      </c>
      <c r="Y114" s="259"/>
      <c r="Z114" s="18" t="s">
        <v>44</v>
      </c>
      <c r="AA114" s="18">
        <f>COUNTIFS($D$8:$D$1000,"TG007X",$R$8:$R$1000,"NCFW")</f>
        <v>13</v>
      </c>
      <c r="AB114" s="257"/>
    </row>
    <row r="115" spans="1:28" ht="16.5" customHeight="1" x14ac:dyDescent="0.25">
      <c r="A115" s="1">
        <v>104</v>
      </c>
      <c r="B115" s="20">
        <v>43649</v>
      </c>
      <c r="C115" s="20">
        <v>43802</v>
      </c>
      <c r="D115" s="18" t="s">
        <v>25</v>
      </c>
      <c r="E115" s="21">
        <v>869668023264330</v>
      </c>
      <c r="F115" s="18"/>
      <c r="G115" s="18" t="s">
        <v>95</v>
      </c>
      <c r="H115" s="22"/>
      <c r="I115" s="24" t="s">
        <v>1022</v>
      </c>
      <c r="J115" s="22" t="s">
        <v>50</v>
      </c>
      <c r="K115" s="22" t="s">
        <v>363</v>
      </c>
      <c r="L115" s="22" t="s">
        <v>342</v>
      </c>
      <c r="M115" s="22" t="s">
        <v>1024</v>
      </c>
      <c r="N115" s="28">
        <v>20000</v>
      </c>
      <c r="O115" s="22" t="s">
        <v>80</v>
      </c>
      <c r="P115" s="22" t="s">
        <v>100</v>
      </c>
      <c r="Q115" s="26" t="s">
        <v>37</v>
      </c>
      <c r="R115" s="1" t="s">
        <v>40</v>
      </c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>
        <v>105</v>
      </c>
      <c r="B116" s="20">
        <v>43649</v>
      </c>
      <c r="C116" s="20">
        <v>43802</v>
      </c>
      <c r="D116" s="18" t="s">
        <v>25</v>
      </c>
      <c r="E116" s="21">
        <v>861693038241550</v>
      </c>
      <c r="F116" s="18"/>
      <c r="G116" s="18" t="s">
        <v>95</v>
      </c>
      <c r="H116" s="31"/>
      <c r="I116" s="24" t="s">
        <v>1022</v>
      </c>
      <c r="J116" s="22" t="s">
        <v>1025</v>
      </c>
      <c r="K116" s="22" t="s">
        <v>1026</v>
      </c>
      <c r="L116" s="22" t="s">
        <v>342</v>
      </c>
      <c r="M116" s="22" t="s">
        <v>1027</v>
      </c>
      <c r="N116" s="28">
        <v>60000</v>
      </c>
      <c r="O116" s="22" t="s">
        <v>80</v>
      </c>
      <c r="P116" s="22" t="s">
        <v>100</v>
      </c>
      <c r="Q116" s="26" t="s">
        <v>37</v>
      </c>
      <c r="R116" s="1" t="s">
        <v>40</v>
      </c>
      <c r="Y116" s="260" t="s">
        <v>2428</v>
      </c>
      <c r="Z116" s="256"/>
      <c r="AA116" s="256">
        <f>SUM(U23-SUM(AA6:AA115))</f>
        <v>5</v>
      </c>
      <c r="AB116" s="251">
        <f>AA116</f>
        <v>5</v>
      </c>
    </row>
    <row r="117" spans="1:28" ht="16.5" customHeight="1" x14ac:dyDescent="0.25">
      <c r="A117" s="1">
        <v>106</v>
      </c>
      <c r="B117" s="20">
        <v>43649</v>
      </c>
      <c r="C117" s="20">
        <v>43802</v>
      </c>
      <c r="D117" s="18" t="s">
        <v>25</v>
      </c>
      <c r="E117" s="21">
        <v>868004027138422</v>
      </c>
      <c r="F117" s="18"/>
      <c r="G117" s="18" t="s">
        <v>95</v>
      </c>
      <c r="H117" s="22"/>
      <c r="I117" s="24" t="s">
        <v>685</v>
      </c>
      <c r="J117" s="22" t="s">
        <v>134</v>
      </c>
      <c r="K117" s="24" t="s">
        <v>342</v>
      </c>
      <c r="L117" s="22"/>
      <c r="M117" s="22"/>
      <c r="N117" s="22"/>
      <c r="O117" s="22" t="s">
        <v>80</v>
      </c>
      <c r="P117" s="22" t="s">
        <v>100</v>
      </c>
      <c r="Q117" s="26" t="s">
        <v>42</v>
      </c>
      <c r="R117" s="1" t="s">
        <v>45</v>
      </c>
      <c r="Y117" s="261"/>
      <c r="Z117" s="257"/>
      <c r="AA117" s="257"/>
      <c r="AB117" s="252"/>
    </row>
    <row r="118" spans="1:28" ht="16.5" customHeight="1" x14ac:dyDescent="0.25">
      <c r="A118" s="1">
        <v>107</v>
      </c>
      <c r="B118" s="20">
        <v>43649</v>
      </c>
      <c r="C118" s="20">
        <v>43802</v>
      </c>
      <c r="D118" s="18" t="s">
        <v>25</v>
      </c>
      <c r="E118" s="21">
        <v>869668023270360</v>
      </c>
      <c r="F118" s="93"/>
      <c r="G118" s="18" t="s">
        <v>95</v>
      </c>
      <c r="H118" s="93"/>
      <c r="I118" s="24" t="s">
        <v>685</v>
      </c>
      <c r="J118" s="1" t="s">
        <v>50</v>
      </c>
      <c r="K118" s="1" t="s">
        <v>363</v>
      </c>
      <c r="L118" s="22" t="s">
        <v>342</v>
      </c>
      <c r="M118" s="22" t="s">
        <v>1024</v>
      </c>
      <c r="N118" s="33">
        <v>20000</v>
      </c>
      <c r="O118" s="22" t="s">
        <v>80</v>
      </c>
      <c r="P118" s="1" t="s">
        <v>100</v>
      </c>
      <c r="Q118" s="1" t="s">
        <v>37</v>
      </c>
      <c r="R118" s="1" t="s">
        <v>40</v>
      </c>
      <c r="Y118" s="262"/>
      <c r="Z118" s="258"/>
      <c r="AA118" s="258"/>
      <c r="AB118" s="253"/>
    </row>
    <row r="119" spans="1:28" ht="16.5" customHeight="1" x14ac:dyDescent="0.25">
      <c r="A119" s="1">
        <v>108</v>
      </c>
      <c r="B119" s="20">
        <v>43649</v>
      </c>
      <c r="C119" s="20">
        <v>43802</v>
      </c>
      <c r="D119" s="18" t="s">
        <v>25</v>
      </c>
      <c r="E119" s="21">
        <v>861693034829978</v>
      </c>
      <c r="F119" s="18"/>
      <c r="G119" s="18" t="s">
        <v>95</v>
      </c>
      <c r="H119" s="31" t="s">
        <v>1028</v>
      </c>
      <c r="I119" s="24" t="s">
        <v>345</v>
      </c>
      <c r="J119" s="22"/>
      <c r="K119" s="22" t="s">
        <v>342</v>
      </c>
      <c r="L119" s="22"/>
      <c r="M119" s="22"/>
      <c r="N119" s="22"/>
      <c r="O119" s="22" t="s">
        <v>80</v>
      </c>
      <c r="P119" s="22" t="s">
        <v>100</v>
      </c>
      <c r="Q119" s="26" t="s">
        <v>42</v>
      </c>
      <c r="R119" s="1" t="s">
        <v>45</v>
      </c>
      <c r="Y119" s="254" t="s">
        <v>55</v>
      </c>
      <c r="Z119" s="255"/>
      <c r="AA119" s="255"/>
      <c r="AB119" s="5">
        <f>SUM(AB6:AB118)</f>
        <v>258</v>
      </c>
    </row>
    <row r="120" spans="1:28" ht="16.5" customHeight="1" x14ac:dyDescent="0.25">
      <c r="A120" s="1">
        <v>109</v>
      </c>
      <c r="B120" s="20">
        <v>43649</v>
      </c>
      <c r="C120" s="20">
        <v>43802</v>
      </c>
      <c r="D120" s="18" t="s">
        <v>25</v>
      </c>
      <c r="E120" s="21">
        <v>867330021468999</v>
      </c>
      <c r="F120" s="18"/>
      <c r="G120" s="18" t="s">
        <v>95</v>
      </c>
      <c r="H120" s="29"/>
      <c r="I120" s="24" t="s">
        <v>1022</v>
      </c>
      <c r="J120" s="22" t="s">
        <v>50</v>
      </c>
      <c r="K120" s="22" t="s">
        <v>1029</v>
      </c>
      <c r="L120" s="22" t="s">
        <v>349</v>
      </c>
      <c r="M120" s="22" t="s">
        <v>1024</v>
      </c>
      <c r="N120" s="28">
        <v>20000</v>
      </c>
      <c r="O120" s="22" t="s">
        <v>80</v>
      </c>
      <c r="P120" s="22" t="s">
        <v>100</v>
      </c>
      <c r="Q120" s="26" t="s">
        <v>37</v>
      </c>
      <c r="R120" s="1" t="s">
        <v>40</v>
      </c>
    </row>
    <row r="121" spans="1:28" ht="16.5" customHeight="1" x14ac:dyDescent="0.25">
      <c r="A121" s="1">
        <v>110</v>
      </c>
      <c r="B121" s="20">
        <v>43649</v>
      </c>
      <c r="C121" s="20">
        <v>43802</v>
      </c>
      <c r="D121" s="18" t="s">
        <v>25</v>
      </c>
      <c r="E121" s="21">
        <v>867330029865246</v>
      </c>
      <c r="F121" s="22" t="s">
        <v>262</v>
      </c>
      <c r="G121" s="18" t="s">
        <v>95</v>
      </c>
      <c r="H121" s="34" t="s">
        <v>1030</v>
      </c>
      <c r="I121" s="34" t="s">
        <v>1002</v>
      </c>
      <c r="J121" s="34" t="s">
        <v>225</v>
      </c>
      <c r="K121" s="34" t="s">
        <v>1029</v>
      </c>
      <c r="L121" s="22" t="s">
        <v>349</v>
      </c>
      <c r="M121" s="22" t="s">
        <v>1031</v>
      </c>
      <c r="N121" s="34"/>
      <c r="O121" s="22" t="s">
        <v>80</v>
      </c>
      <c r="P121" s="22" t="s">
        <v>100</v>
      </c>
      <c r="Q121" s="26" t="s">
        <v>37</v>
      </c>
      <c r="R121" s="18" t="s">
        <v>59</v>
      </c>
    </row>
    <row r="122" spans="1:28" ht="16.5" customHeight="1" x14ac:dyDescent="0.25">
      <c r="A122" s="1">
        <v>111</v>
      </c>
      <c r="B122" s="20">
        <v>43649</v>
      </c>
      <c r="C122" s="20">
        <v>43802</v>
      </c>
      <c r="D122" s="18" t="s">
        <v>25</v>
      </c>
      <c r="E122" s="21">
        <v>861693036093425</v>
      </c>
      <c r="F122" s="22"/>
      <c r="G122" s="18" t="s">
        <v>95</v>
      </c>
      <c r="H122" s="22"/>
      <c r="I122" s="22" t="s">
        <v>1002</v>
      </c>
      <c r="J122" s="22" t="s">
        <v>791</v>
      </c>
      <c r="K122" s="22"/>
      <c r="L122" s="22" t="s">
        <v>342</v>
      </c>
      <c r="M122" s="22" t="s">
        <v>106</v>
      </c>
      <c r="N122" s="22"/>
      <c r="O122" s="22" t="s">
        <v>80</v>
      </c>
      <c r="P122" s="22" t="s">
        <v>100</v>
      </c>
      <c r="Q122" s="26" t="s">
        <v>42</v>
      </c>
      <c r="R122" s="18" t="s">
        <v>44</v>
      </c>
    </row>
    <row r="123" spans="1:28" ht="16.5" customHeight="1" x14ac:dyDescent="0.25">
      <c r="A123" s="1">
        <v>112</v>
      </c>
      <c r="B123" s="20" t="s">
        <v>750</v>
      </c>
      <c r="C123" s="20" t="s">
        <v>849</v>
      </c>
      <c r="D123" s="18" t="s">
        <v>25</v>
      </c>
      <c r="E123" s="21">
        <v>867330065867546</v>
      </c>
      <c r="F123" s="5"/>
      <c r="G123" s="18" t="s">
        <v>95</v>
      </c>
      <c r="H123" s="22"/>
      <c r="I123" s="28" t="s">
        <v>1002</v>
      </c>
      <c r="J123" s="22" t="s">
        <v>50</v>
      </c>
      <c r="K123" s="22" t="s">
        <v>1032</v>
      </c>
      <c r="L123" s="22" t="s">
        <v>349</v>
      </c>
      <c r="M123" s="22" t="s">
        <v>1033</v>
      </c>
      <c r="N123" s="28">
        <v>10000</v>
      </c>
      <c r="O123" s="22" t="s">
        <v>80</v>
      </c>
      <c r="P123" s="22" t="s">
        <v>100</v>
      </c>
      <c r="Q123" s="26" t="s">
        <v>37</v>
      </c>
      <c r="R123" s="18" t="s">
        <v>40</v>
      </c>
    </row>
    <row r="124" spans="1:28" ht="16.5" customHeight="1" x14ac:dyDescent="0.25">
      <c r="A124" s="265" t="s">
        <v>1069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7"/>
    </row>
    <row r="125" spans="1:28" ht="16.5" customHeight="1" x14ac:dyDescent="0.25">
      <c r="A125" s="268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70"/>
    </row>
    <row r="126" spans="1:28" ht="16.5" customHeight="1" x14ac:dyDescent="0.25">
      <c r="A126" s="1">
        <v>113</v>
      </c>
      <c r="B126" s="20">
        <v>43620</v>
      </c>
      <c r="C126" s="20" t="s">
        <v>1118</v>
      </c>
      <c r="D126" s="18" t="s">
        <v>1237</v>
      </c>
      <c r="E126" s="21">
        <v>1611030024</v>
      </c>
      <c r="F126" s="18"/>
      <c r="G126" s="18" t="s">
        <v>95</v>
      </c>
      <c r="H126" s="22"/>
      <c r="I126" s="24"/>
      <c r="J126" s="22" t="s">
        <v>1238</v>
      </c>
      <c r="K126" s="22"/>
      <c r="L126" s="22"/>
      <c r="M126" s="22" t="s">
        <v>1239</v>
      </c>
      <c r="N126" s="33"/>
      <c r="O126" s="22"/>
      <c r="P126" s="22" t="s">
        <v>100</v>
      </c>
      <c r="Q126" s="26" t="s">
        <v>37</v>
      </c>
      <c r="R126" s="1" t="s">
        <v>41</v>
      </c>
    </row>
    <row r="127" spans="1:28" ht="16.5" customHeight="1" x14ac:dyDescent="0.25">
      <c r="A127" s="1">
        <v>114</v>
      </c>
      <c r="B127" s="20">
        <v>43620</v>
      </c>
      <c r="C127" s="20" t="s">
        <v>1118</v>
      </c>
      <c r="D127" s="18" t="s">
        <v>1237</v>
      </c>
      <c r="E127" s="21">
        <v>1811200019</v>
      </c>
      <c r="F127" s="18"/>
      <c r="G127" s="18" t="s">
        <v>74</v>
      </c>
      <c r="H127" s="31" t="s">
        <v>1240</v>
      </c>
      <c r="I127" s="24"/>
      <c r="J127" s="22" t="s">
        <v>1238</v>
      </c>
      <c r="K127" s="22"/>
      <c r="L127" s="22"/>
      <c r="M127" s="22" t="s">
        <v>1241</v>
      </c>
      <c r="N127" s="1"/>
      <c r="O127" s="22" t="s">
        <v>80</v>
      </c>
      <c r="P127" s="22" t="s">
        <v>100</v>
      </c>
      <c r="Q127" s="26" t="s">
        <v>37</v>
      </c>
      <c r="R127" s="1" t="s">
        <v>41</v>
      </c>
    </row>
    <row r="128" spans="1:28" ht="16.5" customHeight="1" x14ac:dyDescent="0.25">
      <c r="A128" s="1">
        <v>115</v>
      </c>
      <c r="B128" s="20">
        <v>43620</v>
      </c>
      <c r="C128" s="20" t="s">
        <v>1118</v>
      </c>
      <c r="D128" s="18" t="s">
        <v>1237</v>
      </c>
      <c r="E128" s="21">
        <v>1801290034</v>
      </c>
      <c r="F128" s="93"/>
      <c r="G128" s="18" t="s">
        <v>74</v>
      </c>
      <c r="H128" s="29" t="s">
        <v>1242</v>
      </c>
      <c r="I128" s="24" t="s">
        <v>1243</v>
      </c>
      <c r="J128" s="22" t="s">
        <v>134</v>
      </c>
      <c r="K128" s="22"/>
      <c r="L128" s="22"/>
      <c r="M128" s="22" t="s">
        <v>1244</v>
      </c>
      <c r="N128" s="22"/>
      <c r="O128" s="22" t="s">
        <v>80</v>
      </c>
      <c r="P128" s="22" t="s">
        <v>100</v>
      </c>
      <c r="Q128" s="23" t="s">
        <v>42</v>
      </c>
      <c r="R128" s="18" t="s">
        <v>45</v>
      </c>
    </row>
    <row r="129" spans="1:18" ht="16.5" customHeight="1" x14ac:dyDescent="0.25">
      <c r="A129" s="1">
        <v>116</v>
      </c>
      <c r="B129" s="20">
        <v>43620</v>
      </c>
      <c r="C129" s="20" t="s">
        <v>1118</v>
      </c>
      <c r="D129" s="18" t="s">
        <v>30</v>
      </c>
      <c r="E129" s="21">
        <v>868926033955805</v>
      </c>
      <c r="F129" s="18"/>
      <c r="G129" s="18" t="s">
        <v>74</v>
      </c>
      <c r="H129" s="22" t="s">
        <v>850</v>
      </c>
      <c r="I129" s="24" t="s">
        <v>1245</v>
      </c>
      <c r="J129" s="22" t="s">
        <v>225</v>
      </c>
      <c r="K129" s="22" t="s">
        <v>472</v>
      </c>
      <c r="L129" s="22" t="s">
        <v>276</v>
      </c>
      <c r="M129" s="22" t="s">
        <v>569</v>
      </c>
      <c r="N129" s="35" t="s">
        <v>122</v>
      </c>
      <c r="O129" s="22" t="s">
        <v>80</v>
      </c>
      <c r="P129" s="22" t="s">
        <v>100</v>
      </c>
      <c r="Q129" s="26" t="s">
        <v>37</v>
      </c>
      <c r="R129" s="1" t="s">
        <v>59</v>
      </c>
    </row>
    <row r="130" spans="1:18" ht="16.5" customHeight="1" x14ac:dyDescent="0.25">
      <c r="A130" s="1">
        <v>117</v>
      </c>
      <c r="B130" s="20">
        <v>43620</v>
      </c>
      <c r="C130" s="20" t="s">
        <v>1118</v>
      </c>
      <c r="D130" s="18" t="s">
        <v>30</v>
      </c>
      <c r="E130" s="21">
        <v>864811036951825</v>
      </c>
      <c r="F130" s="18"/>
      <c r="G130" s="18" t="s">
        <v>74</v>
      </c>
      <c r="H130" s="31"/>
      <c r="I130" s="24" t="s">
        <v>382</v>
      </c>
      <c r="J130" s="22" t="s">
        <v>50</v>
      </c>
      <c r="K130" s="22" t="s">
        <v>311</v>
      </c>
      <c r="L130" s="22" t="s">
        <v>276</v>
      </c>
      <c r="M130" s="22" t="s">
        <v>1033</v>
      </c>
      <c r="N130" s="1"/>
      <c r="O130" s="22" t="s">
        <v>80</v>
      </c>
      <c r="P130" s="22" t="s">
        <v>100</v>
      </c>
      <c r="Q130" s="26" t="s">
        <v>37</v>
      </c>
      <c r="R130" s="1" t="s">
        <v>40</v>
      </c>
    </row>
    <row r="131" spans="1:18" ht="16.5" customHeight="1" x14ac:dyDescent="0.25">
      <c r="A131" s="1">
        <v>118</v>
      </c>
      <c r="B131" s="20">
        <v>43620</v>
      </c>
      <c r="C131" s="20" t="s">
        <v>1118</v>
      </c>
      <c r="D131" s="18" t="s">
        <v>56</v>
      </c>
      <c r="E131" s="21">
        <v>867857039937524</v>
      </c>
      <c r="F131" s="18"/>
      <c r="G131" s="18" t="s">
        <v>74</v>
      </c>
      <c r="H131" s="22" t="s">
        <v>463</v>
      </c>
      <c r="I131" s="24" t="s">
        <v>694</v>
      </c>
      <c r="J131" s="22" t="s">
        <v>572</v>
      </c>
      <c r="K131" s="22" t="s">
        <v>78</v>
      </c>
      <c r="L131" s="22" t="s">
        <v>1086</v>
      </c>
      <c r="M131" s="22" t="s">
        <v>1246</v>
      </c>
      <c r="N131" s="33"/>
      <c r="O131" s="22" t="s">
        <v>80</v>
      </c>
      <c r="P131" s="22" t="s">
        <v>100</v>
      </c>
      <c r="Q131" s="26" t="s">
        <v>37</v>
      </c>
      <c r="R131" s="1" t="s">
        <v>59</v>
      </c>
    </row>
    <row r="132" spans="1:18" ht="16.5" customHeight="1" x14ac:dyDescent="0.25">
      <c r="A132" s="1">
        <v>119</v>
      </c>
      <c r="B132" s="20">
        <v>43620</v>
      </c>
      <c r="C132" s="20" t="s">
        <v>1118</v>
      </c>
      <c r="D132" s="18" t="s">
        <v>56</v>
      </c>
      <c r="E132" s="21">
        <v>867717030475322</v>
      </c>
      <c r="F132" s="18"/>
      <c r="G132" s="18" t="s">
        <v>74</v>
      </c>
      <c r="H132" s="80" t="s">
        <v>1247</v>
      </c>
      <c r="I132" s="24" t="s">
        <v>1248</v>
      </c>
      <c r="J132" s="31" t="s">
        <v>1249</v>
      </c>
      <c r="K132" s="22" t="s">
        <v>78</v>
      </c>
      <c r="L132" s="22" t="s">
        <v>1086</v>
      </c>
      <c r="M132" s="22" t="s">
        <v>1250</v>
      </c>
      <c r="N132" s="33">
        <v>300000</v>
      </c>
      <c r="O132" s="22" t="s">
        <v>80</v>
      </c>
      <c r="P132" s="22" t="s">
        <v>100</v>
      </c>
      <c r="Q132" s="26" t="s">
        <v>37</v>
      </c>
      <c r="R132" s="1" t="s">
        <v>59</v>
      </c>
    </row>
    <row r="133" spans="1:18" ht="16.5" customHeight="1" x14ac:dyDescent="0.25">
      <c r="A133" s="1">
        <v>120</v>
      </c>
      <c r="B133" s="20">
        <v>43528</v>
      </c>
      <c r="C133" s="20">
        <v>43589</v>
      </c>
      <c r="D133" s="18" t="s">
        <v>64</v>
      </c>
      <c r="E133" s="21">
        <v>867717030618988</v>
      </c>
      <c r="F133" s="18"/>
      <c r="G133" s="18" t="s">
        <v>74</v>
      </c>
      <c r="H133" s="22"/>
      <c r="I133" s="24" t="s">
        <v>330</v>
      </c>
      <c r="J133" s="22" t="s">
        <v>134</v>
      </c>
      <c r="K133" s="22" t="s">
        <v>78</v>
      </c>
      <c r="L133" s="22" t="s">
        <v>1086</v>
      </c>
      <c r="M133" s="22" t="s">
        <v>58</v>
      </c>
      <c r="N133" s="33"/>
      <c r="O133" s="22" t="s">
        <v>80</v>
      </c>
      <c r="P133" s="22" t="s">
        <v>100</v>
      </c>
      <c r="Q133" s="26" t="s">
        <v>42</v>
      </c>
      <c r="R133" s="1" t="s">
        <v>44</v>
      </c>
    </row>
    <row r="134" spans="1:18" ht="16.5" customHeight="1" x14ac:dyDescent="0.25">
      <c r="A134" s="1">
        <v>121</v>
      </c>
      <c r="B134" s="20">
        <v>43528</v>
      </c>
      <c r="C134" s="20">
        <v>43589</v>
      </c>
      <c r="D134" s="18" t="s">
        <v>64</v>
      </c>
      <c r="E134" s="21">
        <v>868183034599956</v>
      </c>
      <c r="F134" s="18"/>
      <c r="G134" s="18" t="s">
        <v>74</v>
      </c>
      <c r="H134" s="31"/>
      <c r="I134" s="24" t="s">
        <v>330</v>
      </c>
      <c r="J134" s="22" t="s">
        <v>791</v>
      </c>
      <c r="K134" s="22"/>
      <c r="L134" s="22" t="s">
        <v>1086</v>
      </c>
      <c r="M134" s="22" t="s">
        <v>106</v>
      </c>
      <c r="N134" s="1"/>
      <c r="O134" s="22" t="s">
        <v>80</v>
      </c>
      <c r="P134" s="22" t="s">
        <v>100</v>
      </c>
      <c r="Q134" s="26" t="s">
        <v>42</v>
      </c>
      <c r="R134" s="1" t="s">
        <v>44</v>
      </c>
    </row>
    <row r="135" spans="1:18" ht="16.5" customHeight="1" x14ac:dyDescent="0.25">
      <c r="A135" s="1">
        <v>122</v>
      </c>
      <c r="B135" s="20">
        <v>43528</v>
      </c>
      <c r="C135" s="20">
        <v>43589</v>
      </c>
      <c r="D135" s="18" t="s">
        <v>64</v>
      </c>
      <c r="E135" s="21">
        <v>868183033870630</v>
      </c>
      <c r="F135" s="93"/>
      <c r="G135" s="18" t="s">
        <v>74</v>
      </c>
      <c r="H135" s="29"/>
      <c r="I135" s="24" t="s">
        <v>1251</v>
      </c>
      <c r="J135" s="22" t="s">
        <v>167</v>
      </c>
      <c r="K135" s="22" t="s">
        <v>78</v>
      </c>
      <c r="L135" s="22" t="s">
        <v>1086</v>
      </c>
      <c r="M135" s="22" t="s">
        <v>469</v>
      </c>
      <c r="N135" s="22"/>
      <c r="O135" s="22" t="s">
        <v>80</v>
      </c>
      <c r="P135" s="22" t="s">
        <v>100</v>
      </c>
      <c r="Q135" s="23" t="s">
        <v>37</v>
      </c>
      <c r="R135" s="18" t="s">
        <v>39</v>
      </c>
    </row>
    <row r="136" spans="1:18" ht="16.5" customHeight="1" x14ac:dyDescent="0.25">
      <c r="A136" s="1">
        <v>123</v>
      </c>
      <c r="B136" s="20">
        <v>43620</v>
      </c>
      <c r="C136" s="20" t="s">
        <v>1118</v>
      </c>
      <c r="D136" s="18" t="s">
        <v>64</v>
      </c>
      <c r="E136" s="21">
        <v>868183034635511</v>
      </c>
      <c r="F136" s="18"/>
      <c r="G136" s="18" t="s">
        <v>74</v>
      </c>
      <c r="H136" s="29"/>
      <c r="I136" s="24" t="s">
        <v>76</v>
      </c>
      <c r="J136" s="22" t="s">
        <v>791</v>
      </c>
      <c r="K136" s="22"/>
      <c r="L136" s="22" t="s">
        <v>1086</v>
      </c>
      <c r="M136" s="22" t="s">
        <v>1252</v>
      </c>
      <c r="N136" s="22"/>
      <c r="O136" s="22" t="s">
        <v>80</v>
      </c>
      <c r="P136" s="22" t="s">
        <v>100</v>
      </c>
      <c r="Q136" s="26" t="s">
        <v>37</v>
      </c>
      <c r="R136" s="1" t="s">
        <v>41</v>
      </c>
    </row>
    <row r="137" spans="1:18" ht="16.5" customHeight="1" x14ac:dyDescent="0.25">
      <c r="A137" s="1">
        <v>124</v>
      </c>
      <c r="B137" s="20">
        <v>43620</v>
      </c>
      <c r="C137" s="20" t="s">
        <v>1118</v>
      </c>
      <c r="D137" s="18" t="s">
        <v>64</v>
      </c>
      <c r="E137" s="21">
        <v>868183034785530</v>
      </c>
      <c r="F137" s="18"/>
      <c r="G137" s="18" t="s">
        <v>74</v>
      </c>
      <c r="H137" s="29"/>
      <c r="I137" s="29" t="s">
        <v>89</v>
      </c>
      <c r="J137" s="22" t="s">
        <v>50</v>
      </c>
      <c r="K137" s="22" t="s">
        <v>206</v>
      </c>
      <c r="L137" s="22" t="s">
        <v>1086</v>
      </c>
      <c r="M137" s="22" t="s">
        <v>1253</v>
      </c>
      <c r="N137" s="22"/>
      <c r="O137" s="22" t="s">
        <v>80</v>
      </c>
      <c r="P137" s="22" t="s">
        <v>100</v>
      </c>
      <c r="Q137" s="26" t="s">
        <v>37</v>
      </c>
      <c r="R137" s="18" t="s">
        <v>40</v>
      </c>
    </row>
    <row r="138" spans="1:18" ht="16.5" customHeight="1" x14ac:dyDescent="0.25">
      <c r="A138" s="1">
        <v>125</v>
      </c>
      <c r="B138" s="20">
        <v>43620</v>
      </c>
      <c r="C138" s="20" t="s">
        <v>1118</v>
      </c>
      <c r="D138" s="18" t="s">
        <v>64</v>
      </c>
      <c r="E138" s="21">
        <v>868183034771068</v>
      </c>
      <c r="F138" s="18"/>
      <c r="G138" s="18" t="s">
        <v>74</v>
      </c>
      <c r="H138" s="22"/>
      <c r="I138" s="31" t="s">
        <v>89</v>
      </c>
      <c r="J138" s="22" t="s">
        <v>50</v>
      </c>
      <c r="K138" s="34" t="s">
        <v>219</v>
      </c>
      <c r="L138" s="22" t="s">
        <v>1086</v>
      </c>
      <c r="M138" s="22" t="s">
        <v>1254</v>
      </c>
      <c r="N138" s="22"/>
      <c r="O138" s="22" t="s">
        <v>80</v>
      </c>
      <c r="P138" s="22" t="s">
        <v>100</v>
      </c>
      <c r="Q138" s="26" t="s">
        <v>37</v>
      </c>
      <c r="R138" s="18" t="s">
        <v>40</v>
      </c>
    </row>
    <row r="139" spans="1:18" ht="16.5" customHeight="1" x14ac:dyDescent="0.25">
      <c r="A139" s="1">
        <v>126</v>
      </c>
      <c r="B139" s="20">
        <v>43620</v>
      </c>
      <c r="C139" s="20" t="s">
        <v>1118</v>
      </c>
      <c r="D139" s="18" t="s">
        <v>64</v>
      </c>
      <c r="E139" s="21">
        <v>868183034783717</v>
      </c>
      <c r="F139" s="22"/>
      <c r="G139" s="18" t="s">
        <v>74</v>
      </c>
      <c r="H139" s="22"/>
      <c r="I139" s="22" t="s">
        <v>672</v>
      </c>
      <c r="J139" s="22" t="s">
        <v>1255</v>
      </c>
      <c r="K139" s="22" t="s">
        <v>78</v>
      </c>
      <c r="L139" s="22" t="s">
        <v>1086</v>
      </c>
      <c r="M139" s="22" t="s">
        <v>469</v>
      </c>
      <c r="N139" s="22"/>
      <c r="O139" s="22" t="s">
        <v>80</v>
      </c>
      <c r="P139" s="22" t="s">
        <v>100</v>
      </c>
      <c r="Q139" s="26" t="s">
        <v>37</v>
      </c>
      <c r="R139" s="18" t="s">
        <v>40</v>
      </c>
    </row>
    <row r="140" spans="1:18" ht="16.5" customHeight="1" x14ac:dyDescent="0.25">
      <c r="A140" s="1">
        <v>127</v>
      </c>
      <c r="B140" s="20">
        <v>43620</v>
      </c>
      <c r="C140" s="20" t="s">
        <v>1118</v>
      </c>
      <c r="D140" s="18" t="s">
        <v>64</v>
      </c>
      <c r="E140" s="21">
        <v>867857039923920</v>
      </c>
      <c r="F140" s="22"/>
      <c r="G140" s="18" t="s">
        <v>74</v>
      </c>
      <c r="H140" s="34"/>
      <c r="I140" s="34" t="s">
        <v>1256</v>
      </c>
      <c r="J140" s="34" t="s">
        <v>50</v>
      </c>
      <c r="K140" s="34" t="s">
        <v>219</v>
      </c>
      <c r="L140" s="22" t="s">
        <v>1086</v>
      </c>
      <c r="M140" s="22" t="s">
        <v>1253</v>
      </c>
      <c r="N140" s="34"/>
      <c r="O140" s="22" t="s">
        <v>80</v>
      </c>
      <c r="P140" s="22" t="s">
        <v>100</v>
      </c>
      <c r="Q140" s="26" t="s">
        <v>37</v>
      </c>
      <c r="R140" s="18" t="s">
        <v>40</v>
      </c>
    </row>
    <row r="141" spans="1:18" ht="16.5" customHeight="1" x14ac:dyDescent="0.25">
      <c r="A141" s="1">
        <v>128</v>
      </c>
      <c r="B141" s="20">
        <v>43620</v>
      </c>
      <c r="C141" s="20" t="s">
        <v>1118</v>
      </c>
      <c r="D141" s="18" t="s">
        <v>64</v>
      </c>
      <c r="E141" s="21">
        <v>868183034699996</v>
      </c>
      <c r="F141" s="66"/>
      <c r="G141" s="18" t="s">
        <v>74</v>
      </c>
      <c r="H141" s="66"/>
      <c r="I141" s="22" t="s">
        <v>1257</v>
      </c>
      <c r="J141" s="22" t="s">
        <v>50</v>
      </c>
      <c r="K141" s="22" t="s">
        <v>206</v>
      </c>
      <c r="L141" s="22" t="s">
        <v>1086</v>
      </c>
      <c r="M141" s="22" t="s">
        <v>1258</v>
      </c>
      <c r="N141" s="66"/>
      <c r="O141" s="22" t="s">
        <v>80</v>
      </c>
      <c r="P141" s="22" t="s">
        <v>100</v>
      </c>
      <c r="Q141" s="26" t="s">
        <v>37</v>
      </c>
      <c r="R141" s="53" t="s">
        <v>40</v>
      </c>
    </row>
    <row r="142" spans="1:18" ht="16.5" customHeight="1" x14ac:dyDescent="0.25">
      <c r="A142" s="1">
        <v>129</v>
      </c>
      <c r="B142" s="20">
        <v>43528</v>
      </c>
      <c r="C142" s="20">
        <v>43589</v>
      </c>
      <c r="D142" s="18" t="s">
        <v>18</v>
      </c>
      <c r="E142" s="21">
        <v>12896004955065</v>
      </c>
      <c r="F142" s="18" t="s">
        <v>535</v>
      </c>
      <c r="G142" s="18" t="s">
        <v>95</v>
      </c>
      <c r="H142" s="31"/>
      <c r="I142" s="24" t="s">
        <v>365</v>
      </c>
      <c r="J142" s="22" t="s">
        <v>242</v>
      </c>
      <c r="K142" s="22" t="s">
        <v>602</v>
      </c>
      <c r="L142" s="22" t="s">
        <v>110</v>
      </c>
      <c r="M142" s="22" t="s">
        <v>1259</v>
      </c>
      <c r="N142" s="28"/>
      <c r="O142" s="22" t="s">
        <v>80</v>
      </c>
      <c r="P142" s="22" t="s">
        <v>100</v>
      </c>
      <c r="Q142" s="26" t="s">
        <v>42</v>
      </c>
      <c r="R142" s="1" t="s">
        <v>44</v>
      </c>
    </row>
    <row r="143" spans="1:18" ht="16.5" customHeight="1" x14ac:dyDescent="0.25">
      <c r="A143" s="1">
        <v>130</v>
      </c>
      <c r="B143" s="20">
        <v>43620</v>
      </c>
      <c r="C143" s="20" t="s">
        <v>1118</v>
      </c>
      <c r="D143" s="18" t="s">
        <v>18</v>
      </c>
      <c r="E143" s="21">
        <v>866762025245612</v>
      </c>
      <c r="F143" s="18"/>
      <c r="G143" s="18" t="s">
        <v>95</v>
      </c>
      <c r="H143" s="21"/>
      <c r="I143" s="24" t="s">
        <v>1008</v>
      </c>
      <c r="J143" s="22" t="s">
        <v>167</v>
      </c>
      <c r="K143" s="22" t="s">
        <v>110</v>
      </c>
      <c r="L143" s="22"/>
      <c r="M143" s="22" t="s">
        <v>855</v>
      </c>
      <c r="N143" s="28">
        <v>310000</v>
      </c>
      <c r="O143" s="22" t="s">
        <v>80</v>
      </c>
      <c r="P143" s="22" t="s">
        <v>100</v>
      </c>
      <c r="Q143" s="23" t="s">
        <v>37</v>
      </c>
      <c r="R143" s="18" t="s">
        <v>39</v>
      </c>
    </row>
    <row r="144" spans="1:18" ht="16.5" customHeight="1" x14ac:dyDescent="0.25">
      <c r="A144" s="1">
        <v>131</v>
      </c>
      <c r="B144" s="20">
        <v>43528</v>
      </c>
      <c r="C144" s="20">
        <v>43589</v>
      </c>
      <c r="D144" s="18" t="s">
        <v>25</v>
      </c>
      <c r="E144" s="21">
        <v>861693037591229</v>
      </c>
      <c r="F144" s="18"/>
      <c r="G144" s="18" t="s">
        <v>95</v>
      </c>
      <c r="H144" s="22" t="s">
        <v>1260</v>
      </c>
      <c r="I144" s="24" t="s">
        <v>351</v>
      </c>
      <c r="J144" s="22" t="s">
        <v>572</v>
      </c>
      <c r="K144" s="22" t="s">
        <v>342</v>
      </c>
      <c r="L144" s="22" t="s">
        <v>342</v>
      </c>
      <c r="M144" s="22" t="s">
        <v>546</v>
      </c>
      <c r="N144" s="33">
        <v>360000</v>
      </c>
      <c r="O144" s="22" t="s">
        <v>80</v>
      </c>
      <c r="P144" s="22" t="s">
        <v>100</v>
      </c>
      <c r="Q144" s="26" t="s">
        <v>37</v>
      </c>
      <c r="R144" s="1" t="s">
        <v>59</v>
      </c>
    </row>
    <row r="145" spans="1:18" ht="16.5" customHeight="1" x14ac:dyDescent="0.25">
      <c r="A145" s="1">
        <v>132</v>
      </c>
      <c r="B145" s="20">
        <v>43620</v>
      </c>
      <c r="C145" s="20" t="s">
        <v>1118</v>
      </c>
      <c r="D145" s="18" t="s">
        <v>25</v>
      </c>
      <c r="E145" s="21">
        <v>867330029869289</v>
      </c>
      <c r="F145" s="18"/>
      <c r="G145" s="18" t="s">
        <v>95</v>
      </c>
      <c r="H145" s="31"/>
      <c r="I145" s="24" t="s">
        <v>1022</v>
      </c>
      <c r="J145" s="22" t="s">
        <v>50</v>
      </c>
      <c r="K145" s="22" t="s">
        <v>349</v>
      </c>
      <c r="L145" s="22"/>
      <c r="M145" s="22" t="s">
        <v>1261</v>
      </c>
      <c r="N145" s="33">
        <v>30000</v>
      </c>
      <c r="O145" s="22" t="s">
        <v>80</v>
      </c>
      <c r="P145" s="22" t="s">
        <v>100</v>
      </c>
      <c r="Q145" s="26" t="s">
        <v>37</v>
      </c>
      <c r="R145" s="1" t="s">
        <v>40</v>
      </c>
    </row>
    <row r="146" spans="1:18" ht="16.5" customHeight="1" x14ac:dyDescent="0.25">
      <c r="A146" s="1">
        <v>133</v>
      </c>
      <c r="B146" s="49">
        <v>43620</v>
      </c>
      <c r="C146" s="49" t="s">
        <v>1118</v>
      </c>
      <c r="D146" s="1" t="s">
        <v>25</v>
      </c>
      <c r="E146" s="47">
        <v>869668021820695</v>
      </c>
      <c r="F146" s="93"/>
      <c r="G146" s="1" t="s">
        <v>95</v>
      </c>
      <c r="H146" s="67"/>
      <c r="I146" s="50" t="s">
        <v>1262</v>
      </c>
      <c r="J146" s="1" t="s">
        <v>791</v>
      </c>
      <c r="K146" s="1" t="s">
        <v>349</v>
      </c>
      <c r="L146" s="1"/>
      <c r="M146" s="1" t="s">
        <v>237</v>
      </c>
      <c r="N146" s="1"/>
      <c r="O146" s="1" t="s">
        <v>80</v>
      </c>
      <c r="P146" s="1" t="s">
        <v>100</v>
      </c>
      <c r="Q146" s="23" t="s">
        <v>37</v>
      </c>
      <c r="R146" s="1" t="s">
        <v>41</v>
      </c>
    </row>
    <row r="147" spans="1:18" ht="16.5" customHeight="1" x14ac:dyDescent="0.25">
      <c r="A147" s="1">
        <v>134</v>
      </c>
      <c r="B147" s="49">
        <v>43620</v>
      </c>
      <c r="C147" s="49" t="s">
        <v>1118</v>
      </c>
      <c r="D147" s="1" t="s">
        <v>25</v>
      </c>
      <c r="E147" s="47">
        <v>867330021504629</v>
      </c>
      <c r="F147" s="1"/>
      <c r="G147" s="1" t="s">
        <v>95</v>
      </c>
      <c r="H147" s="67"/>
      <c r="I147" s="50" t="s">
        <v>1002</v>
      </c>
      <c r="J147" s="1" t="s">
        <v>50</v>
      </c>
      <c r="K147" s="50" t="s">
        <v>342</v>
      </c>
      <c r="L147" s="1"/>
      <c r="M147" s="1" t="s">
        <v>1263</v>
      </c>
      <c r="N147" s="33">
        <v>60000</v>
      </c>
      <c r="O147" s="1" t="s">
        <v>80</v>
      </c>
      <c r="P147" s="1" t="s">
        <v>100</v>
      </c>
      <c r="Q147" s="26" t="s">
        <v>37</v>
      </c>
      <c r="R147" s="1" t="s">
        <v>40</v>
      </c>
    </row>
    <row r="148" spans="1:18" ht="16.5" customHeight="1" x14ac:dyDescent="0.25">
      <c r="A148" s="1">
        <v>135</v>
      </c>
      <c r="B148" s="49">
        <v>43620</v>
      </c>
      <c r="C148" s="49" t="s">
        <v>1118</v>
      </c>
      <c r="D148" s="1" t="s">
        <v>25</v>
      </c>
      <c r="E148" s="47">
        <v>861693035605856</v>
      </c>
      <c r="F148" s="1"/>
      <c r="G148" s="1" t="s">
        <v>95</v>
      </c>
      <c r="H148" s="67"/>
      <c r="I148" s="67" t="s">
        <v>1022</v>
      </c>
      <c r="J148" s="1" t="s">
        <v>50</v>
      </c>
      <c r="K148" s="1" t="s">
        <v>680</v>
      </c>
      <c r="L148" s="1" t="s">
        <v>342</v>
      </c>
      <c r="M148" s="1" t="s">
        <v>1264</v>
      </c>
      <c r="N148" s="33">
        <v>10000</v>
      </c>
      <c r="O148" s="1" t="s">
        <v>80</v>
      </c>
      <c r="P148" s="1" t="s">
        <v>100</v>
      </c>
      <c r="Q148" s="26" t="s">
        <v>37</v>
      </c>
      <c r="R148" s="1" t="s">
        <v>40</v>
      </c>
    </row>
    <row r="149" spans="1:18" ht="16.5" customHeight="1" x14ac:dyDescent="0.25">
      <c r="A149" s="1">
        <v>136</v>
      </c>
      <c r="B149" s="20">
        <v>43620</v>
      </c>
      <c r="C149" s="20" t="s">
        <v>1118</v>
      </c>
      <c r="D149" s="18" t="s">
        <v>25</v>
      </c>
      <c r="E149" s="21">
        <v>867330026948573</v>
      </c>
      <c r="F149" s="18"/>
      <c r="G149" s="18" t="s">
        <v>95</v>
      </c>
      <c r="H149" s="22"/>
      <c r="I149" s="31" t="s">
        <v>1002</v>
      </c>
      <c r="J149" s="22" t="s">
        <v>50</v>
      </c>
      <c r="K149" s="22" t="s">
        <v>349</v>
      </c>
      <c r="L149" s="22"/>
      <c r="M149" s="22" t="s">
        <v>1261</v>
      </c>
      <c r="N149" s="28">
        <v>30000</v>
      </c>
      <c r="O149" s="22" t="s">
        <v>80</v>
      </c>
      <c r="P149" s="22" t="s">
        <v>100</v>
      </c>
      <c r="Q149" s="26" t="s">
        <v>37</v>
      </c>
      <c r="R149" s="18" t="s">
        <v>40</v>
      </c>
    </row>
    <row r="150" spans="1:18" ht="16.5" customHeight="1" x14ac:dyDescent="0.25">
      <c r="A150" s="1">
        <v>137</v>
      </c>
      <c r="B150" s="20">
        <v>43528</v>
      </c>
      <c r="C150" s="20" t="s">
        <v>1265</v>
      </c>
      <c r="D150" s="18" t="s">
        <v>31</v>
      </c>
      <c r="E150" s="21">
        <v>865209034302175</v>
      </c>
      <c r="F150" s="18" t="s">
        <v>262</v>
      </c>
      <c r="G150" s="18" t="s">
        <v>95</v>
      </c>
      <c r="H150" s="18"/>
      <c r="I150" s="22" t="s">
        <v>1266</v>
      </c>
      <c r="J150" s="22" t="s">
        <v>50</v>
      </c>
      <c r="K150" s="8" t="s">
        <v>1267</v>
      </c>
      <c r="L150" s="22" t="s">
        <v>316</v>
      </c>
      <c r="M150" s="22" t="s">
        <v>1033</v>
      </c>
      <c r="N150" s="28">
        <v>10000</v>
      </c>
      <c r="O150" s="22" t="s">
        <v>80</v>
      </c>
      <c r="P150" s="22" t="s">
        <v>100</v>
      </c>
      <c r="Q150" s="23" t="s">
        <v>37</v>
      </c>
      <c r="R150" s="18" t="s">
        <v>40</v>
      </c>
    </row>
    <row r="151" spans="1:18" ht="16.5" customHeight="1" x14ac:dyDescent="0.25">
      <c r="A151" s="1">
        <v>138</v>
      </c>
      <c r="B151" s="20">
        <v>43620</v>
      </c>
      <c r="C151" s="20" t="s">
        <v>1118</v>
      </c>
      <c r="D151" s="18" t="s">
        <v>31</v>
      </c>
      <c r="E151" s="21">
        <v>865209034446717</v>
      </c>
      <c r="F151" s="5"/>
      <c r="G151" s="18" t="s">
        <v>95</v>
      </c>
      <c r="H151" s="5"/>
      <c r="I151" s="22" t="s">
        <v>320</v>
      </c>
      <c r="J151" s="22" t="s">
        <v>50</v>
      </c>
      <c r="K151" s="22" t="s">
        <v>321</v>
      </c>
      <c r="L151" s="22" t="s">
        <v>316</v>
      </c>
      <c r="M151" s="22" t="s">
        <v>1268</v>
      </c>
      <c r="N151" s="28">
        <v>10000</v>
      </c>
      <c r="O151" s="22" t="s">
        <v>80</v>
      </c>
      <c r="P151" s="22" t="s">
        <v>100</v>
      </c>
      <c r="Q151" s="23" t="s">
        <v>37</v>
      </c>
      <c r="R151" s="18" t="s">
        <v>40</v>
      </c>
    </row>
    <row r="152" spans="1:18" ht="16.5" customHeight="1" x14ac:dyDescent="0.25">
      <c r="A152" s="1">
        <v>139</v>
      </c>
      <c r="B152" s="20">
        <v>43620</v>
      </c>
      <c r="C152" s="20" t="s">
        <v>1118</v>
      </c>
      <c r="D152" s="18" t="s">
        <v>31</v>
      </c>
      <c r="E152" s="21">
        <v>865209034377532</v>
      </c>
      <c r="F152" s="18"/>
      <c r="G152" s="18" t="s">
        <v>95</v>
      </c>
      <c r="H152" s="29"/>
      <c r="I152" s="24" t="s">
        <v>1266</v>
      </c>
      <c r="J152" s="22" t="s">
        <v>50</v>
      </c>
      <c r="K152" s="22" t="s">
        <v>321</v>
      </c>
      <c r="L152" s="22" t="s">
        <v>316</v>
      </c>
      <c r="M152" s="22" t="s">
        <v>1033</v>
      </c>
      <c r="N152" s="28">
        <v>10000</v>
      </c>
      <c r="O152" s="22" t="s">
        <v>80</v>
      </c>
      <c r="P152" s="22" t="s">
        <v>100</v>
      </c>
      <c r="Q152" s="23" t="s">
        <v>37</v>
      </c>
      <c r="R152" s="18" t="s">
        <v>40</v>
      </c>
    </row>
    <row r="153" spans="1:18" ht="16.5" customHeight="1" x14ac:dyDescent="0.25">
      <c r="A153" s="1">
        <v>140</v>
      </c>
      <c r="B153" s="20">
        <v>43620</v>
      </c>
      <c r="C153" s="20" t="s">
        <v>1118</v>
      </c>
      <c r="D153" s="18" t="s">
        <v>31</v>
      </c>
      <c r="E153" s="21">
        <v>865209034446592</v>
      </c>
      <c r="F153" s="18"/>
      <c r="G153" s="18" t="s">
        <v>95</v>
      </c>
      <c r="H153" s="77" t="s">
        <v>1269</v>
      </c>
      <c r="I153" s="24" t="s">
        <v>1270</v>
      </c>
      <c r="J153" s="24" t="s">
        <v>1271</v>
      </c>
      <c r="K153" s="24" t="s">
        <v>321</v>
      </c>
      <c r="L153" s="22" t="s">
        <v>316</v>
      </c>
      <c r="M153" s="22" t="s">
        <v>1272</v>
      </c>
      <c r="N153" s="28">
        <v>370000</v>
      </c>
      <c r="O153" s="22" t="s">
        <v>80</v>
      </c>
      <c r="P153" s="22" t="s">
        <v>1273</v>
      </c>
      <c r="Q153" s="23" t="s">
        <v>37</v>
      </c>
      <c r="R153" s="18" t="s">
        <v>38</v>
      </c>
    </row>
    <row r="154" spans="1:18" ht="16.5" customHeight="1" x14ac:dyDescent="0.25">
      <c r="A154" s="1">
        <v>141</v>
      </c>
      <c r="B154" s="20">
        <v>43620</v>
      </c>
      <c r="C154" s="20" t="s">
        <v>1118</v>
      </c>
      <c r="D154" s="18" t="s">
        <v>31</v>
      </c>
      <c r="E154" s="21">
        <v>865209034350232</v>
      </c>
      <c r="F154" s="18"/>
      <c r="G154" s="18" t="s">
        <v>95</v>
      </c>
      <c r="H154" s="29"/>
      <c r="I154" s="29" t="s">
        <v>1270</v>
      </c>
      <c r="J154" s="29" t="s">
        <v>50</v>
      </c>
      <c r="K154" s="22" t="s">
        <v>321</v>
      </c>
      <c r="L154" s="22" t="s">
        <v>316</v>
      </c>
      <c r="M154" s="22" t="s">
        <v>1033</v>
      </c>
      <c r="N154" s="28">
        <v>10000</v>
      </c>
      <c r="O154" s="22" t="s">
        <v>80</v>
      </c>
      <c r="P154" s="22" t="s">
        <v>100</v>
      </c>
      <c r="Q154" s="26" t="s">
        <v>37</v>
      </c>
      <c r="R154" s="18" t="s">
        <v>40</v>
      </c>
    </row>
    <row r="155" spans="1:18" ht="16.5" customHeight="1" x14ac:dyDescent="0.25">
      <c r="A155" s="1">
        <v>142</v>
      </c>
      <c r="B155" s="20">
        <v>43620</v>
      </c>
      <c r="C155" s="20" t="s">
        <v>1118</v>
      </c>
      <c r="D155" s="18" t="s">
        <v>31</v>
      </c>
      <c r="E155" s="21">
        <v>865209034368374</v>
      </c>
      <c r="F155" s="18"/>
      <c r="G155" s="18" t="s">
        <v>95</v>
      </c>
      <c r="H155" s="38" t="s">
        <v>1274</v>
      </c>
      <c r="I155" s="31" t="s">
        <v>1275</v>
      </c>
      <c r="J155" s="22" t="s">
        <v>1276</v>
      </c>
      <c r="K155" s="22" t="s">
        <v>321</v>
      </c>
      <c r="L155" s="22" t="s">
        <v>316</v>
      </c>
      <c r="M155" s="22" t="s">
        <v>546</v>
      </c>
      <c r="N155" s="28">
        <v>220000</v>
      </c>
      <c r="O155" s="22" t="s">
        <v>80</v>
      </c>
      <c r="P155" s="22" t="s">
        <v>100</v>
      </c>
      <c r="Q155" s="26" t="s">
        <v>37</v>
      </c>
      <c r="R155" s="18" t="s">
        <v>59</v>
      </c>
    </row>
    <row r="156" spans="1:18" ht="16.5" customHeight="1" x14ac:dyDescent="0.25">
      <c r="A156" s="1">
        <v>143</v>
      </c>
      <c r="B156" s="20">
        <v>43528</v>
      </c>
      <c r="C156" s="20">
        <v>43589</v>
      </c>
      <c r="D156" s="18" t="s">
        <v>23</v>
      </c>
      <c r="E156" s="21">
        <v>862631034720721</v>
      </c>
      <c r="F156" s="18" t="s">
        <v>262</v>
      </c>
      <c r="G156" s="81" t="s">
        <v>95</v>
      </c>
      <c r="H156" s="31" t="s">
        <v>1277</v>
      </c>
      <c r="I156" s="22" t="s">
        <v>568</v>
      </c>
      <c r="J156" s="22" t="s">
        <v>225</v>
      </c>
      <c r="K156" s="22" t="s">
        <v>396</v>
      </c>
      <c r="L156" s="8" t="s">
        <v>98</v>
      </c>
      <c r="M156" s="22" t="s">
        <v>58</v>
      </c>
      <c r="N156" s="28"/>
      <c r="O156" s="22" t="s">
        <v>80</v>
      </c>
      <c r="P156" s="22" t="s">
        <v>100</v>
      </c>
      <c r="Q156" s="23" t="s">
        <v>42</v>
      </c>
      <c r="R156" s="1" t="s">
        <v>44</v>
      </c>
    </row>
    <row r="157" spans="1:18" ht="16.5" customHeight="1" x14ac:dyDescent="0.25">
      <c r="A157" s="1">
        <v>144</v>
      </c>
      <c r="B157" s="20">
        <v>43620</v>
      </c>
      <c r="C157" s="20" t="s">
        <v>1118</v>
      </c>
      <c r="D157" s="18" t="s">
        <v>23</v>
      </c>
      <c r="E157" s="21">
        <v>863586032882486</v>
      </c>
      <c r="F157" s="18"/>
      <c r="G157" s="18" t="s">
        <v>95</v>
      </c>
      <c r="H157" s="38" t="s">
        <v>1278</v>
      </c>
      <c r="I157" s="24" t="s">
        <v>345</v>
      </c>
      <c r="J157" s="22" t="s">
        <v>225</v>
      </c>
      <c r="K157" s="22" t="s">
        <v>98</v>
      </c>
      <c r="L157" s="22"/>
      <c r="M157" s="22" t="s">
        <v>745</v>
      </c>
      <c r="N157" s="28">
        <v>220000</v>
      </c>
      <c r="O157" s="22" t="s">
        <v>80</v>
      </c>
      <c r="P157" s="22" t="s">
        <v>100</v>
      </c>
      <c r="Q157" s="26" t="s">
        <v>37</v>
      </c>
      <c r="R157" s="1" t="s">
        <v>59</v>
      </c>
    </row>
    <row r="158" spans="1:18" ht="16.5" customHeight="1" x14ac:dyDescent="0.25">
      <c r="A158" s="1">
        <v>145</v>
      </c>
      <c r="B158" s="20">
        <v>43620</v>
      </c>
      <c r="C158" s="20" t="s">
        <v>1118</v>
      </c>
      <c r="D158" s="18" t="s">
        <v>23</v>
      </c>
      <c r="E158" s="21">
        <v>861694031773938</v>
      </c>
      <c r="F158" s="18"/>
      <c r="G158" s="18" t="s">
        <v>95</v>
      </c>
      <c r="H158" s="31" t="s">
        <v>1279</v>
      </c>
      <c r="I158" s="24" t="s">
        <v>1280</v>
      </c>
      <c r="J158" s="22" t="s">
        <v>1281</v>
      </c>
      <c r="K158" s="22" t="s">
        <v>98</v>
      </c>
      <c r="L158" s="22"/>
      <c r="M158" s="22" t="s">
        <v>1282</v>
      </c>
      <c r="N158" s="28">
        <v>120000</v>
      </c>
      <c r="O158" s="22" t="s">
        <v>80</v>
      </c>
      <c r="P158" s="22" t="s">
        <v>100</v>
      </c>
      <c r="Q158" s="26" t="s">
        <v>37</v>
      </c>
      <c r="R158" s="1" t="s">
        <v>41</v>
      </c>
    </row>
    <row r="159" spans="1:18" ht="16.5" customHeight="1" x14ac:dyDescent="0.25">
      <c r="A159" s="265" t="s">
        <v>1319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7"/>
    </row>
    <row r="160" spans="1:18" ht="16.5" customHeight="1" x14ac:dyDescent="0.25">
      <c r="A160" s="268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70"/>
    </row>
    <row r="161" spans="1:18" ht="16.5" customHeight="1" x14ac:dyDescent="0.25">
      <c r="A161" s="1">
        <v>146</v>
      </c>
      <c r="B161" s="94">
        <v>43529</v>
      </c>
      <c r="C161" s="94" t="s">
        <v>1405</v>
      </c>
      <c r="D161" s="65" t="s">
        <v>18</v>
      </c>
      <c r="E161" s="95" t="s">
        <v>1544</v>
      </c>
      <c r="F161" s="65"/>
      <c r="G161" s="65" t="s">
        <v>95</v>
      </c>
      <c r="H161" s="65"/>
      <c r="I161" s="31" t="s">
        <v>1008</v>
      </c>
      <c r="J161" s="96" t="s">
        <v>1545</v>
      </c>
      <c r="K161" s="31" t="s">
        <v>110</v>
      </c>
      <c r="L161" s="31"/>
      <c r="M161" s="31" t="s">
        <v>1546</v>
      </c>
      <c r="N161" s="72">
        <v>100000</v>
      </c>
      <c r="O161" s="31" t="s">
        <v>80</v>
      </c>
      <c r="P161" s="31" t="s">
        <v>100</v>
      </c>
      <c r="Q161" s="23" t="s">
        <v>37</v>
      </c>
      <c r="R161" s="65" t="s">
        <v>41</v>
      </c>
    </row>
    <row r="162" spans="1:18" ht="16.5" customHeight="1" x14ac:dyDescent="0.25">
      <c r="A162" s="1">
        <v>147</v>
      </c>
      <c r="B162" s="94">
        <v>43529</v>
      </c>
      <c r="C162" s="94" t="s">
        <v>1405</v>
      </c>
      <c r="D162" s="65" t="s">
        <v>18</v>
      </c>
      <c r="E162" s="95" t="s">
        <v>1547</v>
      </c>
      <c r="F162" s="65"/>
      <c r="G162" s="65" t="s">
        <v>95</v>
      </c>
      <c r="H162" s="65"/>
      <c r="I162" s="31" t="s">
        <v>367</v>
      </c>
      <c r="J162" s="31" t="s">
        <v>1548</v>
      </c>
      <c r="K162" s="97"/>
      <c r="L162" s="31" t="s">
        <v>110</v>
      </c>
      <c r="M162" s="31" t="s">
        <v>1546</v>
      </c>
      <c r="N162" s="72">
        <v>100000</v>
      </c>
      <c r="O162" s="31" t="s">
        <v>80</v>
      </c>
      <c r="P162" s="31" t="s">
        <v>100</v>
      </c>
      <c r="Q162" s="23" t="s">
        <v>37</v>
      </c>
      <c r="R162" s="65" t="s">
        <v>41</v>
      </c>
    </row>
    <row r="163" spans="1:18" ht="16.5" customHeight="1" x14ac:dyDescent="0.25">
      <c r="A163" s="1">
        <v>148</v>
      </c>
      <c r="B163" s="94">
        <v>43529</v>
      </c>
      <c r="C163" s="94" t="s">
        <v>1405</v>
      </c>
      <c r="D163" s="65" t="s">
        <v>18</v>
      </c>
      <c r="E163" s="95" t="s">
        <v>1549</v>
      </c>
      <c r="F163" s="65"/>
      <c r="G163" s="65" t="s">
        <v>95</v>
      </c>
      <c r="H163" s="65" t="s">
        <v>1550</v>
      </c>
      <c r="I163" s="24" t="s">
        <v>1551</v>
      </c>
      <c r="J163" s="31" t="s">
        <v>1552</v>
      </c>
      <c r="K163" s="31" t="s">
        <v>1553</v>
      </c>
      <c r="L163" s="31" t="s">
        <v>110</v>
      </c>
      <c r="M163" s="31" t="s">
        <v>1546</v>
      </c>
      <c r="N163" s="72">
        <v>100000</v>
      </c>
      <c r="O163" s="31" t="s">
        <v>80</v>
      </c>
      <c r="P163" s="31" t="s">
        <v>100</v>
      </c>
      <c r="Q163" s="23" t="s">
        <v>37</v>
      </c>
      <c r="R163" s="65" t="s">
        <v>41</v>
      </c>
    </row>
    <row r="164" spans="1:18" ht="16.5" customHeight="1" x14ac:dyDescent="0.25">
      <c r="A164" s="1">
        <v>149</v>
      </c>
      <c r="B164" s="94">
        <v>43529</v>
      </c>
      <c r="C164" s="94" t="s">
        <v>1405</v>
      </c>
      <c r="D164" s="65" t="s">
        <v>18</v>
      </c>
      <c r="E164" s="95" t="s">
        <v>1554</v>
      </c>
      <c r="F164" s="65" t="s">
        <v>535</v>
      </c>
      <c r="G164" s="65" t="s">
        <v>95</v>
      </c>
      <c r="H164" s="65" t="s">
        <v>1555</v>
      </c>
      <c r="I164" s="24" t="s">
        <v>1556</v>
      </c>
      <c r="J164" s="31" t="s">
        <v>1557</v>
      </c>
      <c r="K164" s="24"/>
      <c r="L164" s="31" t="s">
        <v>110</v>
      </c>
      <c r="M164" s="31" t="s">
        <v>1558</v>
      </c>
      <c r="N164" s="72">
        <v>100000</v>
      </c>
      <c r="O164" s="31" t="s">
        <v>80</v>
      </c>
      <c r="P164" s="31" t="s">
        <v>100</v>
      </c>
      <c r="Q164" s="23" t="s">
        <v>37</v>
      </c>
      <c r="R164" s="65" t="s">
        <v>41</v>
      </c>
    </row>
    <row r="165" spans="1:18" ht="16.5" customHeight="1" x14ac:dyDescent="0.25">
      <c r="A165" s="1">
        <v>150</v>
      </c>
      <c r="B165" s="94">
        <v>43529</v>
      </c>
      <c r="C165" s="94" t="s">
        <v>1405</v>
      </c>
      <c r="D165" s="65" t="s">
        <v>18</v>
      </c>
      <c r="E165" s="75">
        <v>862118022978529</v>
      </c>
      <c r="F165" s="65"/>
      <c r="G165" s="65" t="s">
        <v>95</v>
      </c>
      <c r="H165" s="65" t="s">
        <v>1555</v>
      </c>
      <c r="I165" s="24" t="s">
        <v>365</v>
      </c>
      <c r="J165" s="31" t="s">
        <v>134</v>
      </c>
      <c r="K165" s="31" t="s">
        <v>366</v>
      </c>
      <c r="L165" s="31" t="s">
        <v>110</v>
      </c>
      <c r="M165" s="31" t="s">
        <v>58</v>
      </c>
      <c r="N165" s="31"/>
      <c r="O165" s="31" t="s">
        <v>80</v>
      </c>
      <c r="P165" s="31" t="s">
        <v>100</v>
      </c>
      <c r="Q165" s="26" t="s">
        <v>42</v>
      </c>
      <c r="R165" s="65" t="s">
        <v>44</v>
      </c>
    </row>
    <row r="166" spans="1:18" ht="16.5" customHeight="1" x14ac:dyDescent="0.25">
      <c r="A166" s="1">
        <v>151</v>
      </c>
      <c r="B166" s="94">
        <v>43529</v>
      </c>
      <c r="C166" s="94" t="s">
        <v>1405</v>
      </c>
      <c r="D166" s="65" t="s">
        <v>18</v>
      </c>
      <c r="E166" s="95" t="s">
        <v>1559</v>
      </c>
      <c r="F166" s="65"/>
      <c r="G166" s="65" t="s">
        <v>95</v>
      </c>
      <c r="H166" s="65"/>
      <c r="I166" s="31" t="s">
        <v>367</v>
      </c>
      <c r="J166" s="96" t="s">
        <v>1545</v>
      </c>
      <c r="K166" s="31" t="s">
        <v>110</v>
      </c>
      <c r="L166" s="31"/>
      <c r="M166" s="31" t="s">
        <v>1546</v>
      </c>
      <c r="N166" s="72">
        <v>100000</v>
      </c>
      <c r="O166" s="31" t="s">
        <v>80</v>
      </c>
      <c r="P166" s="31" t="s">
        <v>100</v>
      </c>
      <c r="Q166" s="26" t="s">
        <v>37</v>
      </c>
      <c r="R166" s="65" t="s">
        <v>41</v>
      </c>
    </row>
    <row r="167" spans="1:18" ht="16.5" customHeight="1" x14ac:dyDescent="0.25">
      <c r="A167" s="1">
        <v>152</v>
      </c>
      <c r="B167" s="94">
        <v>43529</v>
      </c>
      <c r="C167" s="94" t="s">
        <v>1405</v>
      </c>
      <c r="D167" s="65" t="s">
        <v>18</v>
      </c>
      <c r="E167" s="95" t="s">
        <v>1560</v>
      </c>
      <c r="F167" s="31"/>
      <c r="G167" s="65" t="s">
        <v>95</v>
      </c>
      <c r="H167" s="75" t="s">
        <v>1561</v>
      </c>
      <c r="I167" s="31"/>
      <c r="J167" s="31" t="s">
        <v>1562</v>
      </c>
      <c r="K167" s="31" t="s">
        <v>307</v>
      </c>
      <c r="L167" s="31" t="s">
        <v>110</v>
      </c>
      <c r="M167" s="31" t="s">
        <v>1563</v>
      </c>
      <c r="N167" s="72">
        <v>530000</v>
      </c>
      <c r="O167" s="31" t="s">
        <v>80</v>
      </c>
      <c r="P167" s="31" t="s">
        <v>100</v>
      </c>
      <c r="Q167" s="26" t="s">
        <v>37</v>
      </c>
      <c r="R167" s="65" t="s">
        <v>40</v>
      </c>
    </row>
    <row r="168" spans="1:18" ht="16.5" customHeight="1" x14ac:dyDescent="0.25">
      <c r="A168" s="1">
        <v>153</v>
      </c>
      <c r="B168" s="94">
        <v>43529</v>
      </c>
      <c r="C168" s="94" t="s">
        <v>1405</v>
      </c>
      <c r="D168" s="65" t="s">
        <v>18</v>
      </c>
      <c r="E168" s="95" t="s">
        <v>1564</v>
      </c>
      <c r="F168" s="31"/>
      <c r="G168" s="65" t="s">
        <v>95</v>
      </c>
      <c r="H168" s="65"/>
      <c r="I168" s="96" t="s">
        <v>1008</v>
      </c>
      <c r="J168" s="96" t="s">
        <v>1545</v>
      </c>
      <c r="K168" s="96" t="s">
        <v>307</v>
      </c>
      <c r="L168" s="31" t="s">
        <v>110</v>
      </c>
      <c r="M168" s="31" t="s">
        <v>1565</v>
      </c>
      <c r="N168" s="98">
        <v>100000</v>
      </c>
      <c r="O168" s="31" t="s">
        <v>80</v>
      </c>
      <c r="P168" s="31" t="s">
        <v>100</v>
      </c>
      <c r="Q168" s="26" t="s">
        <v>37</v>
      </c>
      <c r="R168" s="65" t="s">
        <v>41</v>
      </c>
    </row>
    <row r="169" spans="1:18" ht="16.5" customHeight="1" x14ac:dyDescent="0.25">
      <c r="A169" s="1">
        <v>154</v>
      </c>
      <c r="B169" s="94">
        <v>43529</v>
      </c>
      <c r="C169" s="94" t="s">
        <v>1405</v>
      </c>
      <c r="D169" s="65" t="s">
        <v>18</v>
      </c>
      <c r="E169" s="95" t="s">
        <v>1566</v>
      </c>
      <c r="F169" s="31"/>
      <c r="G169" s="65" t="s">
        <v>95</v>
      </c>
      <c r="H169" s="65"/>
      <c r="I169" s="31" t="s">
        <v>1567</v>
      </c>
      <c r="J169" s="31" t="s">
        <v>1568</v>
      </c>
      <c r="K169" s="31" t="s">
        <v>307</v>
      </c>
      <c r="L169" s="31" t="s">
        <v>110</v>
      </c>
      <c r="M169" s="31" t="s">
        <v>1569</v>
      </c>
      <c r="N169" s="72">
        <v>240000</v>
      </c>
      <c r="O169" s="31" t="s">
        <v>80</v>
      </c>
      <c r="P169" s="31" t="s">
        <v>100</v>
      </c>
      <c r="Q169" s="26" t="s">
        <v>37</v>
      </c>
      <c r="R169" s="65" t="s">
        <v>40</v>
      </c>
    </row>
    <row r="170" spans="1:18" ht="16.5" customHeight="1" x14ac:dyDescent="0.25">
      <c r="A170" s="1">
        <v>155</v>
      </c>
      <c r="B170" s="94">
        <v>43529</v>
      </c>
      <c r="C170" s="94" t="s">
        <v>1405</v>
      </c>
      <c r="D170" s="65" t="s">
        <v>18</v>
      </c>
      <c r="E170" s="95" t="s">
        <v>1570</v>
      </c>
      <c r="F170" s="65" t="s">
        <v>535</v>
      </c>
      <c r="G170" s="65" t="s">
        <v>95</v>
      </c>
      <c r="H170" s="65" t="s">
        <v>1571</v>
      </c>
      <c r="I170" s="72" t="s">
        <v>1014</v>
      </c>
      <c r="J170" s="31" t="s">
        <v>1545</v>
      </c>
      <c r="K170" s="31" t="s">
        <v>1572</v>
      </c>
      <c r="L170" s="31" t="s">
        <v>110</v>
      </c>
      <c r="M170" s="31" t="s">
        <v>1565</v>
      </c>
      <c r="N170" s="72">
        <v>100000</v>
      </c>
      <c r="O170" s="31" t="s">
        <v>80</v>
      </c>
      <c r="P170" s="31" t="s">
        <v>100</v>
      </c>
      <c r="Q170" s="26" t="s">
        <v>37</v>
      </c>
      <c r="R170" s="65" t="s">
        <v>41</v>
      </c>
    </row>
    <row r="171" spans="1:18" ht="16.5" customHeight="1" x14ac:dyDescent="0.25">
      <c r="A171" s="1">
        <v>156</v>
      </c>
      <c r="B171" s="94" t="s">
        <v>1390</v>
      </c>
      <c r="C171" s="94" t="s">
        <v>1374</v>
      </c>
      <c r="D171" s="65" t="s">
        <v>18</v>
      </c>
      <c r="E171" s="95" t="s">
        <v>1573</v>
      </c>
      <c r="F171" s="65" t="s">
        <v>535</v>
      </c>
      <c r="G171" s="65" t="s">
        <v>95</v>
      </c>
      <c r="H171" s="31"/>
      <c r="I171" s="31" t="s">
        <v>1574</v>
      </c>
      <c r="J171" s="31" t="s">
        <v>1575</v>
      </c>
      <c r="K171" s="31"/>
      <c r="L171" s="31" t="s">
        <v>110</v>
      </c>
      <c r="M171" s="99" t="s">
        <v>1558</v>
      </c>
      <c r="N171" s="72">
        <v>100000</v>
      </c>
      <c r="O171" s="31" t="s">
        <v>80</v>
      </c>
      <c r="P171" s="31" t="s">
        <v>100</v>
      </c>
      <c r="Q171" s="26" t="s">
        <v>37</v>
      </c>
      <c r="R171" s="65" t="s">
        <v>41</v>
      </c>
    </row>
    <row r="172" spans="1:18" ht="16.5" customHeight="1" x14ac:dyDescent="0.25">
      <c r="A172" s="1">
        <v>157</v>
      </c>
      <c r="B172" s="94" t="s">
        <v>1390</v>
      </c>
      <c r="C172" s="94" t="s">
        <v>1374</v>
      </c>
      <c r="D172" s="65" t="s">
        <v>18</v>
      </c>
      <c r="E172" s="75">
        <v>865904028279039</v>
      </c>
      <c r="F172" s="65"/>
      <c r="G172" s="65" t="s">
        <v>95</v>
      </c>
      <c r="H172" s="31"/>
      <c r="I172" s="72" t="s">
        <v>1014</v>
      </c>
      <c r="J172" s="31" t="s">
        <v>791</v>
      </c>
      <c r="K172" s="31"/>
      <c r="L172" s="31" t="s">
        <v>110</v>
      </c>
      <c r="M172" s="31" t="s">
        <v>106</v>
      </c>
      <c r="N172" s="31"/>
      <c r="O172" s="31" t="s">
        <v>80</v>
      </c>
      <c r="P172" s="31" t="s">
        <v>100</v>
      </c>
      <c r="Q172" s="26" t="s">
        <v>42</v>
      </c>
      <c r="R172" s="65" t="s">
        <v>44</v>
      </c>
    </row>
    <row r="173" spans="1:18" ht="16.5" customHeight="1" x14ac:dyDescent="0.25">
      <c r="A173" s="1">
        <v>158</v>
      </c>
      <c r="B173" s="94" t="s">
        <v>1390</v>
      </c>
      <c r="C173" s="94" t="s">
        <v>1374</v>
      </c>
      <c r="D173" s="65" t="s">
        <v>18</v>
      </c>
      <c r="E173" s="95" t="s">
        <v>1576</v>
      </c>
      <c r="F173" s="65"/>
      <c r="G173" s="65" t="s">
        <v>95</v>
      </c>
      <c r="H173" s="75" t="s">
        <v>1577</v>
      </c>
      <c r="I173" s="65" t="s">
        <v>1574</v>
      </c>
      <c r="J173" s="31" t="s">
        <v>1578</v>
      </c>
      <c r="K173" s="65" t="s">
        <v>366</v>
      </c>
      <c r="L173" s="31" t="s">
        <v>110</v>
      </c>
      <c r="M173" s="31" t="s">
        <v>1546</v>
      </c>
      <c r="N173" s="72">
        <v>100000</v>
      </c>
      <c r="O173" s="31" t="s">
        <v>80</v>
      </c>
      <c r="P173" s="31" t="s">
        <v>100</v>
      </c>
      <c r="Q173" s="26" t="s">
        <v>37</v>
      </c>
      <c r="R173" s="65" t="s">
        <v>41</v>
      </c>
    </row>
    <row r="174" spans="1:18" ht="16.5" customHeight="1" x14ac:dyDescent="0.25">
      <c r="A174" s="1">
        <v>159</v>
      </c>
      <c r="B174" s="20">
        <v>43529</v>
      </c>
      <c r="C174" s="20" t="s">
        <v>1405</v>
      </c>
      <c r="D174" s="18" t="s">
        <v>25</v>
      </c>
      <c r="E174" s="30">
        <v>867330023793469</v>
      </c>
      <c r="F174" s="18"/>
      <c r="G174" s="18" t="s">
        <v>95</v>
      </c>
      <c r="H174" s="21"/>
      <c r="I174" s="22" t="s">
        <v>1002</v>
      </c>
      <c r="J174" s="22" t="s">
        <v>1579</v>
      </c>
      <c r="K174" s="22"/>
      <c r="L174" s="22"/>
      <c r="M174" s="22" t="s">
        <v>1580</v>
      </c>
      <c r="N174" s="28">
        <v>20000</v>
      </c>
      <c r="O174" s="22" t="s">
        <v>80</v>
      </c>
      <c r="P174" s="22" t="s">
        <v>100</v>
      </c>
      <c r="Q174" s="23" t="s">
        <v>37</v>
      </c>
      <c r="R174" s="18" t="s">
        <v>40</v>
      </c>
    </row>
    <row r="175" spans="1:18" ht="16.5" customHeight="1" x14ac:dyDescent="0.25">
      <c r="A175" s="1">
        <v>160</v>
      </c>
      <c r="B175" s="20">
        <v>43529</v>
      </c>
      <c r="C175" s="20" t="s">
        <v>1405</v>
      </c>
      <c r="D175" s="18" t="s">
        <v>25</v>
      </c>
      <c r="E175" s="30">
        <v>869668021871094</v>
      </c>
      <c r="F175" s="18"/>
      <c r="G175" s="18" t="s">
        <v>95</v>
      </c>
      <c r="H175" s="31"/>
      <c r="I175" s="22"/>
      <c r="J175" s="22" t="s">
        <v>1581</v>
      </c>
      <c r="K175" s="22" t="s">
        <v>1032</v>
      </c>
      <c r="L175" s="22"/>
      <c r="M175" s="22" t="s">
        <v>1582</v>
      </c>
      <c r="N175" s="28">
        <v>20000</v>
      </c>
      <c r="O175" s="22" t="s">
        <v>80</v>
      </c>
      <c r="P175" s="22" t="s">
        <v>100</v>
      </c>
      <c r="Q175" s="23" t="s">
        <v>37</v>
      </c>
      <c r="R175" s="18" t="s">
        <v>40</v>
      </c>
    </row>
    <row r="176" spans="1:18" ht="16.5" customHeight="1" x14ac:dyDescent="0.25">
      <c r="A176" s="1">
        <v>161</v>
      </c>
      <c r="B176" s="20">
        <v>43529</v>
      </c>
      <c r="C176" s="20" t="s">
        <v>1405</v>
      </c>
      <c r="D176" s="18" t="s">
        <v>25</v>
      </c>
      <c r="E176" s="30">
        <v>867330029873083</v>
      </c>
      <c r="F176" s="18"/>
      <c r="G176" s="18" t="s">
        <v>95</v>
      </c>
      <c r="H176" s="29"/>
      <c r="I176" s="24"/>
      <c r="J176" s="22" t="s">
        <v>1583</v>
      </c>
      <c r="K176" s="22"/>
      <c r="L176" s="22" t="s">
        <v>349</v>
      </c>
      <c r="M176" s="22" t="s">
        <v>1584</v>
      </c>
      <c r="N176" s="28">
        <v>10000</v>
      </c>
      <c r="O176" s="22" t="s">
        <v>80</v>
      </c>
      <c r="P176" s="22" t="s">
        <v>100</v>
      </c>
      <c r="Q176" s="23" t="s">
        <v>37</v>
      </c>
      <c r="R176" s="18" t="s">
        <v>40</v>
      </c>
    </row>
    <row r="177" spans="1:18" ht="16.5" customHeight="1" x14ac:dyDescent="0.25">
      <c r="A177" s="1">
        <v>162</v>
      </c>
      <c r="B177" s="20">
        <v>43529</v>
      </c>
      <c r="C177" s="20" t="s">
        <v>1405</v>
      </c>
      <c r="D177" s="18" t="s">
        <v>25</v>
      </c>
      <c r="E177" s="30">
        <v>866593020396286</v>
      </c>
      <c r="F177" s="18"/>
      <c r="G177" s="18" t="s">
        <v>95</v>
      </c>
      <c r="H177" s="29"/>
      <c r="I177" s="24"/>
      <c r="J177" s="22" t="s">
        <v>52</v>
      </c>
      <c r="K177" s="24" t="s">
        <v>363</v>
      </c>
      <c r="L177" s="22" t="s">
        <v>342</v>
      </c>
      <c r="M177" s="22" t="s">
        <v>58</v>
      </c>
      <c r="N177" s="22"/>
      <c r="O177" s="22" t="s">
        <v>80</v>
      </c>
      <c r="P177" s="22" t="s">
        <v>100</v>
      </c>
      <c r="Q177" s="23" t="s">
        <v>42</v>
      </c>
      <c r="R177" s="18" t="s">
        <v>43</v>
      </c>
    </row>
    <row r="178" spans="1:18" ht="16.5" customHeight="1" x14ac:dyDescent="0.25">
      <c r="A178" s="1">
        <v>163</v>
      </c>
      <c r="B178" s="20">
        <v>43529</v>
      </c>
      <c r="C178" s="20" t="s">
        <v>1405</v>
      </c>
      <c r="D178" s="18" t="s">
        <v>25</v>
      </c>
      <c r="E178" s="30">
        <v>867330065867362</v>
      </c>
      <c r="F178" s="18"/>
      <c r="G178" s="18" t="s">
        <v>95</v>
      </c>
      <c r="H178" s="24" t="s">
        <v>1585</v>
      </c>
      <c r="I178" s="29" t="s">
        <v>685</v>
      </c>
      <c r="J178" s="22" t="s">
        <v>791</v>
      </c>
      <c r="K178" s="22"/>
      <c r="L178" s="22" t="s">
        <v>349</v>
      </c>
      <c r="M178" s="22" t="s">
        <v>1586</v>
      </c>
      <c r="N178" s="28">
        <v>45000</v>
      </c>
      <c r="O178" s="22" t="s">
        <v>80</v>
      </c>
      <c r="P178" s="22" t="s">
        <v>100</v>
      </c>
      <c r="Q178" s="26" t="s">
        <v>37</v>
      </c>
      <c r="R178" s="18" t="s">
        <v>41</v>
      </c>
    </row>
    <row r="179" spans="1:18" ht="16.5" customHeight="1" x14ac:dyDescent="0.25">
      <c r="A179" s="1">
        <v>164</v>
      </c>
      <c r="B179" s="20">
        <v>43529</v>
      </c>
      <c r="C179" s="20" t="s">
        <v>1405</v>
      </c>
      <c r="D179" s="18" t="s">
        <v>25</v>
      </c>
      <c r="E179" s="30">
        <v>867330065866207</v>
      </c>
      <c r="F179" s="18"/>
      <c r="G179" s="18" t="s">
        <v>95</v>
      </c>
      <c r="H179" s="22"/>
      <c r="I179" s="31" t="s">
        <v>1587</v>
      </c>
      <c r="J179" s="22" t="s">
        <v>1025</v>
      </c>
      <c r="K179" s="22" t="s">
        <v>1588</v>
      </c>
      <c r="L179" s="22" t="s">
        <v>349</v>
      </c>
      <c r="M179" s="22" t="s">
        <v>1589</v>
      </c>
      <c r="N179" s="28">
        <v>60000</v>
      </c>
      <c r="O179" s="22" t="s">
        <v>80</v>
      </c>
      <c r="P179" s="22" t="s">
        <v>1273</v>
      </c>
      <c r="Q179" s="26" t="s">
        <v>37</v>
      </c>
      <c r="R179" s="18" t="s">
        <v>40</v>
      </c>
    </row>
    <row r="180" spans="1:18" ht="16.5" customHeight="1" x14ac:dyDescent="0.25">
      <c r="A180" s="1">
        <v>165</v>
      </c>
      <c r="B180" s="20">
        <v>43529</v>
      </c>
      <c r="C180" s="20" t="s">
        <v>1405</v>
      </c>
      <c r="D180" s="18" t="s">
        <v>25</v>
      </c>
      <c r="E180" s="30">
        <v>866593020396781</v>
      </c>
      <c r="F180" s="22"/>
      <c r="G180" s="18" t="s">
        <v>95</v>
      </c>
      <c r="H180" s="22"/>
      <c r="I180" s="22" t="s">
        <v>1590</v>
      </c>
      <c r="J180" s="22" t="s">
        <v>791</v>
      </c>
      <c r="K180" s="22"/>
      <c r="L180" s="22" t="s">
        <v>349</v>
      </c>
      <c r="M180" s="22" t="s">
        <v>1584</v>
      </c>
      <c r="N180" s="28">
        <v>10000</v>
      </c>
      <c r="O180" s="22" t="s">
        <v>80</v>
      </c>
      <c r="P180" s="22" t="s">
        <v>100</v>
      </c>
      <c r="Q180" s="26" t="s">
        <v>37</v>
      </c>
      <c r="R180" s="18" t="s">
        <v>40</v>
      </c>
    </row>
    <row r="181" spans="1:18" ht="16.5" customHeight="1" x14ac:dyDescent="0.25">
      <c r="A181" s="1">
        <v>166</v>
      </c>
      <c r="B181" s="20">
        <v>43529</v>
      </c>
      <c r="C181" s="20" t="s">
        <v>1405</v>
      </c>
      <c r="D181" s="18" t="s">
        <v>31</v>
      </c>
      <c r="E181" s="21">
        <v>869696043468607</v>
      </c>
      <c r="F181" s="18"/>
      <c r="G181" s="18" t="s">
        <v>74</v>
      </c>
      <c r="H181" s="21"/>
      <c r="I181" s="22" t="s">
        <v>1591</v>
      </c>
      <c r="J181" s="22" t="s">
        <v>1592</v>
      </c>
      <c r="K181" s="22" t="s">
        <v>316</v>
      </c>
      <c r="L181" s="22"/>
      <c r="M181" s="22" t="s">
        <v>1593</v>
      </c>
      <c r="N181" s="22"/>
      <c r="O181" s="22" t="s">
        <v>80</v>
      </c>
      <c r="P181" s="22" t="s">
        <v>100</v>
      </c>
      <c r="Q181" s="23" t="s">
        <v>37</v>
      </c>
      <c r="R181" s="18" t="s">
        <v>41</v>
      </c>
    </row>
    <row r="182" spans="1:18" ht="16.5" customHeight="1" x14ac:dyDescent="0.25">
      <c r="A182" s="1">
        <v>167</v>
      </c>
      <c r="B182" s="20">
        <v>43529</v>
      </c>
      <c r="C182" s="20" t="s">
        <v>1405</v>
      </c>
      <c r="D182" s="18" t="s">
        <v>30</v>
      </c>
      <c r="E182" s="21">
        <v>864811036941271</v>
      </c>
      <c r="F182" s="18"/>
      <c r="G182" s="18" t="s">
        <v>95</v>
      </c>
      <c r="H182" s="21"/>
      <c r="I182" s="22" t="s">
        <v>1594</v>
      </c>
      <c r="J182" s="22" t="s">
        <v>167</v>
      </c>
      <c r="K182" s="22" t="s">
        <v>311</v>
      </c>
      <c r="L182" s="22" t="s">
        <v>276</v>
      </c>
      <c r="M182" s="22" t="s">
        <v>1326</v>
      </c>
      <c r="N182" s="28"/>
      <c r="O182" s="22" t="s">
        <v>2147</v>
      </c>
      <c r="P182" s="22" t="s">
        <v>100</v>
      </c>
      <c r="Q182" s="23" t="s">
        <v>37</v>
      </c>
      <c r="R182" s="18" t="s">
        <v>39</v>
      </c>
    </row>
    <row r="183" spans="1:18" ht="16.5" customHeight="1" x14ac:dyDescent="0.25">
      <c r="A183" s="1">
        <v>168</v>
      </c>
      <c r="B183" s="20">
        <v>43529</v>
      </c>
      <c r="C183" s="20" t="s">
        <v>1405</v>
      </c>
      <c r="D183" s="18" t="s">
        <v>30</v>
      </c>
      <c r="E183" s="21">
        <v>868926033987493</v>
      </c>
      <c r="F183" s="18"/>
      <c r="G183" s="18" t="s">
        <v>74</v>
      </c>
      <c r="H183" s="31"/>
      <c r="I183" s="22" t="s">
        <v>1594</v>
      </c>
      <c r="J183" s="22" t="s">
        <v>1595</v>
      </c>
      <c r="K183" s="22" t="s">
        <v>311</v>
      </c>
      <c r="L183" s="22" t="s">
        <v>276</v>
      </c>
      <c r="M183" s="31" t="s">
        <v>1596</v>
      </c>
      <c r="N183" s="22"/>
      <c r="O183" s="22" t="s">
        <v>80</v>
      </c>
      <c r="P183" s="22" t="s">
        <v>100</v>
      </c>
      <c r="Q183" s="23" t="s">
        <v>37</v>
      </c>
      <c r="R183" s="18" t="s">
        <v>40</v>
      </c>
    </row>
    <row r="184" spans="1:18" ht="16.5" customHeight="1" x14ac:dyDescent="0.25">
      <c r="A184" s="1">
        <v>169</v>
      </c>
      <c r="B184" s="20" t="s">
        <v>728</v>
      </c>
      <c r="C184" s="20" t="s">
        <v>1374</v>
      </c>
      <c r="D184" s="18" t="s">
        <v>30</v>
      </c>
      <c r="E184" s="21">
        <v>868926033925857</v>
      </c>
      <c r="F184" s="18" t="s">
        <v>262</v>
      </c>
      <c r="G184" s="18" t="s">
        <v>74</v>
      </c>
      <c r="H184" s="29" t="s">
        <v>500</v>
      </c>
      <c r="I184" s="24" t="s">
        <v>1245</v>
      </c>
      <c r="J184" s="22" t="s">
        <v>1597</v>
      </c>
      <c r="K184" s="22" t="s">
        <v>311</v>
      </c>
      <c r="L184" s="22" t="s">
        <v>276</v>
      </c>
      <c r="M184" s="22" t="s">
        <v>1598</v>
      </c>
      <c r="N184" s="25" t="s">
        <v>86</v>
      </c>
      <c r="O184" s="22" t="s">
        <v>80</v>
      </c>
      <c r="P184" s="22" t="s">
        <v>100</v>
      </c>
      <c r="Q184" s="23" t="s">
        <v>37</v>
      </c>
      <c r="R184" s="18" t="s">
        <v>40</v>
      </c>
    </row>
    <row r="185" spans="1:18" ht="16.5" customHeight="1" x14ac:dyDescent="0.25">
      <c r="A185" s="1">
        <v>170</v>
      </c>
      <c r="B185" s="20">
        <v>43529</v>
      </c>
      <c r="C185" s="20" t="s">
        <v>1405</v>
      </c>
      <c r="D185" s="18" t="s">
        <v>64</v>
      </c>
      <c r="E185" s="21">
        <v>868183033841821</v>
      </c>
      <c r="F185" s="18"/>
      <c r="G185" s="18" t="s">
        <v>74</v>
      </c>
      <c r="H185" s="21" t="s">
        <v>1599</v>
      </c>
      <c r="I185" s="22" t="s">
        <v>1600</v>
      </c>
      <c r="J185" s="22" t="s">
        <v>167</v>
      </c>
      <c r="K185" s="22" t="s">
        <v>78</v>
      </c>
      <c r="L185" s="22" t="s">
        <v>1086</v>
      </c>
      <c r="M185" s="22" t="s">
        <v>1601</v>
      </c>
      <c r="N185" s="22"/>
      <c r="O185" s="22" t="s">
        <v>80</v>
      </c>
      <c r="P185" s="22" t="s">
        <v>100</v>
      </c>
      <c r="Q185" s="23" t="s">
        <v>37</v>
      </c>
      <c r="R185" s="18" t="s">
        <v>39</v>
      </c>
    </row>
    <row r="186" spans="1:18" ht="16.5" customHeight="1" x14ac:dyDescent="0.25">
      <c r="A186" s="1">
        <v>171</v>
      </c>
      <c r="B186" s="20" t="s">
        <v>728</v>
      </c>
      <c r="C186" s="20" t="s">
        <v>1374</v>
      </c>
      <c r="D186" s="18" t="s">
        <v>64</v>
      </c>
      <c r="E186" s="21">
        <v>868183034603691</v>
      </c>
      <c r="F186" s="18"/>
      <c r="G186" s="18" t="s">
        <v>74</v>
      </c>
      <c r="H186" s="31"/>
      <c r="I186" s="22" t="s">
        <v>1257</v>
      </c>
      <c r="J186" s="22" t="s">
        <v>791</v>
      </c>
      <c r="K186" s="22" t="s">
        <v>78</v>
      </c>
      <c r="L186" s="22" t="s">
        <v>1086</v>
      </c>
      <c r="M186" s="22" t="s">
        <v>469</v>
      </c>
      <c r="N186" s="22"/>
      <c r="O186" s="22" t="s">
        <v>80</v>
      </c>
      <c r="P186" s="22" t="s">
        <v>100</v>
      </c>
      <c r="Q186" s="23" t="s">
        <v>37</v>
      </c>
      <c r="R186" s="18" t="s">
        <v>41</v>
      </c>
    </row>
    <row r="187" spans="1:18" ht="16.5" customHeight="1" x14ac:dyDescent="0.25">
      <c r="A187" s="1">
        <v>172</v>
      </c>
      <c r="B187" s="20">
        <v>43529</v>
      </c>
      <c r="C187" s="20" t="s">
        <v>1405</v>
      </c>
      <c r="D187" s="18" t="s">
        <v>23</v>
      </c>
      <c r="E187" s="30">
        <v>863586034522619</v>
      </c>
      <c r="F187" s="18"/>
      <c r="G187" s="18" t="s">
        <v>95</v>
      </c>
      <c r="H187" s="21"/>
      <c r="I187" s="22" t="s">
        <v>297</v>
      </c>
      <c r="J187" s="22" t="s">
        <v>1602</v>
      </c>
      <c r="K187" s="22" t="s">
        <v>98</v>
      </c>
      <c r="L187" s="22"/>
      <c r="M187" s="22" t="s">
        <v>1603</v>
      </c>
      <c r="N187" s="28">
        <v>145000</v>
      </c>
      <c r="O187" s="22" t="s">
        <v>80</v>
      </c>
      <c r="P187" s="22" t="s">
        <v>100</v>
      </c>
      <c r="Q187" s="23" t="s">
        <v>37</v>
      </c>
      <c r="R187" s="18" t="s">
        <v>41</v>
      </c>
    </row>
    <row r="188" spans="1:18" ht="16.5" customHeight="1" x14ac:dyDescent="0.25">
      <c r="A188" s="265" t="s">
        <v>1627</v>
      </c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7"/>
    </row>
    <row r="189" spans="1:18" ht="16.5" customHeight="1" x14ac:dyDescent="0.25">
      <c r="A189" s="268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70"/>
    </row>
    <row r="190" spans="1:18" ht="16.5" customHeight="1" x14ac:dyDescent="0.25">
      <c r="A190" s="1">
        <v>173</v>
      </c>
      <c r="B190" s="20">
        <v>43652</v>
      </c>
      <c r="C190" s="20" t="s">
        <v>1678</v>
      </c>
      <c r="D190" s="18" t="s">
        <v>31</v>
      </c>
      <c r="E190" s="21">
        <v>865209034302373</v>
      </c>
      <c r="F190" s="18"/>
      <c r="G190" s="18" t="s">
        <v>95</v>
      </c>
      <c r="H190" s="22"/>
      <c r="I190" s="24" t="s">
        <v>320</v>
      </c>
      <c r="J190" s="22" t="s">
        <v>1835</v>
      </c>
      <c r="K190" s="22"/>
      <c r="L190" s="22" t="s">
        <v>1267</v>
      </c>
      <c r="M190" s="22" t="s">
        <v>1836</v>
      </c>
      <c r="N190" s="28">
        <v>460000</v>
      </c>
      <c r="O190" s="22" t="s">
        <v>80</v>
      </c>
      <c r="P190" s="22" t="s">
        <v>100</v>
      </c>
      <c r="Q190" s="31" t="s">
        <v>37</v>
      </c>
      <c r="R190" s="22" t="s">
        <v>38</v>
      </c>
    </row>
    <row r="191" spans="1:18" ht="16.5" customHeight="1" x14ac:dyDescent="0.25">
      <c r="A191" s="1">
        <v>174</v>
      </c>
      <c r="B191" s="20">
        <v>43652</v>
      </c>
      <c r="C191" s="20" t="s">
        <v>1678</v>
      </c>
      <c r="D191" s="18" t="s">
        <v>64</v>
      </c>
      <c r="E191" s="21">
        <v>867717030432372</v>
      </c>
      <c r="F191" s="18"/>
      <c r="G191" s="18" t="s">
        <v>74</v>
      </c>
      <c r="H191" s="5"/>
      <c r="I191" s="24" t="s">
        <v>1257</v>
      </c>
      <c r="J191" s="22" t="s">
        <v>50</v>
      </c>
      <c r="K191" s="22"/>
      <c r="L191" s="22" t="s">
        <v>1086</v>
      </c>
      <c r="M191" s="22" t="s">
        <v>757</v>
      </c>
      <c r="N191" s="28"/>
      <c r="O191" s="22" t="s">
        <v>80</v>
      </c>
      <c r="P191" s="22" t="s">
        <v>100</v>
      </c>
      <c r="Q191" s="31" t="s">
        <v>37</v>
      </c>
      <c r="R191" s="22" t="s">
        <v>40</v>
      </c>
    </row>
    <row r="192" spans="1:18" ht="16.5" customHeight="1" x14ac:dyDescent="0.25">
      <c r="A192" s="1">
        <v>175</v>
      </c>
      <c r="B192" s="20">
        <v>43652</v>
      </c>
      <c r="C192" s="20" t="s">
        <v>1678</v>
      </c>
      <c r="D192" s="18" t="s">
        <v>64</v>
      </c>
      <c r="E192" s="21">
        <v>868183034623194</v>
      </c>
      <c r="F192" s="18"/>
      <c r="G192" s="18" t="s">
        <v>74</v>
      </c>
      <c r="H192" s="18"/>
      <c r="I192" s="24" t="s">
        <v>1600</v>
      </c>
      <c r="J192" s="22" t="s">
        <v>50</v>
      </c>
      <c r="K192" s="22" t="s">
        <v>78</v>
      </c>
      <c r="L192" s="22" t="s">
        <v>1086</v>
      </c>
      <c r="M192" s="22" t="s">
        <v>1253</v>
      </c>
      <c r="N192" s="22"/>
      <c r="O192" s="22" t="s">
        <v>80</v>
      </c>
      <c r="P192" s="22" t="s">
        <v>100</v>
      </c>
      <c r="Q192" s="23" t="s">
        <v>37</v>
      </c>
      <c r="R192" s="18" t="s">
        <v>40</v>
      </c>
    </row>
    <row r="193" spans="1:18" ht="16.5" customHeight="1" x14ac:dyDescent="0.25">
      <c r="A193" s="1">
        <v>176</v>
      </c>
      <c r="B193" s="20">
        <v>43652</v>
      </c>
      <c r="C193" s="20" t="s">
        <v>1678</v>
      </c>
      <c r="D193" s="18" t="s">
        <v>30</v>
      </c>
      <c r="E193" s="21">
        <v>866050031810813</v>
      </c>
      <c r="F193" s="5"/>
      <c r="G193" s="18" t="s">
        <v>74</v>
      </c>
      <c r="H193" s="22" t="s">
        <v>1837</v>
      </c>
      <c r="I193" s="24" t="s">
        <v>1248</v>
      </c>
      <c r="J193" s="22" t="s">
        <v>225</v>
      </c>
      <c r="K193" s="24" t="s">
        <v>545</v>
      </c>
      <c r="L193" s="22" t="s">
        <v>84</v>
      </c>
      <c r="M193" s="22" t="s">
        <v>1838</v>
      </c>
      <c r="N193" s="35" t="s">
        <v>122</v>
      </c>
      <c r="O193" s="22" t="s">
        <v>80</v>
      </c>
      <c r="P193" s="22" t="s">
        <v>100</v>
      </c>
      <c r="Q193" s="31" t="s">
        <v>37</v>
      </c>
      <c r="R193" s="22" t="s">
        <v>59</v>
      </c>
    </row>
    <row r="194" spans="1:18" ht="16.5" customHeight="1" x14ac:dyDescent="0.25">
      <c r="A194" s="1">
        <v>177</v>
      </c>
      <c r="B194" s="20">
        <v>43652</v>
      </c>
      <c r="C194" s="20" t="s">
        <v>1678</v>
      </c>
      <c r="D194" s="18" t="s">
        <v>30</v>
      </c>
      <c r="E194" s="21">
        <v>868926033953313</v>
      </c>
      <c r="F194" s="5"/>
      <c r="G194" s="18" t="s">
        <v>74</v>
      </c>
      <c r="H194" s="21"/>
      <c r="I194" s="24" t="s">
        <v>710</v>
      </c>
      <c r="J194" s="22" t="s">
        <v>862</v>
      </c>
      <c r="K194" s="22" t="s">
        <v>229</v>
      </c>
      <c r="L194" s="22" t="s">
        <v>276</v>
      </c>
      <c r="M194" s="22" t="s">
        <v>1033</v>
      </c>
      <c r="N194" s="28"/>
      <c r="O194" s="22" t="s">
        <v>80</v>
      </c>
      <c r="P194" s="22" t="s">
        <v>100</v>
      </c>
      <c r="Q194" s="23" t="s">
        <v>37</v>
      </c>
      <c r="R194" s="18" t="s">
        <v>40</v>
      </c>
    </row>
    <row r="195" spans="1:18" ht="16.5" customHeight="1" x14ac:dyDescent="0.25">
      <c r="A195" s="1">
        <v>178</v>
      </c>
      <c r="B195" s="20">
        <v>43652</v>
      </c>
      <c r="C195" s="20" t="s">
        <v>1678</v>
      </c>
      <c r="D195" s="18" t="s">
        <v>30</v>
      </c>
      <c r="E195" s="21">
        <v>868345031043268</v>
      </c>
      <c r="F195" s="5"/>
      <c r="G195" s="18" t="s">
        <v>74</v>
      </c>
      <c r="H195" s="21" t="s">
        <v>1839</v>
      </c>
      <c r="I195" s="24" t="s">
        <v>1840</v>
      </c>
      <c r="J195" s="22" t="s">
        <v>1297</v>
      </c>
      <c r="K195" s="22" t="s">
        <v>229</v>
      </c>
      <c r="L195" s="22" t="s">
        <v>276</v>
      </c>
      <c r="M195" s="22" t="s">
        <v>1841</v>
      </c>
      <c r="N195" s="28"/>
      <c r="O195" s="22" t="s">
        <v>80</v>
      </c>
      <c r="P195" s="22" t="s">
        <v>100</v>
      </c>
      <c r="Q195" s="23" t="s">
        <v>37</v>
      </c>
      <c r="R195" s="18" t="s">
        <v>41</v>
      </c>
    </row>
    <row r="196" spans="1:18" ht="16.5" customHeight="1" x14ac:dyDescent="0.25">
      <c r="A196" s="1">
        <v>179</v>
      </c>
      <c r="B196" s="20">
        <v>43652</v>
      </c>
      <c r="C196" s="20" t="s">
        <v>1678</v>
      </c>
      <c r="D196" s="18" t="s">
        <v>25</v>
      </c>
      <c r="E196" s="21">
        <v>861693035621101</v>
      </c>
      <c r="F196" s="18"/>
      <c r="G196" s="18" t="s">
        <v>95</v>
      </c>
      <c r="H196" s="18" t="s">
        <v>1842</v>
      </c>
      <c r="I196" s="24" t="s">
        <v>1843</v>
      </c>
      <c r="J196" s="22" t="s">
        <v>225</v>
      </c>
      <c r="K196" s="24" t="s">
        <v>349</v>
      </c>
      <c r="L196" s="22"/>
      <c r="M196" s="22" t="s">
        <v>237</v>
      </c>
      <c r="N196" s="28"/>
      <c r="O196" s="22" t="s">
        <v>80</v>
      </c>
      <c r="P196" s="22" t="s">
        <v>100</v>
      </c>
      <c r="Q196" s="31" t="s">
        <v>37</v>
      </c>
      <c r="R196" s="22" t="s">
        <v>59</v>
      </c>
    </row>
    <row r="197" spans="1:18" ht="16.5" customHeight="1" x14ac:dyDescent="0.25">
      <c r="A197" s="1">
        <v>180</v>
      </c>
      <c r="B197" s="20">
        <v>43652</v>
      </c>
      <c r="C197" s="20" t="s">
        <v>1678</v>
      </c>
      <c r="D197" s="18" t="s">
        <v>25</v>
      </c>
      <c r="E197" s="21">
        <v>869668021837871</v>
      </c>
      <c r="F197" s="18"/>
      <c r="G197" s="18" t="s">
        <v>95</v>
      </c>
      <c r="H197" s="18" t="s">
        <v>1616</v>
      </c>
      <c r="I197" s="24" t="s">
        <v>685</v>
      </c>
      <c r="J197" s="22" t="s">
        <v>1844</v>
      </c>
      <c r="K197" s="22" t="s">
        <v>342</v>
      </c>
      <c r="L197" s="22"/>
      <c r="M197" s="22" t="s">
        <v>237</v>
      </c>
      <c r="N197" s="22"/>
      <c r="O197" s="22" t="s">
        <v>80</v>
      </c>
      <c r="P197" s="22" t="s">
        <v>100</v>
      </c>
      <c r="Q197" s="23" t="s">
        <v>37</v>
      </c>
      <c r="R197" s="18" t="s">
        <v>39</v>
      </c>
    </row>
    <row r="198" spans="1:18" ht="16.5" customHeight="1" x14ac:dyDescent="0.25">
      <c r="A198" s="1">
        <v>181</v>
      </c>
      <c r="B198" s="20">
        <v>43652</v>
      </c>
      <c r="C198" s="20" t="s">
        <v>1678</v>
      </c>
      <c r="D198" s="18" t="s">
        <v>25</v>
      </c>
      <c r="E198" s="21">
        <v>867330023817615</v>
      </c>
      <c r="F198" s="18"/>
      <c r="G198" s="18" t="s">
        <v>95</v>
      </c>
      <c r="H198" s="18" t="s">
        <v>1845</v>
      </c>
      <c r="I198" s="24" t="s">
        <v>340</v>
      </c>
      <c r="J198" s="22" t="s">
        <v>167</v>
      </c>
      <c r="K198" s="24" t="s">
        <v>342</v>
      </c>
      <c r="L198" s="22"/>
      <c r="M198" s="22" t="s">
        <v>237</v>
      </c>
      <c r="N198" s="22"/>
      <c r="O198" s="22" t="s">
        <v>80</v>
      </c>
      <c r="P198" s="22" t="s">
        <v>100</v>
      </c>
      <c r="Q198" s="23" t="s">
        <v>37</v>
      </c>
      <c r="R198" s="18" t="s">
        <v>39</v>
      </c>
    </row>
    <row r="199" spans="1:18" ht="16.5" customHeight="1" x14ac:dyDescent="0.25">
      <c r="A199" s="1">
        <v>182</v>
      </c>
      <c r="B199" s="20">
        <v>43652</v>
      </c>
      <c r="C199" s="20" t="s">
        <v>1678</v>
      </c>
      <c r="D199" s="18" t="s">
        <v>18</v>
      </c>
      <c r="E199" s="30" t="s">
        <v>1846</v>
      </c>
      <c r="F199" s="18"/>
      <c r="G199" s="18" t="s">
        <v>95</v>
      </c>
      <c r="H199" s="18" t="s">
        <v>1616</v>
      </c>
      <c r="I199" s="24" t="s">
        <v>367</v>
      </c>
      <c r="J199" s="22" t="s">
        <v>1847</v>
      </c>
      <c r="K199" s="22" t="s">
        <v>110</v>
      </c>
      <c r="L199" s="22"/>
      <c r="M199" s="22" t="s">
        <v>1848</v>
      </c>
      <c r="N199" s="28">
        <v>130000</v>
      </c>
      <c r="O199" s="22" t="s">
        <v>80</v>
      </c>
      <c r="P199" s="22" t="s">
        <v>100</v>
      </c>
      <c r="Q199" s="31" t="s">
        <v>37</v>
      </c>
      <c r="R199" s="22" t="s">
        <v>41</v>
      </c>
    </row>
    <row r="200" spans="1:18" ht="16.5" customHeight="1" x14ac:dyDescent="0.25">
      <c r="A200" s="1">
        <v>183</v>
      </c>
      <c r="B200" s="20">
        <v>43652</v>
      </c>
      <c r="C200" s="20" t="s">
        <v>1678</v>
      </c>
      <c r="D200" s="18" t="s">
        <v>18</v>
      </c>
      <c r="E200" s="21">
        <v>866762024314187</v>
      </c>
      <c r="F200" s="18"/>
      <c r="G200" s="18" t="s">
        <v>95</v>
      </c>
      <c r="H200" s="18" t="s">
        <v>1616</v>
      </c>
      <c r="I200" s="24" t="s">
        <v>1008</v>
      </c>
      <c r="J200" s="22" t="s">
        <v>1689</v>
      </c>
      <c r="K200" s="22" t="s">
        <v>307</v>
      </c>
      <c r="L200" s="22" t="s">
        <v>561</v>
      </c>
      <c r="M200" s="22" t="s">
        <v>1849</v>
      </c>
      <c r="N200" s="28">
        <v>100000</v>
      </c>
      <c r="O200" s="22" t="s">
        <v>80</v>
      </c>
      <c r="P200" s="22" t="s">
        <v>100</v>
      </c>
      <c r="Q200" s="23" t="s">
        <v>37</v>
      </c>
      <c r="R200" s="18" t="s">
        <v>41</v>
      </c>
    </row>
    <row r="201" spans="1:18" ht="16.5" customHeight="1" x14ac:dyDescent="0.25">
      <c r="A201" s="1">
        <v>184</v>
      </c>
      <c r="B201" s="20">
        <v>43652</v>
      </c>
      <c r="C201" s="20" t="s">
        <v>1678</v>
      </c>
      <c r="D201" s="18" t="s">
        <v>18</v>
      </c>
      <c r="E201" s="21">
        <v>864161026899604</v>
      </c>
      <c r="F201" s="18"/>
      <c r="G201" s="18" t="s">
        <v>95</v>
      </c>
      <c r="H201" s="18" t="s">
        <v>1616</v>
      </c>
      <c r="I201" s="24" t="s">
        <v>365</v>
      </c>
      <c r="J201" s="22" t="s">
        <v>791</v>
      </c>
      <c r="K201" s="22"/>
      <c r="L201" s="22" t="s">
        <v>561</v>
      </c>
      <c r="M201" s="22" t="s">
        <v>1850</v>
      </c>
      <c r="N201" s="28">
        <v>30000</v>
      </c>
      <c r="O201" s="22" t="s">
        <v>80</v>
      </c>
      <c r="P201" s="22" t="s">
        <v>100</v>
      </c>
      <c r="Q201" s="23" t="s">
        <v>37</v>
      </c>
      <c r="R201" s="18" t="s">
        <v>41</v>
      </c>
    </row>
    <row r="202" spans="1:18" x14ac:dyDescent="0.25">
      <c r="A202" s="1">
        <v>185</v>
      </c>
      <c r="B202" s="20">
        <v>43652</v>
      </c>
      <c r="C202" s="20" t="s">
        <v>1678</v>
      </c>
      <c r="D202" s="18" t="s">
        <v>18</v>
      </c>
      <c r="E202" s="30" t="s">
        <v>1851</v>
      </c>
      <c r="F202" s="18"/>
      <c r="G202" s="18" t="s">
        <v>95</v>
      </c>
      <c r="H202" s="18" t="s">
        <v>1616</v>
      </c>
      <c r="I202" s="24" t="s">
        <v>1852</v>
      </c>
      <c r="J202" s="22" t="s">
        <v>1689</v>
      </c>
      <c r="K202" s="22" t="s">
        <v>307</v>
      </c>
      <c r="L202" s="22" t="s">
        <v>561</v>
      </c>
      <c r="M202" s="22" t="s">
        <v>1849</v>
      </c>
      <c r="N202" s="28">
        <v>100000</v>
      </c>
      <c r="O202" s="22" t="s">
        <v>80</v>
      </c>
      <c r="P202" s="22" t="s">
        <v>100</v>
      </c>
      <c r="Q202" s="26" t="s">
        <v>37</v>
      </c>
      <c r="R202" s="18" t="s">
        <v>41</v>
      </c>
    </row>
    <row r="203" spans="1:18" x14ac:dyDescent="0.25">
      <c r="A203" s="1">
        <v>186</v>
      </c>
      <c r="B203" s="20">
        <v>43652</v>
      </c>
      <c r="C203" s="20" t="s">
        <v>1678</v>
      </c>
      <c r="D203" s="18" t="s">
        <v>18</v>
      </c>
      <c r="E203" s="30" t="s">
        <v>1853</v>
      </c>
      <c r="F203" s="18"/>
      <c r="G203" s="18" t="s">
        <v>95</v>
      </c>
      <c r="H203" s="18" t="s">
        <v>1616</v>
      </c>
      <c r="I203" s="29" t="s">
        <v>367</v>
      </c>
      <c r="J203" s="22" t="s">
        <v>1689</v>
      </c>
      <c r="K203" s="22" t="s">
        <v>307</v>
      </c>
      <c r="L203" s="22" t="s">
        <v>561</v>
      </c>
      <c r="M203" s="22" t="s">
        <v>1849</v>
      </c>
      <c r="N203" s="28">
        <v>100000</v>
      </c>
      <c r="O203" s="22" t="s">
        <v>80</v>
      </c>
      <c r="P203" s="22" t="s">
        <v>100</v>
      </c>
      <c r="Q203" s="26" t="s">
        <v>37</v>
      </c>
      <c r="R203" s="18" t="s">
        <v>41</v>
      </c>
    </row>
    <row r="204" spans="1:18" x14ac:dyDescent="0.25">
      <c r="A204" s="1">
        <v>187</v>
      </c>
      <c r="B204" s="20">
        <v>43652</v>
      </c>
      <c r="C204" s="20" t="s">
        <v>1678</v>
      </c>
      <c r="D204" s="18" t="s">
        <v>18</v>
      </c>
      <c r="E204" s="21">
        <v>865904027277885</v>
      </c>
      <c r="F204" s="18"/>
      <c r="G204" s="18" t="s">
        <v>95</v>
      </c>
      <c r="H204" s="18" t="s">
        <v>1616</v>
      </c>
      <c r="I204" s="31" t="s">
        <v>1854</v>
      </c>
      <c r="J204" s="22" t="s">
        <v>1855</v>
      </c>
      <c r="K204" s="22" t="s">
        <v>561</v>
      </c>
      <c r="L204" s="22"/>
      <c r="M204" s="22" t="s">
        <v>1856</v>
      </c>
      <c r="N204" s="28">
        <v>100000</v>
      </c>
      <c r="O204" s="22" t="s">
        <v>80</v>
      </c>
      <c r="P204" s="22" t="s">
        <v>100</v>
      </c>
      <c r="Q204" s="26" t="s">
        <v>37</v>
      </c>
      <c r="R204" s="18" t="s">
        <v>41</v>
      </c>
    </row>
    <row r="205" spans="1:18" x14ac:dyDescent="0.25">
      <c r="A205" s="1">
        <v>188</v>
      </c>
      <c r="B205" s="20">
        <v>43652</v>
      </c>
      <c r="C205" s="20" t="s">
        <v>1678</v>
      </c>
      <c r="D205" s="18" t="s">
        <v>18</v>
      </c>
      <c r="E205" s="30" t="s">
        <v>1857</v>
      </c>
      <c r="F205" s="18"/>
      <c r="G205" s="18" t="s">
        <v>95</v>
      </c>
      <c r="H205" s="18" t="s">
        <v>1858</v>
      </c>
      <c r="I205" s="22" t="s">
        <v>1859</v>
      </c>
      <c r="J205" s="22" t="s">
        <v>1689</v>
      </c>
      <c r="K205" s="22" t="s">
        <v>1860</v>
      </c>
      <c r="L205" s="22" t="s">
        <v>561</v>
      </c>
      <c r="M205" s="22" t="s">
        <v>1565</v>
      </c>
      <c r="N205" s="28">
        <v>100000</v>
      </c>
      <c r="O205" s="22" t="s">
        <v>80</v>
      </c>
      <c r="P205" s="22" t="s">
        <v>100</v>
      </c>
      <c r="Q205" s="26" t="s">
        <v>37</v>
      </c>
      <c r="R205" s="18" t="s">
        <v>41</v>
      </c>
    </row>
    <row r="206" spans="1:18" x14ac:dyDescent="0.25">
      <c r="A206" s="1">
        <v>189</v>
      </c>
      <c r="B206" s="20">
        <v>43652</v>
      </c>
      <c r="C206" s="20" t="s">
        <v>1678</v>
      </c>
      <c r="D206" s="18" t="s">
        <v>18</v>
      </c>
      <c r="E206" s="21">
        <v>865904027272241</v>
      </c>
      <c r="F206" s="18"/>
      <c r="G206" s="18" t="s">
        <v>95</v>
      </c>
      <c r="H206" s="18" t="s">
        <v>1616</v>
      </c>
      <c r="I206" s="22" t="s">
        <v>367</v>
      </c>
      <c r="J206" s="34" t="s">
        <v>791</v>
      </c>
      <c r="K206" s="34"/>
      <c r="L206" s="22" t="s">
        <v>110</v>
      </c>
      <c r="M206" s="22" t="s">
        <v>106</v>
      </c>
      <c r="N206" s="34"/>
      <c r="O206" s="22" t="s">
        <v>80</v>
      </c>
      <c r="P206" s="22" t="s">
        <v>100</v>
      </c>
      <c r="Q206" s="26" t="s">
        <v>37</v>
      </c>
      <c r="R206" s="18" t="s">
        <v>41</v>
      </c>
    </row>
    <row r="207" spans="1:18" x14ac:dyDescent="0.25">
      <c r="A207" s="1">
        <v>190</v>
      </c>
      <c r="B207" s="20">
        <v>43652</v>
      </c>
      <c r="C207" s="20" t="s">
        <v>1678</v>
      </c>
      <c r="D207" s="18" t="s">
        <v>18</v>
      </c>
      <c r="E207" s="30" t="s">
        <v>1861</v>
      </c>
      <c r="F207" s="18"/>
      <c r="G207" s="18" t="s">
        <v>95</v>
      </c>
      <c r="H207" s="18" t="s">
        <v>1616</v>
      </c>
      <c r="I207" s="22" t="s">
        <v>367</v>
      </c>
      <c r="J207" s="22" t="s">
        <v>1689</v>
      </c>
      <c r="K207" s="22" t="s">
        <v>307</v>
      </c>
      <c r="L207" s="22" t="s">
        <v>110</v>
      </c>
      <c r="M207" s="22" t="s">
        <v>1849</v>
      </c>
      <c r="N207" s="28">
        <v>100000</v>
      </c>
      <c r="O207" s="22" t="s">
        <v>80</v>
      </c>
      <c r="P207" s="22" t="s">
        <v>100</v>
      </c>
      <c r="Q207" s="26" t="s">
        <v>37</v>
      </c>
      <c r="R207" s="18" t="s">
        <v>41</v>
      </c>
    </row>
    <row r="208" spans="1:18" x14ac:dyDescent="0.25">
      <c r="A208" s="1">
        <v>191</v>
      </c>
      <c r="B208" s="20">
        <v>43652</v>
      </c>
      <c r="C208" s="20" t="s">
        <v>1678</v>
      </c>
      <c r="D208" s="18" t="s">
        <v>18</v>
      </c>
      <c r="E208" s="30" t="s">
        <v>1862</v>
      </c>
      <c r="F208" s="18"/>
      <c r="G208" s="18" t="s">
        <v>95</v>
      </c>
      <c r="H208" s="18" t="s">
        <v>1616</v>
      </c>
      <c r="I208" s="28" t="s">
        <v>1854</v>
      </c>
      <c r="J208" s="22" t="s">
        <v>1689</v>
      </c>
      <c r="K208" s="22" t="s">
        <v>110</v>
      </c>
      <c r="L208" s="22"/>
      <c r="M208" s="22" t="s">
        <v>1863</v>
      </c>
      <c r="N208" s="28">
        <v>100000</v>
      </c>
      <c r="O208" s="22" t="s">
        <v>80</v>
      </c>
      <c r="P208" s="22" t="s">
        <v>100</v>
      </c>
      <c r="Q208" s="26" t="s">
        <v>37</v>
      </c>
      <c r="R208" s="18" t="s">
        <v>41</v>
      </c>
    </row>
    <row r="209" spans="1:18" x14ac:dyDescent="0.25">
      <c r="A209" s="1">
        <v>192</v>
      </c>
      <c r="B209" s="20">
        <v>43652</v>
      </c>
      <c r="C209" s="20" t="s">
        <v>1678</v>
      </c>
      <c r="D209" s="18" t="s">
        <v>18</v>
      </c>
      <c r="E209" s="30" t="s">
        <v>1864</v>
      </c>
      <c r="F209" s="18" t="s">
        <v>535</v>
      </c>
      <c r="G209" s="18" t="s">
        <v>95</v>
      </c>
      <c r="H209" s="18" t="s">
        <v>1865</v>
      </c>
      <c r="I209" s="22" t="s">
        <v>1866</v>
      </c>
      <c r="J209" s="22" t="s">
        <v>1689</v>
      </c>
      <c r="K209" s="22"/>
      <c r="L209" s="22" t="s">
        <v>110</v>
      </c>
      <c r="M209" s="22" t="s">
        <v>1863</v>
      </c>
      <c r="N209" s="28">
        <v>100000</v>
      </c>
      <c r="O209" s="22" t="s">
        <v>80</v>
      </c>
      <c r="P209" s="22" t="s">
        <v>100</v>
      </c>
      <c r="Q209" s="26" t="s">
        <v>37</v>
      </c>
      <c r="R209" s="18" t="s">
        <v>41</v>
      </c>
    </row>
    <row r="210" spans="1:18" x14ac:dyDescent="0.25">
      <c r="A210" s="1">
        <v>193</v>
      </c>
      <c r="B210" s="20">
        <v>43652</v>
      </c>
      <c r="C210" s="20" t="s">
        <v>1678</v>
      </c>
      <c r="D210" s="18" t="s">
        <v>18</v>
      </c>
      <c r="E210" s="21">
        <v>862118021579476</v>
      </c>
      <c r="F210" s="18" t="s">
        <v>535</v>
      </c>
      <c r="G210" s="18" t="s">
        <v>95</v>
      </c>
      <c r="H210" s="18" t="s">
        <v>1616</v>
      </c>
      <c r="I210" s="22" t="s">
        <v>365</v>
      </c>
      <c r="J210" s="22" t="s">
        <v>791</v>
      </c>
      <c r="K210" s="22"/>
      <c r="L210" s="22" t="s">
        <v>110</v>
      </c>
      <c r="M210" s="22" t="s">
        <v>1867</v>
      </c>
      <c r="N210" s="28">
        <v>30000</v>
      </c>
      <c r="O210" s="22" t="s">
        <v>80</v>
      </c>
      <c r="P210" s="22" t="s">
        <v>100</v>
      </c>
      <c r="Q210" s="26" t="s">
        <v>37</v>
      </c>
      <c r="R210" s="18" t="s">
        <v>41</v>
      </c>
    </row>
    <row r="211" spans="1:18" x14ac:dyDescent="0.25">
      <c r="A211" s="265" t="s">
        <v>1887</v>
      </c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7"/>
    </row>
    <row r="212" spans="1:18" x14ac:dyDescent="0.25">
      <c r="A212" s="268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70"/>
    </row>
    <row r="213" spans="1:18" x14ac:dyDescent="0.25">
      <c r="A213" s="18">
        <v>194</v>
      </c>
      <c r="B213" s="20" t="s">
        <v>1699</v>
      </c>
      <c r="C213" s="20" t="s">
        <v>1888</v>
      </c>
      <c r="D213" s="18" t="s">
        <v>30</v>
      </c>
      <c r="E213" s="21">
        <v>864811036959364</v>
      </c>
      <c r="F213" s="18"/>
      <c r="G213" s="18" t="s">
        <v>95</v>
      </c>
      <c r="H213" s="31" t="s">
        <v>500</v>
      </c>
      <c r="I213" s="24" t="s">
        <v>1251</v>
      </c>
      <c r="J213" s="22" t="s">
        <v>1595</v>
      </c>
      <c r="K213" s="22" t="s">
        <v>311</v>
      </c>
      <c r="L213" s="22" t="s">
        <v>276</v>
      </c>
      <c r="M213" s="22" t="s">
        <v>2067</v>
      </c>
      <c r="N213" s="85" t="s">
        <v>2068</v>
      </c>
      <c r="O213" s="22" t="s">
        <v>80</v>
      </c>
      <c r="P213" s="22" t="s">
        <v>100</v>
      </c>
      <c r="Q213" s="26" t="s">
        <v>37</v>
      </c>
      <c r="R213" s="1" t="s">
        <v>40</v>
      </c>
    </row>
    <row r="214" spans="1:18" x14ac:dyDescent="0.25">
      <c r="A214" s="18">
        <v>195</v>
      </c>
      <c r="B214" s="20" t="s">
        <v>1699</v>
      </c>
      <c r="C214" s="20" t="s">
        <v>1888</v>
      </c>
      <c r="D214" s="18" t="s">
        <v>31</v>
      </c>
      <c r="E214" s="21">
        <v>865209034368028</v>
      </c>
      <c r="F214" s="18"/>
      <c r="G214" s="18" t="s">
        <v>95</v>
      </c>
      <c r="H214" s="31" t="s">
        <v>2069</v>
      </c>
      <c r="I214" s="24" t="s">
        <v>1591</v>
      </c>
      <c r="J214" s="22" t="s">
        <v>225</v>
      </c>
      <c r="K214" s="22" t="s">
        <v>1267</v>
      </c>
      <c r="L214" s="22"/>
      <c r="M214" s="22" t="s">
        <v>745</v>
      </c>
      <c r="N214" s="28">
        <v>220000</v>
      </c>
      <c r="O214" s="22" t="s">
        <v>80</v>
      </c>
      <c r="P214" s="22" t="s">
        <v>100</v>
      </c>
      <c r="Q214" s="26" t="s">
        <v>37</v>
      </c>
      <c r="R214" s="1" t="s">
        <v>59</v>
      </c>
    </row>
    <row r="215" spans="1:18" x14ac:dyDescent="0.25">
      <c r="A215" s="18">
        <v>196</v>
      </c>
      <c r="B215" s="20" t="s">
        <v>1699</v>
      </c>
      <c r="C215" s="20" t="s">
        <v>1888</v>
      </c>
      <c r="D215" s="18" t="s">
        <v>31</v>
      </c>
      <c r="E215" s="21">
        <v>865209034368341</v>
      </c>
      <c r="F215" s="18"/>
      <c r="G215" s="18" t="s">
        <v>95</v>
      </c>
      <c r="H215" s="21" t="s">
        <v>2058</v>
      </c>
      <c r="I215" s="24" t="s">
        <v>2070</v>
      </c>
      <c r="J215" s="22" t="s">
        <v>2071</v>
      </c>
      <c r="K215" s="24" t="s">
        <v>321</v>
      </c>
      <c r="L215" s="22" t="s">
        <v>1267</v>
      </c>
      <c r="M215" s="22" t="s">
        <v>469</v>
      </c>
      <c r="N215" s="22"/>
      <c r="O215" s="22" t="s">
        <v>80</v>
      </c>
      <c r="P215" s="22" t="s">
        <v>100</v>
      </c>
      <c r="Q215" s="26" t="s">
        <v>37</v>
      </c>
      <c r="R215" s="1" t="s">
        <v>40</v>
      </c>
    </row>
    <row r="216" spans="1:18" x14ac:dyDescent="0.25">
      <c r="A216" s="18">
        <v>197</v>
      </c>
      <c r="B216" s="20" t="s">
        <v>1699</v>
      </c>
      <c r="C216" s="20" t="s">
        <v>1888</v>
      </c>
      <c r="D216" s="18" t="s">
        <v>31</v>
      </c>
      <c r="E216" s="21">
        <v>865209034447087</v>
      </c>
      <c r="F216" s="18"/>
      <c r="G216" s="18" t="s">
        <v>95</v>
      </c>
      <c r="H216" s="22"/>
      <c r="I216" s="24"/>
      <c r="J216" s="22" t="s">
        <v>2072</v>
      </c>
      <c r="K216" s="22"/>
      <c r="L216" s="22"/>
      <c r="M216" s="31" t="s">
        <v>1326</v>
      </c>
      <c r="N216" s="28"/>
      <c r="O216" s="22"/>
      <c r="P216" s="22" t="s">
        <v>100</v>
      </c>
      <c r="Q216" s="26" t="s">
        <v>37</v>
      </c>
      <c r="R216" s="1" t="s">
        <v>40</v>
      </c>
    </row>
    <row r="217" spans="1:18" x14ac:dyDescent="0.25">
      <c r="A217" s="18">
        <v>198</v>
      </c>
      <c r="B217" s="20" t="s">
        <v>1761</v>
      </c>
      <c r="C217" s="20" t="s">
        <v>1948</v>
      </c>
      <c r="D217" s="18" t="s">
        <v>64</v>
      </c>
      <c r="E217" s="21">
        <v>867717030435114</v>
      </c>
      <c r="F217" s="5"/>
      <c r="G217" s="18" t="s">
        <v>74</v>
      </c>
      <c r="H217" s="31"/>
      <c r="I217" s="24" t="s">
        <v>672</v>
      </c>
      <c r="J217" s="22" t="s">
        <v>245</v>
      </c>
      <c r="K217" s="22" t="s">
        <v>78</v>
      </c>
      <c r="L217" s="22" t="s">
        <v>1086</v>
      </c>
      <c r="M217" s="22" t="s">
        <v>940</v>
      </c>
      <c r="N217" s="28"/>
      <c r="O217" s="22" t="s">
        <v>80</v>
      </c>
      <c r="P217" s="22" t="s">
        <v>92</v>
      </c>
      <c r="Q217" s="26" t="s">
        <v>37</v>
      </c>
      <c r="R217" s="1" t="s">
        <v>40</v>
      </c>
    </row>
    <row r="218" spans="1:18" x14ac:dyDescent="0.25">
      <c r="A218" s="18">
        <v>199</v>
      </c>
      <c r="B218" s="20" t="s">
        <v>1761</v>
      </c>
      <c r="C218" s="20" t="s">
        <v>1948</v>
      </c>
      <c r="D218" s="18" t="s">
        <v>64</v>
      </c>
      <c r="E218" s="21">
        <v>867857039899229</v>
      </c>
      <c r="F218" s="5"/>
      <c r="G218" s="18" t="s">
        <v>74</v>
      </c>
      <c r="H218" s="21"/>
      <c r="I218" s="24" t="s">
        <v>330</v>
      </c>
      <c r="J218" s="22" t="s">
        <v>225</v>
      </c>
      <c r="K218" s="22" t="s">
        <v>78</v>
      </c>
      <c r="L218" s="22" t="s">
        <v>1086</v>
      </c>
      <c r="M218" s="22" t="s">
        <v>2073</v>
      </c>
      <c r="N218" s="22"/>
      <c r="O218" s="22" t="s">
        <v>80</v>
      </c>
      <c r="P218" s="22" t="s">
        <v>92</v>
      </c>
      <c r="Q218" s="23" t="s">
        <v>37</v>
      </c>
      <c r="R218" s="18" t="s">
        <v>41</v>
      </c>
    </row>
    <row r="219" spans="1:18" x14ac:dyDescent="0.25">
      <c r="A219" s="18">
        <v>200</v>
      </c>
      <c r="B219" s="20" t="s">
        <v>1699</v>
      </c>
      <c r="C219" s="20" t="s">
        <v>1888</v>
      </c>
      <c r="D219" s="18" t="s">
        <v>64</v>
      </c>
      <c r="E219" s="21">
        <v>867717030621503</v>
      </c>
      <c r="F219" s="18"/>
      <c r="G219" s="18" t="s">
        <v>74</v>
      </c>
      <c r="H219" s="22"/>
      <c r="I219" s="24" t="s">
        <v>1256</v>
      </c>
      <c r="J219" s="22" t="s">
        <v>862</v>
      </c>
      <c r="K219" s="22" t="s">
        <v>219</v>
      </c>
      <c r="L219" s="22" t="s">
        <v>1086</v>
      </c>
      <c r="M219" s="22" t="s">
        <v>1253</v>
      </c>
      <c r="N219" s="28"/>
      <c r="O219" s="22" t="s">
        <v>80</v>
      </c>
      <c r="P219" s="22" t="s">
        <v>100</v>
      </c>
      <c r="Q219" s="26" t="s">
        <v>37</v>
      </c>
      <c r="R219" s="1" t="s">
        <v>40</v>
      </c>
    </row>
    <row r="220" spans="1:18" x14ac:dyDescent="0.25">
      <c r="A220" s="18">
        <v>201</v>
      </c>
      <c r="B220" s="20" t="s">
        <v>1699</v>
      </c>
      <c r="C220" s="20" t="s">
        <v>1888</v>
      </c>
      <c r="D220" s="18" t="s">
        <v>64</v>
      </c>
      <c r="E220" s="21">
        <v>868183034766753</v>
      </c>
      <c r="F220" s="18"/>
      <c r="G220" s="18" t="s">
        <v>74</v>
      </c>
      <c r="H220" s="31" t="s">
        <v>2074</v>
      </c>
      <c r="I220" s="24" t="s">
        <v>330</v>
      </c>
      <c r="J220" s="22" t="s">
        <v>2075</v>
      </c>
      <c r="K220" s="22" t="s">
        <v>1086</v>
      </c>
      <c r="L220" s="22"/>
      <c r="M220" s="22" t="s">
        <v>2076</v>
      </c>
      <c r="N220" s="22"/>
      <c r="O220" s="22" t="s">
        <v>80</v>
      </c>
      <c r="P220" s="22" t="s">
        <v>100</v>
      </c>
      <c r="Q220" s="26" t="s">
        <v>37</v>
      </c>
      <c r="R220" s="1" t="s">
        <v>59</v>
      </c>
    </row>
    <row r="221" spans="1:18" x14ac:dyDescent="0.25">
      <c r="A221" s="18">
        <v>202</v>
      </c>
      <c r="B221" s="20" t="s">
        <v>1761</v>
      </c>
      <c r="C221" s="20" t="s">
        <v>1948</v>
      </c>
      <c r="D221" s="22" t="s">
        <v>56</v>
      </c>
      <c r="E221" s="38">
        <v>867857039916023</v>
      </c>
      <c r="F221" s="22"/>
      <c r="G221" s="22" t="s">
        <v>74</v>
      </c>
      <c r="H221" s="22"/>
      <c r="I221" s="24" t="s">
        <v>2077</v>
      </c>
      <c r="J221" s="22"/>
      <c r="K221" s="22" t="s">
        <v>78</v>
      </c>
      <c r="L221" s="22" t="s">
        <v>1086</v>
      </c>
      <c r="M221" s="22" t="s">
        <v>58</v>
      </c>
      <c r="N221" s="28"/>
      <c r="O221" s="22" t="s">
        <v>80</v>
      </c>
      <c r="P221" s="22" t="s">
        <v>92</v>
      </c>
      <c r="Q221" s="31" t="s">
        <v>42</v>
      </c>
      <c r="R221" s="22" t="s">
        <v>44</v>
      </c>
    </row>
    <row r="222" spans="1:18" x14ac:dyDescent="0.25">
      <c r="A222" s="18">
        <v>203</v>
      </c>
      <c r="B222" s="20" t="s">
        <v>1699</v>
      </c>
      <c r="C222" s="20" t="s">
        <v>1888</v>
      </c>
      <c r="D222" s="18" t="s">
        <v>56</v>
      </c>
      <c r="E222" s="21">
        <v>867857039916304</v>
      </c>
      <c r="F222" s="18"/>
      <c r="G222" s="18" t="s">
        <v>74</v>
      </c>
      <c r="H222" s="21"/>
      <c r="I222" s="24" t="s">
        <v>2078</v>
      </c>
      <c r="J222" s="22" t="s">
        <v>1383</v>
      </c>
      <c r="K222" s="22" t="s">
        <v>78</v>
      </c>
      <c r="L222" s="22" t="s">
        <v>1086</v>
      </c>
      <c r="M222" s="22" t="s">
        <v>2019</v>
      </c>
      <c r="N222" s="22"/>
      <c r="O222" s="22" t="s">
        <v>80</v>
      </c>
      <c r="P222" s="22" t="s">
        <v>100</v>
      </c>
      <c r="Q222" s="23" t="s">
        <v>37</v>
      </c>
      <c r="R222" s="18" t="s">
        <v>41</v>
      </c>
    </row>
    <row r="223" spans="1:18" x14ac:dyDescent="0.25">
      <c r="A223" s="18">
        <v>204</v>
      </c>
      <c r="B223" s="20" t="s">
        <v>1699</v>
      </c>
      <c r="C223" s="20" t="s">
        <v>1888</v>
      </c>
      <c r="D223" s="18" t="s">
        <v>56</v>
      </c>
      <c r="E223" s="21">
        <v>867717030618616</v>
      </c>
      <c r="F223" s="18"/>
      <c r="G223" s="18" t="s">
        <v>74</v>
      </c>
      <c r="H223" s="21"/>
      <c r="I223" s="24"/>
      <c r="J223" s="22" t="s">
        <v>269</v>
      </c>
      <c r="K223" s="22"/>
      <c r="L223" s="22"/>
      <c r="M223" s="22" t="s">
        <v>2079</v>
      </c>
      <c r="N223" s="22"/>
      <c r="O223" s="22"/>
      <c r="P223" s="22" t="s">
        <v>100</v>
      </c>
      <c r="Q223" s="23" t="s">
        <v>37</v>
      </c>
      <c r="R223" s="18" t="s">
        <v>41</v>
      </c>
    </row>
    <row r="224" spans="1:18" x14ac:dyDescent="0.25">
      <c r="A224" s="18">
        <v>205</v>
      </c>
      <c r="B224" s="20" t="s">
        <v>1699</v>
      </c>
      <c r="C224" s="20" t="s">
        <v>1888</v>
      </c>
      <c r="D224" s="18" t="s">
        <v>56</v>
      </c>
      <c r="E224" s="21">
        <v>867857039902726</v>
      </c>
      <c r="F224" s="18"/>
      <c r="G224" s="18" t="s">
        <v>74</v>
      </c>
      <c r="H224" s="29"/>
      <c r="I224" s="24" t="s">
        <v>2078</v>
      </c>
      <c r="J224" s="22" t="s">
        <v>2080</v>
      </c>
      <c r="K224" s="22" t="s">
        <v>78</v>
      </c>
      <c r="L224" s="22" t="s">
        <v>1086</v>
      </c>
      <c r="M224" s="22" t="s">
        <v>2055</v>
      </c>
      <c r="N224" s="22"/>
      <c r="O224" s="22" t="s">
        <v>80</v>
      </c>
      <c r="P224" s="22" t="s">
        <v>100</v>
      </c>
      <c r="Q224" s="26" t="s">
        <v>37</v>
      </c>
      <c r="R224" s="1" t="s">
        <v>40</v>
      </c>
    </row>
    <row r="225" spans="1:18" x14ac:dyDescent="0.25">
      <c r="A225" s="18">
        <v>206</v>
      </c>
      <c r="B225" s="20" t="s">
        <v>1761</v>
      </c>
      <c r="C225" s="20" t="s">
        <v>1948</v>
      </c>
      <c r="D225" s="18" t="s">
        <v>25</v>
      </c>
      <c r="E225" s="21">
        <v>867330023784997</v>
      </c>
      <c r="F225" s="5"/>
      <c r="G225" s="18" t="s">
        <v>95</v>
      </c>
      <c r="H225" s="22"/>
      <c r="I225" s="24" t="s">
        <v>351</v>
      </c>
      <c r="J225" s="22"/>
      <c r="K225" s="22" t="s">
        <v>692</v>
      </c>
      <c r="L225" s="22" t="s">
        <v>349</v>
      </c>
      <c r="M225" s="22" t="s">
        <v>58</v>
      </c>
      <c r="N225" s="22"/>
      <c r="O225" s="22" t="s">
        <v>80</v>
      </c>
      <c r="P225" s="22" t="s">
        <v>92</v>
      </c>
      <c r="Q225" s="31" t="s">
        <v>42</v>
      </c>
      <c r="R225" s="22" t="s">
        <v>44</v>
      </c>
    </row>
    <row r="226" spans="1:18" x14ac:dyDescent="0.25">
      <c r="A226" s="18">
        <v>207</v>
      </c>
      <c r="B226" s="20" t="s">
        <v>1699</v>
      </c>
      <c r="C226" s="20" t="s">
        <v>1888</v>
      </c>
      <c r="D226" s="18" t="s">
        <v>25</v>
      </c>
      <c r="E226" s="21">
        <v>86004027090698</v>
      </c>
      <c r="F226" s="18"/>
      <c r="G226" s="18" t="s">
        <v>95</v>
      </c>
      <c r="H226" s="18" t="s">
        <v>1842</v>
      </c>
      <c r="I226" s="34" t="s">
        <v>340</v>
      </c>
      <c r="J226" s="22" t="s">
        <v>242</v>
      </c>
      <c r="K226" s="34" t="s">
        <v>349</v>
      </c>
      <c r="L226" s="22"/>
      <c r="M226" s="22" t="s">
        <v>730</v>
      </c>
      <c r="N226" s="22"/>
      <c r="O226" s="22" t="s">
        <v>80</v>
      </c>
      <c r="P226" s="22" t="s">
        <v>100</v>
      </c>
      <c r="Q226" s="26" t="s">
        <v>37</v>
      </c>
      <c r="R226" s="18" t="s">
        <v>39</v>
      </c>
    </row>
    <row r="227" spans="1:18" x14ac:dyDescent="0.25">
      <c r="A227" s="18">
        <v>208</v>
      </c>
      <c r="B227" s="20" t="s">
        <v>1699</v>
      </c>
      <c r="C227" s="20" t="s">
        <v>1888</v>
      </c>
      <c r="D227" s="18" t="s">
        <v>25</v>
      </c>
      <c r="E227" s="21">
        <v>868004027123002</v>
      </c>
      <c r="F227" s="18"/>
      <c r="G227" s="18" t="s">
        <v>95</v>
      </c>
      <c r="H227" s="18" t="s">
        <v>1616</v>
      </c>
      <c r="I227" s="24" t="s">
        <v>1022</v>
      </c>
      <c r="J227" s="22" t="s">
        <v>50</v>
      </c>
      <c r="K227" s="22" t="s">
        <v>2081</v>
      </c>
      <c r="L227" s="22" t="s">
        <v>349</v>
      </c>
      <c r="M227" s="22" t="s">
        <v>2019</v>
      </c>
      <c r="N227" s="22"/>
      <c r="O227" s="22" t="s">
        <v>80</v>
      </c>
      <c r="P227" s="22" t="s">
        <v>100</v>
      </c>
      <c r="Q227" s="22" t="s">
        <v>37</v>
      </c>
      <c r="R227" s="23" t="s">
        <v>40</v>
      </c>
    </row>
    <row r="228" spans="1:18" x14ac:dyDescent="0.25">
      <c r="A228" s="18">
        <v>209</v>
      </c>
      <c r="B228" s="20" t="s">
        <v>1699</v>
      </c>
      <c r="C228" s="20" t="s">
        <v>1888</v>
      </c>
      <c r="D228" s="18" t="s">
        <v>25</v>
      </c>
      <c r="E228" s="21">
        <v>867330021487171</v>
      </c>
      <c r="F228" s="18"/>
      <c r="G228" s="18" t="s">
        <v>95</v>
      </c>
      <c r="H228" s="18" t="s">
        <v>1616</v>
      </c>
      <c r="I228" s="24" t="s">
        <v>1022</v>
      </c>
      <c r="J228" s="22" t="s">
        <v>1705</v>
      </c>
      <c r="K228" s="22" t="s">
        <v>692</v>
      </c>
      <c r="L228" s="22" t="s">
        <v>349</v>
      </c>
      <c r="M228" s="22" t="s">
        <v>2082</v>
      </c>
      <c r="N228" s="28">
        <v>20000</v>
      </c>
      <c r="O228" s="22" t="s">
        <v>80</v>
      </c>
      <c r="P228" s="22" t="s">
        <v>100</v>
      </c>
      <c r="Q228" s="22" t="s">
        <v>37</v>
      </c>
      <c r="R228" s="23" t="s">
        <v>40</v>
      </c>
    </row>
    <row r="229" spans="1:18" x14ac:dyDescent="0.25">
      <c r="A229" s="18">
        <v>210</v>
      </c>
      <c r="B229" s="20" t="s">
        <v>1699</v>
      </c>
      <c r="C229" s="20" t="s">
        <v>1888</v>
      </c>
      <c r="D229" s="18" t="s">
        <v>25</v>
      </c>
      <c r="E229" s="21">
        <v>86193038276952</v>
      </c>
      <c r="F229" s="18"/>
      <c r="G229" s="18" t="s">
        <v>95</v>
      </c>
      <c r="H229" s="18" t="s">
        <v>1616</v>
      </c>
      <c r="I229" s="29" t="s">
        <v>1002</v>
      </c>
      <c r="J229" s="22" t="s">
        <v>1025</v>
      </c>
      <c r="K229" s="22" t="s">
        <v>680</v>
      </c>
      <c r="L229" s="22" t="s">
        <v>349</v>
      </c>
      <c r="M229" s="22" t="s">
        <v>2083</v>
      </c>
      <c r="N229" s="28">
        <v>10000</v>
      </c>
      <c r="O229" s="22" t="s">
        <v>80</v>
      </c>
      <c r="P229" s="22" t="s">
        <v>100</v>
      </c>
      <c r="Q229" s="26" t="s">
        <v>37</v>
      </c>
      <c r="R229" s="18" t="s">
        <v>40</v>
      </c>
    </row>
    <row r="230" spans="1:18" x14ac:dyDescent="0.25">
      <c r="A230" s="18">
        <v>211</v>
      </c>
      <c r="B230" s="20" t="s">
        <v>1699</v>
      </c>
      <c r="C230" s="20" t="s">
        <v>1888</v>
      </c>
      <c r="D230" s="18" t="s">
        <v>25</v>
      </c>
      <c r="E230" s="21">
        <v>869668021820653</v>
      </c>
      <c r="F230" s="18"/>
      <c r="G230" s="18" t="s">
        <v>95</v>
      </c>
      <c r="H230" s="18" t="s">
        <v>1616</v>
      </c>
      <c r="I230" s="34" t="s">
        <v>345</v>
      </c>
      <c r="J230" s="22" t="s">
        <v>167</v>
      </c>
      <c r="K230" s="22" t="s">
        <v>349</v>
      </c>
      <c r="L230" s="22"/>
      <c r="M230" s="22" t="s">
        <v>1326</v>
      </c>
      <c r="N230" s="28"/>
      <c r="O230" s="22" t="s">
        <v>80</v>
      </c>
      <c r="P230" s="22" t="s">
        <v>100</v>
      </c>
      <c r="Q230" s="26" t="s">
        <v>37</v>
      </c>
      <c r="R230" s="18" t="s">
        <v>39</v>
      </c>
    </row>
    <row r="231" spans="1:18" x14ac:dyDescent="0.25">
      <c r="A231" s="18">
        <v>212</v>
      </c>
      <c r="B231" s="20" t="s">
        <v>1761</v>
      </c>
      <c r="C231" s="20" t="s">
        <v>1948</v>
      </c>
      <c r="D231" s="18" t="s">
        <v>18</v>
      </c>
      <c r="E231" s="30" t="s">
        <v>2084</v>
      </c>
      <c r="F231" s="5"/>
      <c r="G231" s="18" t="s">
        <v>95</v>
      </c>
      <c r="H231" s="22">
        <v>6008752426</v>
      </c>
      <c r="I231" s="22" t="s">
        <v>1854</v>
      </c>
      <c r="J231" s="22" t="s">
        <v>1407</v>
      </c>
      <c r="K231" s="34" t="s">
        <v>110</v>
      </c>
      <c r="L231" s="22"/>
      <c r="M231" s="22" t="s">
        <v>360</v>
      </c>
      <c r="N231" s="28"/>
      <c r="O231" s="22" t="s">
        <v>80</v>
      </c>
      <c r="P231" s="22" t="s">
        <v>92</v>
      </c>
      <c r="Q231" s="31" t="s">
        <v>37</v>
      </c>
      <c r="R231" s="22" t="s">
        <v>39</v>
      </c>
    </row>
    <row r="232" spans="1:18" x14ac:dyDescent="0.25">
      <c r="A232" s="18">
        <v>213</v>
      </c>
      <c r="B232" s="20" t="s">
        <v>1761</v>
      </c>
      <c r="C232" s="20" t="s">
        <v>1948</v>
      </c>
      <c r="D232" s="18" t="s">
        <v>18</v>
      </c>
      <c r="E232" s="21">
        <v>864161029419772</v>
      </c>
      <c r="F232" s="18" t="s">
        <v>113</v>
      </c>
      <c r="G232" s="18" t="s">
        <v>95</v>
      </c>
      <c r="H232" s="30" t="s">
        <v>2085</v>
      </c>
      <c r="I232" s="24" t="s">
        <v>2086</v>
      </c>
      <c r="J232" s="22"/>
      <c r="K232" s="34" t="s">
        <v>110</v>
      </c>
      <c r="L232" s="34"/>
      <c r="M232" s="22" t="s">
        <v>106</v>
      </c>
      <c r="N232" s="22"/>
      <c r="O232" s="22" t="s">
        <v>80</v>
      </c>
      <c r="P232" s="22" t="s">
        <v>92</v>
      </c>
      <c r="Q232" s="31" t="s">
        <v>42</v>
      </c>
      <c r="R232" s="22" t="s">
        <v>44</v>
      </c>
    </row>
    <row r="233" spans="1:18" x14ac:dyDescent="0.25">
      <c r="A233" s="18">
        <v>214</v>
      </c>
      <c r="B233" s="20" t="s">
        <v>1761</v>
      </c>
      <c r="C233" s="20" t="s">
        <v>1948</v>
      </c>
      <c r="D233" s="18" t="s">
        <v>18</v>
      </c>
      <c r="E233" s="30" t="s">
        <v>2087</v>
      </c>
      <c r="F233" s="5"/>
      <c r="G233" s="18" t="s">
        <v>95</v>
      </c>
      <c r="H233" s="21" t="s">
        <v>2088</v>
      </c>
      <c r="I233" s="24" t="s">
        <v>1574</v>
      </c>
      <c r="J233" s="22" t="s">
        <v>1407</v>
      </c>
      <c r="K233" s="22" t="s">
        <v>366</v>
      </c>
      <c r="L233" s="34" t="s">
        <v>110</v>
      </c>
      <c r="M233" s="22" t="s">
        <v>360</v>
      </c>
      <c r="N233" s="22"/>
      <c r="O233" s="22" t="s">
        <v>80</v>
      </c>
      <c r="P233" s="22" t="s">
        <v>92</v>
      </c>
      <c r="Q233" s="31" t="s">
        <v>37</v>
      </c>
      <c r="R233" s="22" t="s">
        <v>39</v>
      </c>
    </row>
    <row r="234" spans="1:18" x14ac:dyDescent="0.25">
      <c r="A234" s="18">
        <v>215</v>
      </c>
      <c r="B234" s="20" t="s">
        <v>1761</v>
      </c>
      <c r="C234" s="20" t="s">
        <v>1948</v>
      </c>
      <c r="D234" s="18" t="s">
        <v>18</v>
      </c>
      <c r="E234" s="30" t="s">
        <v>2089</v>
      </c>
      <c r="F234" s="5"/>
      <c r="G234" s="18" t="s">
        <v>95</v>
      </c>
      <c r="H234" s="29"/>
      <c r="I234" s="24" t="s">
        <v>367</v>
      </c>
      <c r="J234" s="22" t="s">
        <v>1407</v>
      </c>
      <c r="K234" s="22" t="s">
        <v>110</v>
      </c>
      <c r="L234" s="34"/>
      <c r="M234" s="22" t="s">
        <v>360</v>
      </c>
      <c r="N234" s="22"/>
      <c r="O234" s="22" t="s">
        <v>80</v>
      </c>
      <c r="P234" s="22" t="s">
        <v>92</v>
      </c>
      <c r="Q234" s="31" t="s">
        <v>37</v>
      </c>
      <c r="R234" s="22" t="s">
        <v>39</v>
      </c>
    </row>
    <row r="235" spans="1:18" x14ac:dyDescent="0.25">
      <c r="A235" s="18">
        <v>216</v>
      </c>
      <c r="B235" s="20" t="s">
        <v>1761</v>
      </c>
      <c r="C235" s="20" t="s">
        <v>1948</v>
      </c>
      <c r="D235" s="18" t="s">
        <v>18</v>
      </c>
      <c r="E235" s="30" t="s">
        <v>2090</v>
      </c>
      <c r="F235" s="5"/>
      <c r="G235" s="18" t="s">
        <v>95</v>
      </c>
      <c r="H235" s="29"/>
      <c r="I235" s="22" t="s">
        <v>1854</v>
      </c>
      <c r="J235" s="22" t="s">
        <v>1407</v>
      </c>
      <c r="K235" s="34" t="s">
        <v>110</v>
      </c>
      <c r="L235" s="34"/>
      <c r="M235" s="22" t="s">
        <v>360</v>
      </c>
      <c r="N235" s="22"/>
      <c r="O235" s="22" t="s">
        <v>80</v>
      </c>
      <c r="P235" s="22" t="s">
        <v>92</v>
      </c>
      <c r="Q235" s="31" t="s">
        <v>37</v>
      </c>
      <c r="R235" s="22" t="s">
        <v>39</v>
      </c>
    </row>
    <row r="236" spans="1:18" x14ac:dyDescent="0.25">
      <c r="A236" s="18">
        <v>217</v>
      </c>
      <c r="B236" s="20" t="s">
        <v>1761</v>
      </c>
      <c r="C236" s="20" t="s">
        <v>1948</v>
      </c>
      <c r="D236" s="18" t="s">
        <v>18</v>
      </c>
      <c r="E236" s="21">
        <v>867330024351226</v>
      </c>
      <c r="F236" s="5"/>
      <c r="G236" s="18" t="s">
        <v>95</v>
      </c>
      <c r="H236" s="22"/>
      <c r="I236" s="22" t="s">
        <v>1854</v>
      </c>
      <c r="J236" s="22" t="s">
        <v>49</v>
      </c>
      <c r="K236" s="34" t="s">
        <v>110</v>
      </c>
      <c r="L236" s="34"/>
      <c r="M236" s="22" t="s">
        <v>143</v>
      </c>
      <c r="N236" s="22"/>
      <c r="O236" s="22" t="s">
        <v>144</v>
      </c>
      <c r="P236" s="22" t="s">
        <v>92</v>
      </c>
      <c r="Q236" s="26" t="s">
        <v>37</v>
      </c>
      <c r="R236" s="18" t="s">
        <v>39</v>
      </c>
    </row>
    <row r="237" spans="1:18" x14ac:dyDescent="0.25">
      <c r="A237" s="18">
        <v>218</v>
      </c>
      <c r="B237" s="20" t="s">
        <v>1761</v>
      </c>
      <c r="C237" s="20" t="s">
        <v>1948</v>
      </c>
      <c r="D237" s="18" t="s">
        <v>18</v>
      </c>
      <c r="E237" s="30" t="s">
        <v>2091</v>
      </c>
      <c r="F237" s="5"/>
      <c r="G237" s="18" t="s">
        <v>95</v>
      </c>
      <c r="H237" s="22"/>
      <c r="I237" s="22" t="s">
        <v>1854</v>
      </c>
      <c r="J237" s="22" t="s">
        <v>1407</v>
      </c>
      <c r="K237" s="22" t="s">
        <v>110</v>
      </c>
      <c r="L237" s="34"/>
      <c r="M237" s="22" t="s">
        <v>360</v>
      </c>
      <c r="N237" s="22"/>
      <c r="O237" s="22" t="s">
        <v>80</v>
      </c>
      <c r="P237" s="22" t="s">
        <v>92</v>
      </c>
      <c r="Q237" s="31" t="s">
        <v>37</v>
      </c>
      <c r="R237" s="22" t="s">
        <v>39</v>
      </c>
    </row>
    <row r="238" spans="1:18" x14ac:dyDescent="0.25">
      <c r="A238" s="18">
        <v>219</v>
      </c>
      <c r="B238" s="20" t="s">
        <v>1761</v>
      </c>
      <c r="C238" s="20" t="s">
        <v>1948</v>
      </c>
      <c r="D238" s="18" t="s">
        <v>18</v>
      </c>
      <c r="E238" s="30" t="s">
        <v>2092</v>
      </c>
      <c r="F238" s="18" t="s">
        <v>113</v>
      </c>
      <c r="G238" s="18" t="s">
        <v>95</v>
      </c>
      <c r="H238" s="34">
        <v>1644773629</v>
      </c>
      <c r="I238" s="22" t="s">
        <v>697</v>
      </c>
      <c r="J238" s="22" t="s">
        <v>1407</v>
      </c>
      <c r="K238" s="22" t="s">
        <v>366</v>
      </c>
      <c r="L238" s="34" t="s">
        <v>110</v>
      </c>
      <c r="M238" s="22" t="s">
        <v>360</v>
      </c>
      <c r="N238" s="34"/>
      <c r="O238" s="22" t="s">
        <v>80</v>
      </c>
      <c r="P238" s="22" t="s">
        <v>92</v>
      </c>
      <c r="Q238" s="31" t="s">
        <v>37</v>
      </c>
      <c r="R238" s="22" t="s">
        <v>39</v>
      </c>
    </row>
    <row r="239" spans="1:18" x14ac:dyDescent="0.25">
      <c r="A239" s="18">
        <v>220</v>
      </c>
      <c r="B239" s="20" t="s">
        <v>1699</v>
      </c>
      <c r="C239" s="20" t="s">
        <v>1888</v>
      </c>
      <c r="D239" s="18" t="s">
        <v>18</v>
      </c>
      <c r="E239" s="21">
        <v>864161023179646</v>
      </c>
      <c r="F239" s="18"/>
      <c r="G239" s="18" t="s">
        <v>95</v>
      </c>
      <c r="H239" s="18" t="s">
        <v>1616</v>
      </c>
      <c r="I239" s="22"/>
      <c r="J239" s="22" t="s">
        <v>2093</v>
      </c>
      <c r="K239" s="22"/>
      <c r="L239" s="34" t="s">
        <v>110</v>
      </c>
      <c r="M239" s="22" t="s">
        <v>106</v>
      </c>
      <c r="N239" s="22"/>
      <c r="O239" s="22" t="s">
        <v>80</v>
      </c>
      <c r="P239" s="22" t="s">
        <v>100</v>
      </c>
      <c r="Q239" s="26" t="s">
        <v>42</v>
      </c>
      <c r="R239" s="18" t="s">
        <v>43</v>
      </c>
    </row>
    <row r="240" spans="1:18" x14ac:dyDescent="0.25">
      <c r="A240" s="18">
        <v>221</v>
      </c>
      <c r="B240" s="20" t="s">
        <v>1699</v>
      </c>
      <c r="C240" s="20" t="s">
        <v>1888</v>
      </c>
      <c r="D240" s="18" t="s">
        <v>18</v>
      </c>
      <c r="E240" s="21">
        <v>864161020959297</v>
      </c>
      <c r="F240" s="18"/>
      <c r="G240" s="18" t="s">
        <v>95</v>
      </c>
      <c r="H240" s="18" t="s">
        <v>1616</v>
      </c>
      <c r="I240" s="22" t="s">
        <v>365</v>
      </c>
      <c r="J240" s="22" t="s">
        <v>1992</v>
      </c>
      <c r="K240" s="34"/>
      <c r="L240" s="34" t="s">
        <v>110</v>
      </c>
      <c r="M240" s="22" t="s">
        <v>765</v>
      </c>
      <c r="N240" s="28">
        <v>30000</v>
      </c>
      <c r="O240" s="22" t="s">
        <v>80</v>
      </c>
      <c r="P240" s="22" t="s">
        <v>100</v>
      </c>
      <c r="Q240" s="26" t="s">
        <v>37</v>
      </c>
      <c r="R240" s="18" t="s">
        <v>41</v>
      </c>
    </row>
    <row r="241" spans="1:18" ht="33" x14ac:dyDescent="0.25">
      <c r="A241" s="18">
        <v>222</v>
      </c>
      <c r="B241" s="20" t="s">
        <v>1699</v>
      </c>
      <c r="C241" s="20" t="s">
        <v>1888</v>
      </c>
      <c r="D241" s="18" t="s">
        <v>18</v>
      </c>
      <c r="E241" s="21">
        <v>865904020104318</v>
      </c>
      <c r="F241" s="18" t="s">
        <v>535</v>
      </c>
      <c r="G241" s="18" t="s">
        <v>95</v>
      </c>
      <c r="H241" s="65" t="s">
        <v>2094</v>
      </c>
      <c r="I241" s="22" t="s">
        <v>365</v>
      </c>
      <c r="J241" s="31" t="s">
        <v>2095</v>
      </c>
      <c r="K241" s="22"/>
      <c r="L241" s="22" t="s">
        <v>110</v>
      </c>
      <c r="M241" s="22" t="s">
        <v>1850</v>
      </c>
      <c r="N241" s="28">
        <v>30000</v>
      </c>
      <c r="O241" s="22" t="s">
        <v>80</v>
      </c>
      <c r="P241" s="22" t="s">
        <v>100</v>
      </c>
      <c r="Q241" s="26" t="s">
        <v>37</v>
      </c>
      <c r="R241" s="18" t="s">
        <v>41</v>
      </c>
    </row>
    <row r="242" spans="1:18" x14ac:dyDescent="0.25">
      <c r="A242" s="18">
        <v>223</v>
      </c>
      <c r="B242" s="20" t="s">
        <v>1699</v>
      </c>
      <c r="C242" s="20" t="s">
        <v>1888</v>
      </c>
      <c r="D242" s="18" t="s">
        <v>18</v>
      </c>
      <c r="E242" s="30" t="s">
        <v>2096</v>
      </c>
      <c r="F242" s="22"/>
      <c r="G242" s="18" t="s">
        <v>95</v>
      </c>
      <c r="H242" s="18" t="s">
        <v>1858</v>
      </c>
      <c r="I242" s="22" t="s">
        <v>2097</v>
      </c>
      <c r="J242" s="22" t="s">
        <v>1689</v>
      </c>
      <c r="K242" s="22" t="s">
        <v>110</v>
      </c>
      <c r="L242" s="22"/>
      <c r="M242" s="22" t="s">
        <v>1546</v>
      </c>
      <c r="N242" s="28">
        <v>100000</v>
      </c>
      <c r="O242" s="22" t="s">
        <v>80</v>
      </c>
      <c r="P242" s="22" t="s">
        <v>100</v>
      </c>
      <c r="Q242" s="26" t="s">
        <v>37</v>
      </c>
      <c r="R242" s="18" t="s">
        <v>41</v>
      </c>
    </row>
    <row r="243" spans="1:18" x14ac:dyDescent="0.25">
      <c r="A243" s="18">
        <v>224</v>
      </c>
      <c r="B243" s="20" t="s">
        <v>1699</v>
      </c>
      <c r="C243" s="20" t="s">
        <v>1888</v>
      </c>
      <c r="D243" s="18" t="s">
        <v>18</v>
      </c>
      <c r="E243" s="21">
        <v>862118022973801</v>
      </c>
      <c r="F243" s="22"/>
      <c r="G243" s="18" t="s">
        <v>95</v>
      </c>
      <c r="H243" s="18" t="s">
        <v>1616</v>
      </c>
      <c r="I243" s="22" t="s">
        <v>2098</v>
      </c>
      <c r="J243" s="22" t="s">
        <v>2099</v>
      </c>
      <c r="K243" s="22" t="s">
        <v>110</v>
      </c>
      <c r="L243" s="22"/>
      <c r="M243" s="22" t="s">
        <v>2100</v>
      </c>
      <c r="N243" s="28">
        <v>60000</v>
      </c>
      <c r="O243" s="22" t="s">
        <v>80</v>
      </c>
      <c r="P243" s="22" t="s">
        <v>100</v>
      </c>
      <c r="Q243" s="26" t="s">
        <v>37</v>
      </c>
      <c r="R243" s="18" t="s">
        <v>41</v>
      </c>
    </row>
    <row r="244" spans="1:18" x14ac:dyDescent="0.25">
      <c r="A244" s="18">
        <v>225</v>
      </c>
      <c r="B244" s="20" t="s">
        <v>1699</v>
      </c>
      <c r="C244" s="20" t="s">
        <v>1888</v>
      </c>
      <c r="D244" s="18" t="s">
        <v>18</v>
      </c>
      <c r="E244" s="30" t="s">
        <v>2101</v>
      </c>
      <c r="F244" s="18"/>
      <c r="G244" s="18" t="s">
        <v>95</v>
      </c>
      <c r="H244" s="18" t="s">
        <v>1616</v>
      </c>
      <c r="I244" s="22" t="s">
        <v>1852</v>
      </c>
      <c r="J244" s="22" t="s">
        <v>1689</v>
      </c>
      <c r="K244" s="22" t="s">
        <v>307</v>
      </c>
      <c r="L244" s="22" t="s">
        <v>110</v>
      </c>
      <c r="M244" s="22" t="s">
        <v>1565</v>
      </c>
      <c r="N244" s="28">
        <v>100000</v>
      </c>
      <c r="O244" s="22" t="s">
        <v>80</v>
      </c>
      <c r="P244" s="22" t="s">
        <v>100</v>
      </c>
      <c r="Q244" s="26" t="s">
        <v>37</v>
      </c>
      <c r="R244" s="18" t="s">
        <v>41</v>
      </c>
    </row>
    <row r="245" spans="1:18" x14ac:dyDescent="0.25">
      <c r="A245" s="265" t="s">
        <v>2112</v>
      </c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7"/>
    </row>
    <row r="246" spans="1:18" x14ac:dyDescent="0.25">
      <c r="A246" s="268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70"/>
    </row>
    <row r="247" spans="1:18" x14ac:dyDescent="0.25">
      <c r="A247" s="18">
        <v>226</v>
      </c>
      <c r="B247" s="20" t="s">
        <v>2204</v>
      </c>
      <c r="C247" s="20" t="s">
        <v>2192</v>
      </c>
      <c r="D247" s="18" t="s">
        <v>18</v>
      </c>
      <c r="E247" s="21">
        <v>864161026915814</v>
      </c>
      <c r="F247" s="18" t="s">
        <v>107</v>
      </c>
      <c r="G247" s="18" t="s">
        <v>95</v>
      </c>
      <c r="H247" s="31" t="s">
        <v>2361</v>
      </c>
      <c r="I247" s="24" t="s">
        <v>531</v>
      </c>
      <c r="J247" s="22" t="s">
        <v>2362</v>
      </c>
      <c r="K247" s="22" t="s">
        <v>366</v>
      </c>
      <c r="L247" s="22" t="s">
        <v>110</v>
      </c>
      <c r="M247" s="22" t="s">
        <v>58</v>
      </c>
      <c r="N247" s="28"/>
      <c r="O247" s="22" t="s">
        <v>80</v>
      </c>
      <c r="P247" s="22" t="s">
        <v>92</v>
      </c>
      <c r="Q247" s="26" t="s">
        <v>42</v>
      </c>
      <c r="R247" s="1" t="s">
        <v>44</v>
      </c>
    </row>
    <row r="248" spans="1:18" x14ac:dyDescent="0.25">
      <c r="A248" s="18">
        <v>227</v>
      </c>
      <c r="B248" s="20" t="s">
        <v>2204</v>
      </c>
      <c r="C248" s="20" t="s">
        <v>2192</v>
      </c>
      <c r="D248" s="18" t="s">
        <v>18</v>
      </c>
      <c r="E248" s="21">
        <v>862118029961999</v>
      </c>
      <c r="F248" s="18" t="s">
        <v>113</v>
      </c>
      <c r="G248" s="18" t="s">
        <v>95</v>
      </c>
      <c r="H248" s="21"/>
      <c r="I248" s="24" t="s">
        <v>813</v>
      </c>
      <c r="J248" s="22" t="s">
        <v>2363</v>
      </c>
      <c r="K248" s="22" t="s">
        <v>105</v>
      </c>
      <c r="L248" s="22" t="s">
        <v>110</v>
      </c>
      <c r="M248" s="22" t="s">
        <v>947</v>
      </c>
      <c r="N248" s="28">
        <v>100000</v>
      </c>
      <c r="O248" s="22" t="s">
        <v>80</v>
      </c>
      <c r="P248" s="22" t="s">
        <v>92</v>
      </c>
      <c r="Q248" s="23" t="s">
        <v>37</v>
      </c>
      <c r="R248" s="18" t="s">
        <v>39</v>
      </c>
    </row>
    <row r="249" spans="1:18" x14ac:dyDescent="0.25">
      <c r="A249" s="18">
        <v>228</v>
      </c>
      <c r="B249" s="20" t="s">
        <v>2209</v>
      </c>
      <c r="C249" s="20" t="s">
        <v>2149</v>
      </c>
      <c r="D249" s="18" t="s">
        <v>18</v>
      </c>
      <c r="E249" s="30" t="s">
        <v>2364</v>
      </c>
      <c r="F249" s="5"/>
      <c r="G249" s="18" t="s">
        <v>95</v>
      </c>
      <c r="H249" s="18" t="s">
        <v>1858</v>
      </c>
      <c r="I249" s="24" t="s">
        <v>367</v>
      </c>
      <c r="J249" s="22" t="s">
        <v>1392</v>
      </c>
      <c r="K249" s="22" t="s">
        <v>307</v>
      </c>
      <c r="L249" s="22" t="s">
        <v>110</v>
      </c>
      <c r="M249" s="22" t="s">
        <v>947</v>
      </c>
      <c r="N249" s="28">
        <v>100000</v>
      </c>
      <c r="O249" s="22" t="s">
        <v>80</v>
      </c>
      <c r="P249" s="22" t="s">
        <v>92</v>
      </c>
      <c r="Q249" s="26" t="s">
        <v>37</v>
      </c>
      <c r="R249" s="1" t="s">
        <v>39</v>
      </c>
    </row>
    <row r="250" spans="1:18" x14ac:dyDescent="0.25">
      <c r="A250" s="18">
        <v>229</v>
      </c>
      <c r="B250" s="20" t="s">
        <v>2209</v>
      </c>
      <c r="C250" s="20" t="s">
        <v>2149</v>
      </c>
      <c r="D250" s="18" t="s">
        <v>18</v>
      </c>
      <c r="E250" s="30" t="s">
        <v>2365</v>
      </c>
      <c r="F250" s="5"/>
      <c r="G250" s="18" t="s">
        <v>95</v>
      </c>
      <c r="H250" s="18" t="s">
        <v>2366</v>
      </c>
      <c r="I250" s="24" t="s">
        <v>365</v>
      </c>
      <c r="J250" s="22" t="s">
        <v>1392</v>
      </c>
      <c r="K250" s="22" t="s">
        <v>1553</v>
      </c>
      <c r="L250" s="22" t="s">
        <v>110</v>
      </c>
      <c r="M250" s="22" t="s">
        <v>947</v>
      </c>
      <c r="N250" s="28">
        <v>100000</v>
      </c>
      <c r="O250" s="22" t="s">
        <v>80</v>
      </c>
      <c r="P250" s="22" t="s">
        <v>92</v>
      </c>
      <c r="Q250" s="26" t="s">
        <v>37</v>
      </c>
      <c r="R250" s="1" t="s">
        <v>39</v>
      </c>
    </row>
    <row r="251" spans="1:18" x14ac:dyDescent="0.25">
      <c r="A251" s="18">
        <v>230</v>
      </c>
      <c r="B251" s="20" t="s">
        <v>2209</v>
      </c>
      <c r="C251" s="20" t="s">
        <v>2149</v>
      </c>
      <c r="D251" s="18" t="s">
        <v>18</v>
      </c>
      <c r="E251" s="21">
        <v>863306020485444</v>
      </c>
      <c r="F251" s="18" t="s">
        <v>1618</v>
      </c>
      <c r="G251" s="18" t="s">
        <v>95</v>
      </c>
      <c r="H251" s="18"/>
      <c r="I251" s="22" t="s">
        <v>2367</v>
      </c>
      <c r="J251" s="22"/>
      <c r="K251" s="8" t="s">
        <v>105</v>
      </c>
      <c r="L251" s="22" t="s">
        <v>110</v>
      </c>
      <c r="M251" s="22" t="s">
        <v>58</v>
      </c>
      <c r="N251" s="22"/>
      <c r="O251" s="22" t="s">
        <v>80</v>
      </c>
      <c r="P251" s="22" t="s">
        <v>92</v>
      </c>
      <c r="Q251" s="26" t="s">
        <v>42</v>
      </c>
      <c r="R251" s="1" t="s">
        <v>44</v>
      </c>
    </row>
    <row r="252" spans="1:18" x14ac:dyDescent="0.25">
      <c r="A252" s="18">
        <v>231</v>
      </c>
      <c r="B252" s="20" t="s">
        <v>2182</v>
      </c>
      <c r="C252" s="20" t="s">
        <v>2368</v>
      </c>
      <c r="D252" s="18" t="s">
        <v>18</v>
      </c>
      <c r="E252" s="30" t="s">
        <v>2369</v>
      </c>
      <c r="F252" s="18" t="s">
        <v>1845</v>
      </c>
      <c r="G252" s="18" t="s">
        <v>95</v>
      </c>
      <c r="H252" s="18"/>
      <c r="I252" s="24" t="s">
        <v>367</v>
      </c>
      <c r="J252" s="22" t="s">
        <v>1392</v>
      </c>
      <c r="K252" s="22" t="s">
        <v>110</v>
      </c>
      <c r="L252" s="8"/>
      <c r="M252" s="22" t="s">
        <v>947</v>
      </c>
      <c r="N252" s="28">
        <v>100000</v>
      </c>
      <c r="O252" s="22" t="s">
        <v>80</v>
      </c>
      <c r="P252" s="22" t="s">
        <v>92</v>
      </c>
      <c r="Q252" s="26" t="s">
        <v>37</v>
      </c>
      <c r="R252" s="1" t="s">
        <v>39</v>
      </c>
    </row>
    <row r="253" spans="1:18" x14ac:dyDescent="0.25">
      <c r="A253" s="18">
        <v>232</v>
      </c>
      <c r="B253" s="20" t="s">
        <v>2182</v>
      </c>
      <c r="C253" s="20" t="s">
        <v>2368</v>
      </c>
      <c r="D253" s="18" t="s">
        <v>18</v>
      </c>
      <c r="E253" s="21">
        <v>862118027261160</v>
      </c>
      <c r="F253" s="18" t="s">
        <v>1616</v>
      </c>
      <c r="G253" s="18" t="s">
        <v>95</v>
      </c>
      <c r="H253" s="18" t="s">
        <v>2370</v>
      </c>
      <c r="I253" s="24" t="s">
        <v>365</v>
      </c>
      <c r="J253" s="22"/>
      <c r="K253" s="22" t="s">
        <v>366</v>
      </c>
      <c r="L253" s="22" t="s">
        <v>110</v>
      </c>
      <c r="M253" s="22" t="s">
        <v>58</v>
      </c>
      <c r="N253" s="28"/>
      <c r="O253" s="22" t="s">
        <v>80</v>
      </c>
      <c r="P253" s="22" t="s">
        <v>92</v>
      </c>
      <c r="Q253" s="26" t="s">
        <v>42</v>
      </c>
      <c r="R253" s="1" t="s">
        <v>44</v>
      </c>
    </row>
    <row r="254" spans="1:18" x14ac:dyDescent="0.25">
      <c r="A254" s="18">
        <v>233</v>
      </c>
      <c r="B254" s="20" t="s">
        <v>2182</v>
      </c>
      <c r="C254" s="20" t="s">
        <v>2368</v>
      </c>
      <c r="D254" s="18" t="s">
        <v>18</v>
      </c>
      <c r="E254" s="30" t="s">
        <v>2371</v>
      </c>
      <c r="F254" s="18" t="s">
        <v>1616</v>
      </c>
      <c r="G254" s="18" t="s">
        <v>95</v>
      </c>
      <c r="H254" s="18"/>
      <c r="I254" s="24" t="s">
        <v>367</v>
      </c>
      <c r="J254" s="22" t="s">
        <v>1392</v>
      </c>
      <c r="K254" s="22" t="s">
        <v>307</v>
      </c>
      <c r="L254" s="22" t="s">
        <v>110</v>
      </c>
      <c r="M254" s="22" t="s">
        <v>947</v>
      </c>
      <c r="N254" s="28">
        <v>100000</v>
      </c>
      <c r="O254" s="22" t="s">
        <v>80</v>
      </c>
      <c r="P254" s="22" t="s">
        <v>92</v>
      </c>
      <c r="Q254" s="26" t="s">
        <v>37</v>
      </c>
      <c r="R254" s="1" t="s">
        <v>39</v>
      </c>
    </row>
    <row r="255" spans="1:18" x14ac:dyDescent="0.25">
      <c r="A255" s="18">
        <v>234</v>
      </c>
      <c r="B255" s="20" t="s">
        <v>2372</v>
      </c>
      <c r="C255" s="20" t="s">
        <v>2204</v>
      </c>
      <c r="D255" s="18" t="s">
        <v>25</v>
      </c>
      <c r="E255" s="21">
        <v>861693034932442</v>
      </c>
      <c r="F255" s="5"/>
      <c r="G255" s="18" t="s">
        <v>95</v>
      </c>
      <c r="H255" s="18" t="s">
        <v>1618</v>
      </c>
      <c r="I255" s="24" t="s">
        <v>685</v>
      </c>
      <c r="J255" s="22" t="s">
        <v>119</v>
      </c>
      <c r="K255" s="22" t="s">
        <v>680</v>
      </c>
      <c r="L255" s="22" t="s">
        <v>349</v>
      </c>
      <c r="M255" s="22" t="s">
        <v>583</v>
      </c>
      <c r="N255" s="28">
        <v>10000</v>
      </c>
      <c r="O255" s="22" t="s">
        <v>80</v>
      </c>
      <c r="P255" s="22" t="s">
        <v>92</v>
      </c>
      <c r="Q255" s="31" t="s">
        <v>37</v>
      </c>
      <c r="R255" s="22" t="s">
        <v>40</v>
      </c>
    </row>
    <row r="256" spans="1:18" x14ac:dyDescent="0.25">
      <c r="A256" s="18">
        <v>235</v>
      </c>
      <c r="B256" s="20" t="s">
        <v>2372</v>
      </c>
      <c r="C256" s="20" t="s">
        <v>2204</v>
      </c>
      <c r="D256" s="18" t="s">
        <v>25</v>
      </c>
      <c r="E256" s="21">
        <v>861693037591559</v>
      </c>
      <c r="F256" s="5"/>
      <c r="G256" s="18" t="s">
        <v>95</v>
      </c>
      <c r="H256" s="18" t="s">
        <v>1858</v>
      </c>
      <c r="I256" s="34" t="s">
        <v>340</v>
      </c>
      <c r="J256" s="22" t="s">
        <v>2373</v>
      </c>
      <c r="K256" s="34" t="s">
        <v>349</v>
      </c>
      <c r="L256" s="22"/>
      <c r="M256" s="22" t="s">
        <v>260</v>
      </c>
      <c r="N256" s="22"/>
      <c r="O256" s="22" t="s">
        <v>80</v>
      </c>
      <c r="P256" s="22" t="s">
        <v>92</v>
      </c>
      <c r="Q256" s="26" t="s">
        <v>37</v>
      </c>
      <c r="R256" s="18" t="s">
        <v>41</v>
      </c>
    </row>
    <row r="257" spans="1:18" x14ac:dyDescent="0.25">
      <c r="A257" s="18">
        <v>236</v>
      </c>
      <c r="B257" s="20" t="s">
        <v>2204</v>
      </c>
      <c r="C257" s="20" t="s">
        <v>2192</v>
      </c>
      <c r="D257" s="18" t="s">
        <v>25</v>
      </c>
      <c r="E257" s="21">
        <v>867330065867452</v>
      </c>
      <c r="F257" s="5"/>
      <c r="G257" s="18" t="s">
        <v>95</v>
      </c>
      <c r="H257" s="21"/>
      <c r="I257" s="24" t="s">
        <v>340</v>
      </c>
      <c r="J257" s="22" t="s">
        <v>1001</v>
      </c>
      <c r="K257" s="22" t="s">
        <v>2374</v>
      </c>
      <c r="L257" s="22" t="s">
        <v>349</v>
      </c>
      <c r="M257" s="22" t="s">
        <v>1157</v>
      </c>
      <c r="N257" s="28">
        <v>20000</v>
      </c>
      <c r="O257" s="22" t="s">
        <v>80</v>
      </c>
      <c r="P257" s="22" t="s">
        <v>92</v>
      </c>
      <c r="Q257" s="22" t="s">
        <v>37</v>
      </c>
      <c r="R257" s="23" t="s">
        <v>40</v>
      </c>
    </row>
    <row r="258" spans="1:18" x14ac:dyDescent="0.25">
      <c r="A258" s="18">
        <v>237</v>
      </c>
      <c r="B258" s="20" t="s">
        <v>2209</v>
      </c>
      <c r="C258" s="20" t="s">
        <v>2149</v>
      </c>
      <c r="D258" s="18" t="s">
        <v>25</v>
      </c>
      <c r="E258" s="21">
        <v>866593020298334</v>
      </c>
      <c r="F258" s="5"/>
      <c r="G258" s="18" t="s">
        <v>95</v>
      </c>
      <c r="H258" s="18" t="s">
        <v>2375</v>
      </c>
      <c r="I258" s="24" t="s">
        <v>345</v>
      </c>
      <c r="J258" s="22" t="s">
        <v>2376</v>
      </c>
      <c r="K258" s="22" t="s">
        <v>349</v>
      </c>
      <c r="L258" s="22"/>
      <c r="M258" s="22" t="s">
        <v>220</v>
      </c>
      <c r="N258" s="28">
        <v>360000</v>
      </c>
      <c r="O258" s="22" t="s">
        <v>80</v>
      </c>
      <c r="P258" s="22" t="s">
        <v>92</v>
      </c>
      <c r="Q258" s="22" t="s">
        <v>37</v>
      </c>
      <c r="R258" s="23" t="s">
        <v>59</v>
      </c>
    </row>
    <row r="259" spans="1:18" x14ac:dyDescent="0.25">
      <c r="A259" s="18">
        <v>238</v>
      </c>
      <c r="B259" s="20" t="s">
        <v>2209</v>
      </c>
      <c r="C259" s="20" t="s">
        <v>2149</v>
      </c>
      <c r="D259" s="18" t="s">
        <v>25</v>
      </c>
      <c r="E259" s="21">
        <v>867330023794780</v>
      </c>
      <c r="F259" s="5"/>
      <c r="G259" s="18" t="s">
        <v>95</v>
      </c>
      <c r="H259" s="18" t="s">
        <v>2377</v>
      </c>
      <c r="I259" s="29" t="s">
        <v>340</v>
      </c>
      <c r="J259" s="22" t="s">
        <v>2378</v>
      </c>
      <c r="K259" s="22" t="s">
        <v>349</v>
      </c>
      <c r="L259" s="22"/>
      <c r="M259" s="22" t="s">
        <v>220</v>
      </c>
      <c r="N259" s="28">
        <v>360000</v>
      </c>
      <c r="O259" s="22" t="s">
        <v>80</v>
      </c>
      <c r="P259" s="22" t="s">
        <v>92</v>
      </c>
      <c r="Q259" s="22" t="s">
        <v>37</v>
      </c>
      <c r="R259" s="23" t="s">
        <v>59</v>
      </c>
    </row>
    <row r="260" spans="1:18" x14ac:dyDescent="0.25">
      <c r="A260" s="18">
        <v>239</v>
      </c>
      <c r="B260" s="20" t="s">
        <v>2209</v>
      </c>
      <c r="C260" s="20" t="s">
        <v>2149</v>
      </c>
      <c r="D260" s="18" t="s">
        <v>25</v>
      </c>
      <c r="E260" s="21">
        <v>867330023781860</v>
      </c>
      <c r="F260" s="5"/>
      <c r="G260" s="18" t="s">
        <v>95</v>
      </c>
      <c r="H260" s="18" t="s">
        <v>1616</v>
      </c>
      <c r="I260" s="34" t="s">
        <v>685</v>
      </c>
      <c r="J260" s="22" t="s">
        <v>2379</v>
      </c>
      <c r="K260" s="22" t="s">
        <v>2380</v>
      </c>
      <c r="L260" s="22" t="s">
        <v>349</v>
      </c>
      <c r="M260" s="22" t="s">
        <v>1307</v>
      </c>
      <c r="N260" s="28">
        <v>10000</v>
      </c>
      <c r="O260" s="22" t="s">
        <v>80</v>
      </c>
      <c r="P260" s="22" t="s">
        <v>92</v>
      </c>
      <c r="Q260" s="26" t="s">
        <v>37</v>
      </c>
      <c r="R260" s="18" t="s">
        <v>41</v>
      </c>
    </row>
    <row r="261" spans="1:18" x14ac:dyDescent="0.25">
      <c r="A261" s="18">
        <v>240</v>
      </c>
      <c r="B261" s="20" t="s">
        <v>2209</v>
      </c>
      <c r="C261" s="20" t="s">
        <v>2149</v>
      </c>
      <c r="D261" s="18" t="s">
        <v>25</v>
      </c>
      <c r="E261" s="21">
        <v>869668021839174</v>
      </c>
      <c r="F261" s="5"/>
      <c r="G261" s="18" t="s">
        <v>95</v>
      </c>
      <c r="H261" s="18" t="s">
        <v>1616</v>
      </c>
      <c r="I261" s="34" t="s">
        <v>340</v>
      </c>
      <c r="J261" s="22" t="s">
        <v>2381</v>
      </c>
      <c r="K261" s="22" t="s">
        <v>1029</v>
      </c>
      <c r="L261" s="22" t="s">
        <v>349</v>
      </c>
      <c r="M261" s="22" t="s">
        <v>2382</v>
      </c>
      <c r="N261" s="28">
        <v>10000</v>
      </c>
      <c r="O261" s="22" t="s">
        <v>80</v>
      </c>
      <c r="P261" s="22" t="s">
        <v>92</v>
      </c>
      <c r="Q261" s="26" t="s">
        <v>37</v>
      </c>
      <c r="R261" s="23" t="s">
        <v>40</v>
      </c>
    </row>
    <row r="262" spans="1:18" x14ac:dyDescent="0.25">
      <c r="A262" s="18">
        <v>241</v>
      </c>
      <c r="B262" s="20" t="s">
        <v>2182</v>
      </c>
      <c r="C262" s="20" t="s">
        <v>2368</v>
      </c>
      <c r="D262" s="18" t="s">
        <v>25</v>
      </c>
      <c r="E262" s="21">
        <v>867330029865006</v>
      </c>
      <c r="F262" s="5"/>
      <c r="G262" s="18" t="s">
        <v>95</v>
      </c>
      <c r="H262" s="18" t="s">
        <v>1616</v>
      </c>
      <c r="I262" s="34" t="s">
        <v>340</v>
      </c>
      <c r="J262" s="34"/>
      <c r="K262" s="22" t="s">
        <v>349</v>
      </c>
      <c r="L262" s="22"/>
      <c r="M262" s="22" t="s">
        <v>106</v>
      </c>
      <c r="N262" s="34"/>
      <c r="O262" s="22" t="s">
        <v>80</v>
      </c>
      <c r="P262" s="22" t="s">
        <v>92</v>
      </c>
      <c r="Q262" s="26" t="s">
        <v>42</v>
      </c>
      <c r="R262" s="18" t="s">
        <v>44</v>
      </c>
    </row>
    <row r="263" spans="1:18" x14ac:dyDescent="0.25">
      <c r="A263" s="18">
        <v>242</v>
      </c>
      <c r="B263" s="20" t="s">
        <v>2182</v>
      </c>
      <c r="C263" s="20" t="s">
        <v>2368</v>
      </c>
      <c r="D263" s="18" t="s">
        <v>25</v>
      </c>
      <c r="E263" s="21">
        <v>867330023783395</v>
      </c>
      <c r="F263" s="5"/>
      <c r="G263" s="18" t="s">
        <v>95</v>
      </c>
      <c r="H263" s="18" t="s">
        <v>1616</v>
      </c>
      <c r="I263" s="22" t="s">
        <v>685</v>
      </c>
      <c r="J263" s="22" t="s">
        <v>119</v>
      </c>
      <c r="K263" s="22" t="s">
        <v>363</v>
      </c>
      <c r="L263" s="22" t="s">
        <v>349</v>
      </c>
      <c r="M263" s="22" t="s">
        <v>246</v>
      </c>
      <c r="N263" s="28">
        <v>10000</v>
      </c>
      <c r="O263" s="22" t="s">
        <v>80</v>
      </c>
      <c r="P263" s="22" t="s">
        <v>92</v>
      </c>
      <c r="Q263" s="26" t="s">
        <v>37</v>
      </c>
      <c r="R263" s="18" t="s">
        <v>40</v>
      </c>
    </row>
    <row r="264" spans="1:18" x14ac:dyDescent="0.25">
      <c r="A264" s="18">
        <v>243</v>
      </c>
      <c r="B264" s="20" t="s">
        <v>2182</v>
      </c>
      <c r="C264" s="20" t="s">
        <v>2368</v>
      </c>
      <c r="D264" s="18" t="s">
        <v>25</v>
      </c>
      <c r="E264" s="21">
        <v>869668020080804</v>
      </c>
      <c r="F264" s="5"/>
      <c r="G264" s="18" t="s">
        <v>95</v>
      </c>
      <c r="H264" s="18" t="s">
        <v>1616</v>
      </c>
      <c r="I264" s="28" t="s">
        <v>685</v>
      </c>
      <c r="J264" s="22" t="s">
        <v>2383</v>
      </c>
      <c r="K264" s="22" t="s">
        <v>349</v>
      </c>
      <c r="L264" s="22"/>
      <c r="M264" s="22" t="s">
        <v>2384</v>
      </c>
      <c r="N264" s="28">
        <v>10000</v>
      </c>
      <c r="O264" s="22" t="s">
        <v>80</v>
      </c>
      <c r="P264" s="22" t="s">
        <v>92</v>
      </c>
      <c r="Q264" s="26" t="s">
        <v>37</v>
      </c>
      <c r="R264" s="18" t="s">
        <v>40</v>
      </c>
    </row>
    <row r="265" spans="1:18" x14ac:dyDescent="0.25">
      <c r="A265" s="18">
        <v>244</v>
      </c>
      <c r="B265" s="20" t="s">
        <v>2372</v>
      </c>
      <c r="C265" s="20" t="s">
        <v>2204</v>
      </c>
      <c r="D265" s="18" t="s">
        <v>31</v>
      </c>
      <c r="E265" s="21">
        <v>869627031845498</v>
      </c>
      <c r="F265" s="18"/>
      <c r="G265" s="18" t="s">
        <v>74</v>
      </c>
      <c r="H265" s="5"/>
      <c r="I265" s="24" t="s">
        <v>2385</v>
      </c>
      <c r="J265" s="22" t="s">
        <v>2386</v>
      </c>
      <c r="K265" s="22"/>
      <c r="L265" s="22" t="s">
        <v>1267</v>
      </c>
      <c r="M265" s="22" t="s">
        <v>2387</v>
      </c>
      <c r="N265" s="28"/>
      <c r="O265" s="22" t="s">
        <v>80</v>
      </c>
      <c r="P265" s="22" t="s">
        <v>92</v>
      </c>
      <c r="Q265" s="31" t="s">
        <v>37</v>
      </c>
      <c r="R265" s="22" t="s">
        <v>40</v>
      </c>
    </row>
    <row r="266" spans="1:18" x14ac:dyDescent="0.25">
      <c r="A266" s="18">
        <v>245</v>
      </c>
      <c r="B266" s="20" t="s">
        <v>2204</v>
      </c>
      <c r="C266" s="20" t="s">
        <v>2192</v>
      </c>
      <c r="D266" s="18" t="s">
        <v>31</v>
      </c>
      <c r="E266" s="112" t="s">
        <v>2388</v>
      </c>
      <c r="F266" s="5"/>
      <c r="G266" s="18" t="s">
        <v>95</v>
      </c>
      <c r="H266" s="21" t="s">
        <v>2389</v>
      </c>
      <c r="I266" s="24" t="s">
        <v>1591</v>
      </c>
      <c r="J266" s="22" t="s">
        <v>225</v>
      </c>
      <c r="K266" s="22" t="s">
        <v>316</v>
      </c>
      <c r="L266" s="22" t="s">
        <v>1267</v>
      </c>
      <c r="M266" s="22" t="s">
        <v>332</v>
      </c>
      <c r="N266" s="28">
        <v>220000</v>
      </c>
      <c r="O266" s="22" t="s">
        <v>80</v>
      </c>
      <c r="P266" s="22" t="s">
        <v>92</v>
      </c>
      <c r="Q266" s="23" t="s">
        <v>37</v>
      </c>
      <c r="R266" s="18" t="s">
        <v>59</v>
      </c>
    </row>
    <row r="267" spans="1:18" x14ac:dyDescent="0.25">
      <c r="A267" s="18">
        <v>246</v>
      </c>
      <c r="B267" s="20" t="s">
        <v>2204</v>
      </c>
      <c r="C267" s="20" t="s">
        <v>2192</v>
      </c>
      <c r="D267" s="18" t="s">
        <v>31</v>
      </c>
      <c r="E267" s="21">
        <v>865209034352121</v>
      </c>
      <c r="F267" s="5"/>
      <c r="G267" s="18" t="s">
        <v>95</v>
      </c>
      <c r="H267" s="21"/>
      <c r="I267" s="24" t="s">
        <v>320</v>
      </c>
      <c r="J267" s="22"/>
      <c r="K267" s="22" t="s">
        <v>316</v>
      </c>
      <c r="L267" s="22" t="s">
        <v>1267</v>
      </c>
      <c r="M267" s="22" t="s">
        <v>58</v>
      </c>
      <c r="N267" s="22"/>
      <c r="O267" s="22" t="s">
        <v>80</v>
      </c>
      <c r="P267" s="22" t="s">
        <v>92</v>
      </c>
      <c r="Q267" s="23" t="s">
        <v>42</v>
      </c>
      <c r="R267" s="18" t="s">
        <v>44</v>
      </c>
    </row>
    <row r="268" spans="1:18" x14ac:dyDescent="0.25">
      <c r="A268" s="18">
        <v>247</v>
      </c>
      <c r="B268" s="20" t="s">
        <v>2204</v>
      </c>
      <c r="C268" s="20" t="s">
        <v>2192</v>
      </c>
      <c r="D268" s="18" t="s">
        <v>31</v>
      </c>
      <c r="E268" s="21">
        <v>865209034301755</v>
      </c>
      <c r="F268" s="18"/>
      <c r="G268" s="18" t="s">
        <v>95</v>
      </c>
      <c r="H268" s="29"/>
      <c r="I268" s="24" t="s">
        <v>351</v>
      </c>
      <c r="J268" s="22" t="s">
        <v>1432</v>
      </c>
      <c r="K268" s="22" t="s">
        <v>321</v>
      </c>
      <c r="L268" s="22" t="s">
        <v>1267</v>
      </c>
      <c r="M268" s="22" t="s">
        <v>2044</v>
      </c>
      <c r="N268" s="28">
        <v>50000</v>
      </c>
      <c r="O268" s="22" t="s">
        <v>80</v>
      </c>
      <c r="P268" s="22" t="s">
        <v>92</v>
      </c>
      <c r="Q268" s="26" t="s">
        <v>37</v>
      </c>
      <c r="R268" s="1" t="s">
        <v>40</v>
      </c>
    </row>
    <row r="269" spans="1:18" x14ac:dyDescent="0.25">
      <c r="A269" s="18">
        <v>248</v>
      </c>
      <c r="B269" s="20" t="s">
        <v>2182</v>
      </c>
      <c r="C269" s="20" t="s">
        <v>2368</v>
      </c>
      <c r="D269" s="18" t="s">
        <v>31</v>
      </c>
      <c r="E269" s="21">
        <v>865209034392937</v>
      </c>
      <c r="F269" s="5"/>
      <c r="G269" s="18" t="s">
        <v>95</v>
      </c>
      <c r="H269" s="29"/>
      <c r="I269" s="29" t="s">
        <v>2385</v>
      </c>
      <c r="J269" s="22" t="s">
        <v>245</v>
      </c>
      <c r="K269" s="22" t="s">
        <v>321</v>
      </c>
      <c r="L269" s="22" t="s">
        <v>1267</v>
      </c>
      <c r="M269" s="22" t="s">
        <v>940</v>
      </c>
      <c r="N269" s="28">
        <v>10000</v>
      </c>
      <c r="O269" s="22" t="s">
        <v>80</v>
      </c>
      <c r="P269" s="22" t="s">
        <v>92</v>
      </c>
      <c r="Q269" s="26" t="s">
        <v>37</v>
      </c>
      <c r="R269" s="18" t="s">
        <v>40</v>
      </c>
    </row>
    <row r="270" spans="1:18" x14ac:dyDescent="0.25">
      <c r="A270" s="18">
        <v>249</v>
      </c>
      <c r="B270" s="20" t="s">
        <v>2372</v>
      </c>
      <c r="C270" s="20" t="s">
        <v>2204</v>
      </c>
      <c r="D270" s="18" t="s">
        <v>64</v>
      </c>
      <c r="E270" s="21">
        <v>868183034626627</v>
      </c>
      <c r="F270" s="5"/>
      <c r="G270" s="18" t="s">
        <v>74</v>
      </c>
      <c r="H270" s="5"/>
      <c r="I270" s="24" t="s">
        <v>373</v>
      </c>
      <c r="J270" s="22" t="s">
        <v>298</v>
      </c>
      <c r="K270" s="22" t="s">
        <v>78</v>
      </c>
      <c r="L270" s="22" t="s">
        <v>1086</v>
      </c>
      <c r="M270" s="22" t="s">
        <v>819</v>
      </c>
      <c r="N270" s="28"/>
      <c r="O270" s="22" t="s">
        <v>80</v>
      </c>
      <c r="P270" s="22" t="s">
        <v>92</v>
      </c>
      <c r="Q270" s="26" t="s">
        <v>37</v>
      </c>
      <c r="R270" s="1" t="s">
        <v>40</v>
      </c>
    </row>
    <row r="271" spans="1:18" x14ac:dyDescent="0.25">
      <c r="A271" s="18">
        <v>250</v>
      </c>
      <c r="B271" s="20" t="s">
        <v>2182</v>
      </c>
      <c r="C271" s="20" t="s">
        <v>2368</v>
      </c>
      <c r="D271" s="18" t="s">
        <v>64</v>
      </c>
      <c r="E271" s="21">
        <v>868183034793088</v>
      </c>
      <c r="F271" s="5"/>
      <c r="G271" s="18" t="s">
        <v>74</v>
      </c>
      <c r="H271" s="21"/>
      <c r="I271" s="24" t="s">
        <v>330</v>
      </c>
      <c r="J271" s="22" t="s">
        <v>2390</v>
      </c>
      <c r="K271" s="22" t="s">
        <v>1086</v>
      </c>
      <c r="L271" s="22"/>
      <c r="M271" s="22" t="s">
        <v>2391</v>
      </c>
      <c r="N271" s="22"/>
      <c r="O271" s="22" t="s">
        <v>80</v>
      </c>
      <c r="P271" s="22" t="s">
        <v>92</v>
      </c>
      <c r="Q271" s="23" t="s">
        <v>42</v>
      </c>
      <c r="R271" s="18" t="s">
        <v>44</v>
      </c>
    </row>
    <row r="272" spans="1:18" x14ac:dyDescent="0.25">
      <c r="A272" s="18">
        <v>251</v>
      </c>
      <c r="B272" s="20" t="s">
        <v>2182</v>
      </c>
      <c r="C272" s="20" t="s">
        <v>2368</v>
      </c>
      <c r="D272" s="18" t="s">
        <v>30</v>
      </c>
      <c r="E272" s="21">
        <v>868926034002615</v>
      </c>
      <c r="F272" s="5"/>
      <c r="G272" s="18" t="s">
        <v>74</v>
      </c>
      <c r="H272" s="31"/>
      <c r="I272" s="24" t="s">
        <v>2392</v>
      </c>
      <c r="J272" s="22" t="s">
        <v>2393</v>
      </c>
      <c r="K272" s="22" t="s">
        <v>155</v>
      </c>
      <c r="L272" s="22"/>
      <c r="M272" s="22" t="s">
        <v>213</v>
      </c>
      <c r="N272" s="22"/>
      <c r="O272" s="22" t="s">
        <v>80</v>
      </c>
      <c r="P272" s="22" t="s">
        <v>92</v>
      </c>
      <c r="Q272" s="23" t="s">
        <v>37</v>
      </c>
      <c r="R272" s="18" t="s">
        <v>59</v>
      </c>
    </row>
    <row r="273" spans="1:18" x14ac:dyDescent="0.25">
      <c r="A273" s="18">
        <v>252</v>
      </c>
      <c r="B273" s="20" t="s">
        <v>2182</v>
      </c>
      <c r="C273" s="20" t="s">
        <v>2368</v>
      </c>
      <c r="D273" s="18" t="s">
        <v>30</v>
      </c>
      <c r="E273" s="21">
        <v>864811036991714</v>
      </c>
      <c r="F273" s="5"/>
      <c r="G273" s="18" t="s">
        <v>95</v>
      </c>
      <c r="H273" s="21"/>
      <c r="I273" s="24" t="s">
        <v>2394</v>
      </c>
      <c r="J273" s="22" t="s">
        <v>2393</v>
      </c>
      <c r="K273" s="22" t="s">
        <v>155</v>
      </c>
      <c r="L273" s="22"/>
      <c r="M273" s="22" t="s">
        <v>213</v>
      </c>
      <c r="N273" s="22"/>
      <c r="O273" s="22" t="s">
        <v>80</v>
      </c>
      <c r="P273" s="22" t="s">
        <v>92</v>
      </c>
      <c r="Q273" s="23" t="s">
        <v>37</v>
      </c>
      <c r="R273" s="18" t="s">
        <v>59</v>
      </c>
    </row>
    <row r="274" spans="1:18" x14ac:dyDescent="0.25">
      <c r="A274" s="18">
        <v>253</v>
      </c>
      <c r="B274" s="20" t="s">
        <v>2204</v>
      </c>
      <c r="C274" s="20" t="s">
        <v>2192</v>
      </c>
      <c r="D274" s="18" t="s">
        <v>23</v>
      </c>
      <c r="E274" s="21">
        <v>861694037936323</v>
      </c>
      <c r="F274" s="18" t="s">
        <v>88</v>
      </c>
      <c r="G274" s="18" t="s">
        <v>95</v>
      </c>
      <c r="H274" s="31"/>
      <c r="I274" s="24" t="s">
        <v>426</v>
      </c>
      <c r="J274" s="22" t="s">
        <v>2395</v>
      </c>
      <c r="K274" s="22" t="s">
        <v>948</v>
      </c>
      <c r="L274" s="22" t="s">
        <v>98</v>
      </c>
      <c r="M274" s="22" t="s">
        <v>586</v>
      </c>
      <c r="N274" s="28">
        <v>35000</v>
      </c>
      <c r="O274" s="22" t="s">
        <v>80</v>
      </c>
      <c r="P274" s="22" t="s">
        <v>92</v>
      </c>
      <c r="Q274" s="26" t="s">
        <v>37</v>
      </c>
      <c r="R274" s="1" t="s">
        <v>41</v>
      </c>
    </row>
    <row r="275" spans="1:18" x14ac:dyDescent="0.25">
      <c r="A275" s="18">
        <v>254</v>
      </c>
      <c r="B275" s="20" t="s">
        <v>2204</v>
      </c>
      <c r="C275" s="20" t="s">
        <v>2192</v>
      </c>
      <c r="D275" s="18" t="s">
        <v>23</v>
      </c>
      <c r="E275" s="21">
        <v>863586034540066</v>
      </c>
      <c r="F275" s="5"/>
      <c r="G275" s="18" t="s">
        <v>95</v>
      </c>
      <c r="H275" s="21"/>
      <c r="I275" s="24" t="s">
        <v>2396</v>
      </c>
      <c r="J275" s="22" t="s">
        <v>1635</v>
      </c>
      <c r="K275" s="22" t="s">
        <v>98</v>
      </c>
      <c r="L275" s="22"/>
      <c r="M275" s="22" t="s">
        <v>106</v>
      </c>
      <c r="N275" s="22"/>
      <c r="O275" s="22" t="s">
        <v>80</v>
      </c>
      <c r="P275" s="22" t="s">
        <v>92</v>
      </c>
      <c r="Q275" s="23" t="s">
        <v>42</v>
      </c>
      <c r="R275" s="18" t="s">
        <v>44</v>
      </c>
    </row>
    <row r="276" spans="1:18" x14ac:dyDescent="0.25">
      <c r="A276" s="18">
        <v>255</v>
      </c>
      <c r="B276" s="20" t="s">
        <v>2209</v>
      </c>
      <c r="C276" s="20" t="s">
        <v>2149</v>
      </c>
      <c r="D276" s="18" t="s">
        <v>23</v>
      </c>
      <c r="E276" s="21">
        <v>862631039241491</v>
      </c>
      <c r="F276" s="18"/>
      <c r="G276" s="18" t="s">
        <v>95</v>
      </c>
      <c r="H276" s="22"/>
      <c r="I276" s="24" t="s">
        <v>471</v>
      </c>
      <c r="J276" s="22"/>
      <c r="K276" s="22" t="s">
        <v>97</v>
      </c>
      <c r="L276" s="22" t="s">
        <v>98</v>
      </c>
      <c r="M276" s="22" t="s">
        <v>58</v>
      </c>
      <c r="N276" s="28"/>
      <c r="O276" s="22" t="s">
        <v>80</v>
      </c>
      <c r="P276" s="22" t="s">
        <v>92</v>
      </c>
      <c r="Q276" s="26" t="s">
        <v>42</v>
      </c>
      <c r="R276" s="1" t="s">
        <v>44</v>
      </c>
    </row>
    <row r="277" spans="1:18" x14ac:dyDescent="0.25">
      <c r="A277" s="18">
        <v>256</v>
      </c>
      <c r="B277" s="20" t="s">
        <v>2372</v>
      </c>
      <c r="C277" s="20" t="s">
        <v>2204</v>
      </c>
      <c r="D277" s="18" t="s">
        <v>56</v>
      </c>
      <c r="E277" s="21">
        <v>868183033789640</v>
      </c>
      <c r="F277" s="18" t="s">
        <v>88</v>
      </c>
      <c r="G277" s="18" t="s">
        <v>74</v>
      </c>
      <c r="H277" s="18" t="s">
        <v>657</v>
      </c>
      <c r="I277" s="24" t="s">
        <v>2077</v>
      </c>
      <c r="J277" s="22" t="s">
        <v>2397</v>
      </c>
      <c r="K277" s="22"/>
      <c r="L277" s="22" t="s">
        <v>1086</v>
      </c>
      <c r="M277" s="22" t="s">
        <v>2398</v>
      </c>
      <c r="N277" s="28"/>
      <c r="O277" s="22" t="s">
        <v>80</v>
      </c>
      <c r="P277" s="22" t="s">
        <v>92</v>
      </c>
      <c r="Q277" s="23" t="s">
        <v>37</v>
      </c>
      <c r="R277" s="18" t="s">
        <v>41</v>
      </c>
    </row>
    <row r="278" spans="1:18" x14ac:dyDescent="0.25">
      <c r="A278" s="18">
        <v>257</v>
      </c>
      <c r="B278" s="20" t="s">
        <v>2209</v>
      </c>
      <c r="C278" s="20" t="s">
        <v>2149</v>
      </c>
      <c r="D278" s="18" t="s">
        <v>56</v>
      </c>
      <c r="E278" s="21">
        <v>867717306305512</v>
      </c>
      <c r="F278" s="5"/>
      <c r="G278" s="18" t="s">
        <v>74</v>
      </c>
      <c r="H278" s="21"/>
      <c r="I278" s="24" t="s">
        <v>1251</v>
      </c>
      <c r="J278" s="22" t="s">
        <v>1052</v>
      </c>
      <c r="K278" s="22" t="s">
        <v>226</v>
      </c>
      <c r="L278" s="22" t="s">
        <v>1086</v>
      </c>
      <c r="M278" s="22" t="s">
        <v>819</v>
      </c>
      <c r="N278" s="22"/>
      <c r="O278" s="22" t="s">
        <v>80</v>
      </c>
      <c r="P278" s="22" t="s">
        <v>92</v>
      </c>
      <c r="Q278" s="23" t="s">
        <v>37</v>
      </c>
      <c r="R278" s="18" t="s">
        <v>40</v>
      </c>
    </row>
    <row r="279" spans="1:18" x14ac:dyDescent="0.25">
      <c r="A279" s="18">
        <v>258</v>
      </c>
      <c r="B279" s="20" t="s">
        <v>2182</v>
      </c>
      <c r="C279" s="20" t="s">
        <v>2368</v>
      </c>
      <c r="D279" s="18" t="s">
        <v>2399</v>
      </c>
      <c r="E279" s="21"/>
      <c r="F279" s="5"/>
      <c r="G279" s="18" t="s">
        <v>74</v>
      </c>
      <c r="H279" s="31"/>
      <c r="I279" s="24"/>
      <c r="J279" s="22" t="s">
        <v>2400</v>
      </c>
      <c r="K279" s="22"/>
      <c r="L279" s="22"/>
      <c r="M279" s="22" t="s">
        <v>1430</v>
      </c>
      <c r="N279" s="28"/>
      <c r="O279" s="22" t="s">
        <v>144</v>
      </c>
      <c r="P279" s="22" t="s">
        <v>92</v>
      </c>
      <c r="Q279" s="26" t="s">
        <v>37</v>
      </c>
      <c r="R279" s="1" t="s">
        <v>41</v>
      </c>
    </row>
    <row r="280" spans="1:18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</row>
    <row r="281" spans="1:18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</row>
    <row r="282" spans="1:18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</row>
    <row r="283" spans="1:18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</row>
    <row r="284" spans="1:18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</row>
    <row r="285" spans="1:18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</row>
    <row r="286" spans="1:18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</row>
    <row r="287" spans="1:18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</row>
    <row r="288" spans="1:18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</row>
    <row r="289" spans="1:18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</row>
    <row r="290" spans="1:18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</row>
    <row r="291" spans="1:18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</row>
    <row r="292" spans="1:18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</row>
    <row r="293" spans="1:18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</row>
    <row r="294" spans="1:18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</row>
    <row r="295" spans="1:18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1:18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7" spans="1:18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</row>
    <row r="298" spans="1:18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</row>
    <row r="299" spans="1:18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</row>
    <row r="300" spans="1:18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</row>
    <row r="301" spans="1:18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</row>
    <row r="302" spans="1:18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</row>
    <row r="303" spans="1:18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</row>
    <row r="304" spans="1:18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</row>
    <row r="305" spans="1:18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</row>
    <row r="306" spans="1:18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</row>
    <row r="307" spans="1:18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</row>
    <row r="308" spans="1:18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</row>
    <row r="309" spans="1:18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</row>
    <row r="310" spans="1:18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</row>
    <row r="311" spans="1:18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</row>
    <row r="312" spans="1:18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</row>
    <row r="313" spans="1:18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</row>
    <row r="314" spans="1:18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</row>
    <row r="316" spans="1:18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</row>
    <row r="317" spans="1:18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</row>
    <row r="318" spans="1:18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</row>
    <row r="319" spans="1:18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</row>
    <row r="320" spans="1:18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</row>
    <row r="321" spans="1:18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</row>
    <row r="322" spans="1:18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</row>
    <row r="323" spans="1:18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</row>
    <row r="324" spans="1:18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</row>
    <row r="325" spans="1:18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</row>
    <row r="326" spans="1:18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</row>
    <row r="327" spans="1:18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</row>
    <row r="328" spans="1:18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</row>
    <row r="329" spans="1:18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</row>
    <row r="330" spans="1:18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</row>
    <row r="331" spans="1:18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</row>
    <row r="332" spans="1:18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</row>
    <row r="333" spans="1:18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</row>
    <row r="334" spans="1:18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</row>
    <row r="335" spans="1:18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</row>
    <row r="336" spans="1:18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</row>
    <row r="337" spans="1:18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</row>
    <row r="338" spans="1:18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</row>
    <row r="339" spans="1:18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</row>
    <row r="340" spans="1:18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</row>
    <row r="341" spans="1:18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</row>
    <row r="342" spans="1:18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</row>
    <row r="343" spans="1:18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</row>
    <row r="344" spans="1:18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</row>
    <row r="345" spans="1:18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</row>
    <row r="346" spans="1:18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</row>
    <row r="347" spans="1:18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</row>
    <row r="348" spans="1:18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</row>
    <row r="349" spans="1:18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</row>
    <row r="350" spans="1:18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3">
    <mergeCell ref="A211:R212"/>
    <mergeCell ref="A245:R246"/>
    <mergeCell ref="Y119:AA119"/>
    <mergeCell ref="A58:R59"/>
    <mergeCell ref="A100:R101"/>
    <mergeCell ref="A124:R125"/>
    <mergeCell ref="A159:R160"/>
    <mergeCell ref="A188:R189"/>
    <mergeCell ref="Y105:Y115"/>
    <mergeCell ref="Y72:Y82"/>
    <mergeCell ref="AB105:AB115"/>
    <mergeCell ref="Y116:Y118"/>
    <mergeCell ref="Z116:Z118"/>
    <mergeCell ref="AA116:AA118"/>
    <mergeCell ref="AB116:AB118"/>
    <mergeCell ref="AB72:AB82"/>
    <mergeCell ref="Y83:Y93"/>
    <mergeCell ref="AB83:AB93"/>
    <mergeCell ref="Y94:Y104"/>
    <mergeCell ref="AB94:AB104"/>
    <mergeCell ref="Y39:Y49"/>
    <mergeCell ref="AB39:AB49"/>
    <mergeCell ref="Y50:Y60"/>
    <mergeCell ref="AB50:AB60"/>
    <mergeCell ref="Y61:Y71"/>
    <mergeCell ref="AB61:AB71"/>
    <mergeCell ref="T17:U17"/>
    <mergeCell ref="Y17:Y27"/>
    <mergeCell ref="AB17:AB27"/>
    <mergeCell ref="Y28:Y38"/>
    <mergeCell ref="AB28:AB38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2455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1069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1110</v>
      </c>
      <c r="C8" s="20" t="s">
        <v>1164</v>
      </c>
      <c r="D8" s="18" t="s">
        <v>56</v>
      </c>
      <c r="E8" s="21">
        <v>868183033803276</v>
      </c>
      <c r="F8" s="18"/>
      <c r="G8" s="18" t="s">
        <v>74</v>
      </c>
      <c r="H8" s="18"/>
      <c r="I8" s="22" t="s">
        <v>203</v>
      </c>
      <c r="J8" s="22" t="s">
        <v>134</v>
      </c>
      <c r="K8" s="8" t="s">
        <v>206</v>
      </c>
      <c r="L8" s="22" t="s">
        <v>1086</v>
      </c>
      <c r="M8" s="22" t="s">
        <v>58</v>
      </c>
      <c r="N8" s="22"/>
      <c r="O8" s="22" t="s">
        <v>80</v>
      </c>
      <c r="P8" s="22" t="s">
        <v>100</v>
      </c>
      <c r="Q8" s="23" t="s">
        <v>42</v>
      </c>
      <c r="R8" s="18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49"/>
      <c r="C11" s="49"/>
      <c r="D11" s="1"/>
      <c r="E11" s="46"/>
      <c r="F11" s="104"/>
      <c r="G11" s="1"/>
      <c r="H11" s="1"/>
      <c r="I11" s="50"/>
      <c r="J11" s="1"/>
      <c r="K11" s="1"/>
      <c r="L11" s="1"/>
      <c r="M11" s="1"/>
      <c r="N11" s="33"/>
      <c r="O11" s="1"/>
      <c r="P11" s="1"/>
      <c r="Q11" s="26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49"/>
      <c r="C12" s="49"/>
      <c r="D12" s="1"/>
      <c r="E12" s="47"/>
      <c r="F12" s="104"/>
      <c r="G12" s="1"/>
      <c r="H12" s="47"/>
      <c r="I12" s="50"/>
      <c r="J12" s="1"/>
      <c r="K12" s="1"/>
      <c r="L12" s="1"/>
      <c r="M12" s="1"/>
      <c r="N12" s="1"/>
      <c r="O12" s="1"/>
      <c r="P12" s="1"/>
      <c r="Q12" s="23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49"/>
      <c r="C13" s="49"/>
      <c r="D13" s="1"/>
      <c r="E13" s="47"/>
      <c r="F13" s="1"/>
      <c r="G13" s="1"/>
      <c r="H13" s="1"/>
      <c r="I13" s="50"/>
      <c r="J13" s="1"/>
      <c r="K13" s="1"/>
      <c r="L13" s="1"/>
      <c r="M13" s="1"/>
      <c r="N13" s="33"/>
      <c r="O13" s="1"/>
      <c r="P13" s="1"/>
      <c r="Q13" s="26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49"/>
      <c r="C14" s="49"/>
      <c r="D14" s="1"/>
      <c r="E14" s="47"/>
      <c r="F14" s="104"/>
      <c r="G14" s="1"/>
      <c r="H14" s="1"/>
      <c r="I14" s="50"/>
      <c r="J14" s="1"/>
      <c r="K14" s="1"/>
      <c r="L14" s="1"/>
      <c r="M14" s="1"/>
      <c r="N14" s="33"/>
      <c r="O14" s="1"/>
      <c r="P14" s="1"/>
      <c r="Q14" s="26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49"/>
      <c r="C15" s="49"/>
      <c r="D15" s="1"/>
      <c r="E15" s="46"/>
      <c r="F15" s="104"/>
      <c r="G15" s="1"/>
      <c r="H15" s="47"/>
      <c r="I15" s="50"/>
      <c r="J15" s="1"/>
      <c r="K15" s="1"/>
      <c r="L15" s="1"/>
      <c r="M15" s="1"/>
      <c r="N15" s="1"/>
      <c r="O15" s="1"/>
      <c r="P15" s="1"/>
      <c r="Q15" s="26"/>
      <c r="R15" s="1"/>
      <c r="T15" s="272"/>
      <c r="U15" s="18" t="s">
        <v>44</v>
      </c>
      <c r="V15" s="1">
        <f>COUNTIF(R$8:R$1000,"NCFW")</f>
        <v>1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49"/>
      <c r="C16" s="49"/>
      <c r="D16" s="1"/>
      <c r="E16" s="46"/>
      <c r="F16" s="104"/>
      <c r="G16" s="1"/>
      <c r="H16" s="47"/>
      <c r="I16" s="50"/>
      <c r="J16" s="1"/>
      <c r="K16" s="1"/>
      <c r="L16" s="1"/>
      <c r="M16" s="1"/>
      <c r="N16" s="1"/>
      <c r="O16" s="1"/>
      <c r="P16" s="1"/>
      <c r="Q16" s="26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47"/>
      <c r="F19" s="1"/>
      <c r="G19" s="1"/>
      <c r="H19" s="1"/>
      <c r="I19" s="79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1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0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2464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2402</v>
      </c>
      <c r="C8" s="20" t="s">
        <v>2291</v>
      </c>
      <c r="D8" s="18" t="s">
        <v>30</v>
      </c>
      <c r="E8" s="21">
        <v>868926033940997</v>
      </c>
      <c r="F8" s="18" t="s">
        <v>262</v>
      </c>
      <c r="G8" s="18" t="s">
        <v>74</v>
      </c>
      <c r="H8" s="77"/>
      <c r="I8" s="24" t="s">
        <v>251</v>
      </c>
      <c r="J8" s="22" t="s">
        <v>2403</v>
      </c>
      <c r="K8" s="22" t="s">
        <v>276</v>
      </c>
      <c r="L8" s="22"/>
      <c r="M8" s="22" t="s">
        <v>730</v>
      </c>
      <c r="N8" s="28"/>
      <c r="O8" s="22" t="s">
        <v>80</v>
      </c>
      <c r="P8" s="22" t="s">
        <v>100</v>
      </c>
      <c r="Q8" s="31" t="s">
        <v>37</v>
      </c>
      <c r="R8" s="22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1604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1319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1390</v>
      </c>
      <c r="C8" s="20" t="s">
        <v>1365</v>
      </c>
      <c r="D8" s="18" t="s">
        <v>18</v>
      </c>
      <c r="E8" s="30">
        <v>13226007773217</v>
      </c>
      <c r="F8" s="18" t="s">
        <v>113</v>
      </c>
      <c r="G8" s="18" t="s">
        <v>95</v>
      </c>
      <c r="H8" s="18"/>
      <c r="I8" s="24" t="s">
        <v>1085</v>
      </c>
      <c r="J8" s="22" t="s">
        <v>1407</v>
      </c>
      <c r="K8" s="22" t="s">
        <v>110</v>
      </c>
      <c r="L8" s="22"/>
      <c r="M8" s="22" t="s">
        <v>360</v>
      </c>
      <c r="N8" s="28">
        <v>100000</v>
      </c>
      <c r="O8" s="22" t="s">
        <v>80</v>
      </c>
      <c r="P8" s="22" t="s">
        <v>92</v>
      </c>
      <c r="Q8" s="26" t="s">
        <v>37</v>
      </c>
      <c r="R8" s="1" t="s">
        <v>39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1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S500"/>
  <sheetViews>
    <sheetView zoomScale="70" zoomScaleNormal="70" workbookViewId="0">
      <selection activeCell="A28" sqref="A2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2404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5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802</v>
      </c>
      <c r="C8" s="20" t="s">
        <v>749</v>
      </c>
      <c r="D8" s="18" t="s">
        <v>56</v>
      </c>
      <c r="E8" s="75">
        <v>868183033812681</v>
      </c>
      <c r="F8" s="5"/>
      <c r="G8" s="18" t="s">
        <v>74</v>
      </c>
      <c r="H8" s="18"/>
      <c r="I8" s="22" t="s">
        <v>805</v>
      </c>
      <c r="J8" s="22" t="s">
        <v>50</v>
      </c>
      <c r="K8" s="8" t="s">
        <v>329</v>
      </c>
      <c r="L8" s="22" t="s">
        <v>78</v>
      </c>
      <c r="M8" s="22" t="s">
        <v>1035</v>
      </c>
      <c r="N8" s="22"/>
      <c r="O8" s="22" t="s">
        <v>80</v>
      </c>
      <c r="P8" s="22" t="s">
        <v>100</v>
      </c>
      <c r="Q8" s="23" t="s">
        <v>37</v>
      </c>
      <c r="R8" s="18" t="s">
        <v>40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802</v>
      </c>
      <c r="C9" s="20" t="s">
        <v>749</v>
      </c>
      <c r="D9" s="18" t="s">
        <v>56</v>
      </c>
      <c r="E9" s="75">
        <v>868183033872107</v>
      </c>
      <c r="F9" s="5"/>
      <c r="G9" s="18" t="s">
        <v>74</v>
      </c>
      <c r="H9" s="31"/>
      <c r="I9" s="22" t="s">
        <v>404</v>
      </c>
      <c r="J9" s="22" t="s">
        <v>50</v>
      </c>
      <c r="K9" s="22" t="s">
        <v>333</v>
      </c>
      <c r="L9" s="22" t="s">
        <v>78</v>
      </c>
      <c r="M9" s="22" t="s">
        <v>99</v>
      </c>
      <c r="N9" s="22"/>
      <c r="O9" s="22" t="s">
        <v>80</v>
      </c>
      <c r="P9" s="22" t="s">
        <v>100</v>
      </c>
      <c r="Q9" s="23" t="s">
        <v>37</v>
      </c>
      <c r="R9" s="18" t="s">
        <v>40</v>
      </c>
      <c r="T9" s="261"/>
      <c r="U9" s="1" t="s">
        <v>40</v>
      </c>
      <c r="V9" s="1">
        <f>COUNTIF(R$8:R$1000,"NG")</f>
        <v>3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5" t="s">
        <v>1069</v>
      </c>
      <c r="B10" s="266"/>
      <c r="C10" s="266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/>
      <c r="R10" s="267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8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70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4</v>
      </c>
      <c r="B12" s="20" t="s">
        <v>1093</v>
      </c>
      <c r="C12" s="20" t="s">
        <v>1093</v>
      </c>
      <c r="D12" s="18" t="s">
        <v>56</v>
      </c>
      <c r="E12" s="21">
        <v>867717030474614</v>
      </c>
      <c r="F12" s="5"/>
      <c r="G12" s="18" t="s">
        <v>74</v>
      </c>
      <c r="H12" s="18"/>
      <c r="I12" s="22" t="s">
        <v>214</v>
      </c>
      <c r="J12" s="22"/>
      <c r="K12" s="8" t="s">
        <v>219</v>
      </c>
      <c r="L12" s="22" t="s">
        <v>1086</v>
      </c>
      <c r="M12" s="22" t="s">
        <v>58</v>
      </c>
      <c r="N12" s="22"/>
      <c r="O12" s="22" t="s">
        <v>80</v>
      </c>
      <c r="P12" s="22" t="s">
        <v>92</v>
      </c>
      <c r="Q12" s="23" t="s">
        <v>42</v>
      </c>
      <c r="R12" s="18" t="s">
        <v>44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1093</v>
      </c>
      <c r="C13" s="20" t="s">
        <v>1093</v>
      </c>
      <c r="D13" s="18" t="s">
        <v>23</v>
      </c>
      <c r="E13" s="21">
        <v>866104022258811</v>
      </c>
      <c r="F13" s="5"/>
      <c r="G13" s="18" t="s">
        <v>95</v>
      </c>
      <c r="H13" s="31"/>
      <c r="I13" s="22" t="s">
        <v>400</v>
      </c>
      <c r="J13" s="22" t="s">
        <v>724</v>
      </c>
      <c r="K13" s="22" t="s">
        <v>1284</v>
      </c>
      <c r="L13" s="22" t="s">
        <v>98</v>
      </c>
      <c r="M13" s="22" t="s">
        <v>689</v>
      </c>
      <c r="N13" s="28">
        <v>20000</v>
      </c>
      <c r="O13" s="22" t="s">
        <v>80</v>
      </c>
      <c r="P13" s="22" t="s">
        <v>92</v>
      </c>
      <c r="Q13" s="23" t="s">
        <v>37</v>
      </c>
      <c r="R13" s="1" t="s">
        <v>40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20" t="s">
        <v>1093</v>
      </c>
      <c r="C14" s="20" t="s">
        <v>1093</v>
      </c>
      <c r="D14" s="18" t="s">
        <v>23</v>
      </c>
      <c r="E14" s="21">
        <v>866104026999501</v>
      </c>
      <c r="F14" s="5"/>
      <c r="G14" s="18" t="s">
        <v>95</v>
      </c>
      <c r="H14" s="22" t="s">
        <v>1285</v>
      </c>
      <c r="I14" s="24" t="s">
        <v>203</v>
      </c>
      <c r="J14" s="22" t="s">
        <v>1286</v>
      </c>
      <c r="K14" s="22" t="s">
        <v>642</v>
      </c>
      <c r="L14" s="22" t="s">
        <v>98</v>
      </c>
      <c r="M14" s="22" t="s">
        <v>332</v>
      </c>
      <c r="N14" s="28">
        <v>220000</v>
      </c>
      <c r="O14" s="22" t="s">
        <v>80</v>
      </c>
      <c r="P14" s="22" t="s">
        <v>92</v>
      </c>
      <c r="Q14" s="26" t="s">
        <v>37</v>
      </c>
      <c r="R14" s="1" t="s">
        <v>59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20" t="s">
        <v>1093</v>
      </c>
      <c r="C15" s="20" t="s">
        <v>1093</v>
      </c>
      <c r="D15" s="18" t="s">
        <v>23</v>
      </c>
      <c r="E15" s="21">
        <v>866104024786652</v>
      </c>
      <c r="F15" s="5"/>
      <c r="G15" s="18" t="s">
        <v>95</v>
      </c>
      <c r="H15" s="31" t="s">
        <v>1287</v>
      </c>
      <c r="I15" s="24" t="s">
        <v>164</v>
      </c>
      <c r="J15" s="22" t="s">
        <v>1286</v>
      </c>
      <c r="K15" s="22" t="s">
        <v>98</v>
      </c>
      <c r="L15" s="22"/>
      <c r="M15" s="22" t="s">
        <v>220</v>
      </c>
      <c r="N15" s="28">
        <v>220000</v>
      </c>
      <c r="O15" s="22" t="s">
        <v>80</v>
      </c>
      <c r="P15" s="22" t="s">
        <v>92</v>
      </c>
      <c r="Q15" s="26" t="s">
        <v>37</v>
      </c>
      <c r="R15" s="1" t="s">
        <v>59</v>
      </c>
      <c r="T15" s="272"/>
      <c r="U15" s="18" t="s">
        <v>44</v>
      </c>
      <c r="V15" s="1">
        <f>COUNTIF(R$8:R$1000,"NCFW")</f>
        <v>3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265" t="s">
        <v>1627</v>
      </c>
      <c r="B16" s="266"/>
      <c r="C16" s="266"/>
      <c r="D16" s="266"/>
      <c r="E16" s="266"/>
      <c r="F16" s="266"/>
      <c r="G16" s="266"/>
      <c r="H16" s="266"/>
      <c r="I16" s="266"/>
      <c r="J16" s="266"/>
      <c r="K16" s="266"/>
      <c r="L16" s="266"/>
      <c r="M16" s="266"/>
      <c r="N16" s="266"/>
      <c r="O16" s="266"/>
      <c r="P16" s="266"/>
      <c r="Q16" s="266"/>
      <c r="R16" s="267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268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70"/>
      <c r="T17" s="274" t="s">
        <v>55</v>
      </c>
      <c r="U17" s="275"/>
      <c r="V17" s="104">
        <f>SUM(V6:V16)</f>
        <v>12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11</v>
      </c>
      <c r="B18" s="20" t="s">
        <v>1693</v>
      </c>
      <c r="C18" s="20" t="s">
        <v>1693</v>
      </c>
      <c r="D18" s="18" t="s">
        <v>23</v>
      </c>
      <c r="E18" s="21">
        <v>861694031785536</v>
      </c>
      <c r="F18" s="5"/>
      <c r="G18" s="18" t="s">
        <v>95</v>
      </c>
      <c r="H18" s="18" t="s">
        <v>1868</v>
      </c>
      <c r="I18" s="24" t="s">
        <v>186</v>
      </c>
      <c r="J18" s="22" t="s">
        <v>61</v>
      </c>
      <c r="K18" s="22" t="s">
        <v>725</v>
      </c>
      <c r="L18" s="22" t="s">
        <v>98</v>
      </c>
      <c r="M18" s="22" t="s">
        <v>220</v>
      </c>
      <c r="N18" s="28">
        <v>220000</v>
      </c>
      <c r="O18" s="22" t="s">
        <v>80</v>
      </c>
      <c r="P18" s="22" t="s">
        <v>92</v>
      </c>
      <c r="Q18" s="31" t="s">
        <v>37</v>
      </c>
      <c r="R18" s="22" t="s">
        <v>59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265" t="s">
        <v>1887</v>
      </c>
      <c r="B19" s="266"/>
      <c r="C19" s="266"/>
      <c r="D19" s="266"/>
      <c r="E19" s="266"/>
      <c r="F19" s="266"/>
      <c r="G19" s="266"/>
      <c r="H19" s="266"/>
      <c r="I19" s="266"/>
      <c r="J19" s="266"/>
      <c r="K19" s="266"/>
      <c r="L19" s="266"/>
      <c r="M19" s="266"/>
      <c r="N19" s="266"/>
      <c r="O19" s="266"/>
      <c r="P19" s="266"/>
      <c r="Q19" s="266"/>
      <c r="R19" s="267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268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70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14</v>
      </c>
      <c r="B21" s="20" t="s">
        <v>1931</v>
      </c>
      <c r="C21" s="20" t="s">
        <v>1922</v>
      </c>
      <c r="D21" s="22" t="s">
        <v>23</v>
      </c>
      <c r="E21" s="38">
        <v>866104022162633</v>
      </c>
      <c r="F21" s="22"/>
      <c r="G21" s="22" t="s">
        <v>95</v>
      </c>
      <c r="H21" s="22" t="s">
        <v>2102</v>
      </c>
      <c r="I21" s="24" t="s">
        <v>1973</v>
      </c>
      <c r="J21" s="22" t="s">
        <v>2103</v>
      </c>
      <c r="K21" s="24" t="s">
        <v>642</v>
      </c>
      <c r="L21" s="22" t="s">
        <v>98</v>
      </c>
      <c r="M21" s="22" t="s">
        <v>58</v>
      </c>
      <c r="N21" s="28"/>
      <c r="O21" s="22" t="s">
        <v>80</v>
      </c>
      <c r="P21" s="22" t="s">
        <v>92</v>
      </c>
      <c r="Q21" s="31" t="s">
        <v>42</v>
      </c>
      <c r="R21" s="22" t="s">
        <v>44</v>
      </c>
      <c r="T21" s="18" t="s">
        <v>46</v>
      </c>
      <c r="U21" s="18">
        <f>COUNTIF(Q7:Q1000,"PM")</f>
        <v>3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15</v>
      </c>
      <c r="B22" s="20" t="s">
        <v>1931</v>
      </c>
      <c r="C22" s="20" t="s">
        <v>1922</v>
      </c>
      <c r="D22" s="18" t="s">
        <v>23</v>
      </c>
      <c r="E22" s="30">
        <v>866104027011579</v>
      </c>
      <c r="F22" s="18"/>
      <c r="G22" s="18" t="s">
        <v>95</v>
      </c>
      <c r="H22" s="21" t="s">
        <v>2104</v>
      </c>
      <c r="I22" s="24" t="s">
        <v>1973</v>
      </c>
      <c r="J22" s="22" t="s">
        <v>2105</v>
      </c>
      <c r="K22" s="22" t="s">
        <v>98</v>
      </c>
      <c r="L22" s="22"/>
      <c r="M22" s="22" t="s">
        <v>220</v>
      </c>
      <c r="N22" s="28">
        <v>220000</v>
      </c>
      <c r="O22" s="22" t="s">
        <v>80</v>
      </c>
      <c r="P22" s="22" t="s">
        <v>92</v>
      </c>
      <c r="Q22" s="23" t="s">
        <v>37</v>
      </c>
      <c r="R22" s="18" t="s">
        <v>59</v>
      </c>
      <c r="T22" s="18" t="s">
        <v>47</v>
      </c>
      <c r="U22" s="18">
        <f>COUNTIF(Q7:Q1000,"PC")</f>
        <v>9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16</v>
      </c>
      <c r="B23" s="20" t="s">
        <v>1931</v>
      </c>
      <c r="C23" s="20" t="s">
        <v>1922</v>
      </c>
      <c r="D23" s="18" t="s">
        <v>23</v>
      </c>
      <c r="E23" s="21">
        <v>861694031782210</v>
      </c>
      <c r="F23" s="18"/>
      <c r="G23" s="18" t="s">
        <v>95</v>
      </c>
      <c r="H23" s="21" t="s">
        <v>2102</v>
      </c>
      <c r="I23" s="24" t="s">
        <v>1973</v>
      </c>
      <c r="J23" s="22" t="s">
        <v>2106</v>
      </c>
      <c r="K23" s="22" t="s">
        <v>725</v>
      </c>
      <c r="L23" s="22" t="s">
        <v>98</v>
      </c>
      <c r="M23" s="22" t="s">
        <v>947</v>
      </c>
      <c r="N23" s="22"/>
      <c r="O23" s="22" t="s">
        <v>80</v>
      </c>
      <c r="P23" s="22" t="s">
        <v>92</v>
      </c>
      <c r="Q23" s="23" t="s">
        <v>37</v>
      </c>
      <c r="R23" s="18" t="s">
        <v>39</v>
      </c>
      <c r="T23" s="104" t="s">
        <v>55</v>
      </c>
      <c r="U23" s="5">
        <f>SUM(U21:U22)</f>
        <v>12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17</v>
      </c>
      <c r="B24" s="20" t="s">
        <v>1890</v>
      </c>
      <c r="C24" s="20"/>
      <c r="D24" s="18" t="s">
        <v>56</v>
      </c>
      <c r="E24" s="21">
        <v>867857039935890</v>
      </c>
      <c r="F24" s="18"/>
      <c r="G24" s="18" t="s">
        <v>74</v>
      </c>
      <c r="H24" s="22"/>
      <c r="I24" s="24" t="s">
        <v>164</v>
      </c>
      <c r="J24" s="22"/>
      <c r="K24" s="22" t="s">
        <v>219</v>
      </c>
      <c r="L24" s="22" t="s">
        <v>1086</v>
      </c>
      <c r="M24" s="22" t="s">
        <v>58</v>
      </c>
      <c r="N24" s="28"/>
      <c r="O24" s="22" t="s">
        <v>80</v>
      </c>
      <c r="P24" s="22" t="s">
        <v>92</v>
      </c>
      <c r="Q24" s="31" t="s">
        <v>42</v>
      </c>
      <c r="R24" s="22" t="s">
        <v>44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265" t="s">
        <v>2112</v>
      </c>
      <c r="B25" s="266"/>
      <c r="C25" s="266"/>
      <c r="D25" s="266"/>
      <c r="E25" s="266"/>
      <c r="F25" s="266"/>
      <c r="G25" s="266"/>
      <c r="H25" s="266"/>
      <c r="I25" s="266"/>
      <c r="J25" s="266"/>
      <c r="K25" s="266"/>
      <c r="L25" s="266"/>
      <c r="M25" s="266"/>
      <c r="N25" s="266"/>
      <c r="O25" s="266"/>
      <c r="P25" s="266"/>
      <c r="Q25" s="266"/>
      <c r="R25" s="267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268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70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18</v>
      </c>
      <c r="B27" s="20">
        <v>43685</v>
      </c>
      <c r="C27" s="20">
        <v>43690</v>
      </c>
      <c r="D27" s="18" t="s">
        <v>30</v>
      </c>
      <c r="E27" s="21">
        <v>864811036982846</v>
      </c>
      <c r="F27" s="18"/>
      <c r="G27" s="18" t="s">
        <v>74</v>
      </c>
      <c r="H27" s="22" t="s">
        <v>2298</v>
      </c>
      <c r="I27" s="24" t="s">
        <v>203</v>
      </c>
      <c r="J27" s="22" t="s">
        <v>2405</v>
      </c>
      <c r="K27" s="22" t="s">
        <v>2406</v>
      </c>
      <c r="L27" s="22" t="s">
        <v>155</v>
      </c>
      <c r="M27" s="22" t="s">
        <v>2407</v>
      </c>
      <c r="N27" s="25" t="s">
        <v>122</v>
      </c>
      <c r="O27" s="22" t="s">
        <v>80</v>
      </c>
      <c r="P27" s="22" t="s">
        <v>100</v>
      </c>
      <c r="Q27" s="31" t="s">
        <v>37</v>
      </c>
      <c r="R27" s="22" t="s">
        <v>59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7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4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1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1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4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2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2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12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0">
    <mergeCell ref="Y116:Y118"/>
    <mergeCell ref="Z116:Z118"/>
    <mergeCell ref="AA116:AA118"/>
    <mergeCell ref="AB116:AB118"/>
    <mergeCell ref="Y119:AA119"/>
    <mergeCell ref="Y94:Y104"/>
    <mergeCell ref="AB94:AB104"/>
    <mergeCell ref="Y105:Y115"/>
    <mergeCell ref="AB105:AB115"/>
    <mergeCell ref="A19:R20"/>
    <mergeCell ref="A25:R26"/>
    <mergeCell ref="Y83:Y93"/>
    <mergeCell ref="Y50:Y60"/>
    <mergeCell ref="Y17:Y27"/>
    <mergeCell ref="Y61:Y71"/>
    <mergeCell ref="AB61:AB71"/>
    <mergeCell ref="Y72:Y82"/>
    <mergeCell ref="AB72:AB82"/>
    <mergeCell ref="AB83:AB93"/>
    <mergeCell ref="Y28:Y38"/>
    <mergeCell ref="AB28:AB38"/>
    <mergeCell ref="Y39:Y49"/>
    <mergeCell ref="AB39:AB49"/>
    <mergeCell ref="AB50:AB60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0:R11"/>
    <mergeCell ref="A16:R17"/>
    <mergeCell ref="AB17:AB27"/>
    <mergeCell ref="T17:U1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AS201"/>
  <sheetViews>
    <sheetView zoomScale="70" zoomScaleNormal="70" workbookViewId="0">
      <selection activeCell="A13" sqref="A1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278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2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271</v>
      </c>
      <c r="C8" s="1" t="s">
        <v>272</v>
      </c>
      <c r="D8" s="1" t="s">
        <v>56</v>
      </c>
      <c r="E8" s="47">
        <v>868183034616909</v>
      </c>
      <c r="F8" s="1"/>
      <c r="G8" s="1" t="s">
        <v>74</v>
      </c>
      <c r="H8" s="1"/>
      <c r="I8" s="1" t="s">
        <v>76</v>
      </c>
      <c r="J8" s="1" t="s">
        <v>50</v>
      </c>
      <c r="K8" s="1" t="s">
        <v>78</v>
      </c>
      <c r="L8" s="1"/>
      <c r="M8" s="1" t="s">
        <v>273</v>
      </c>
      <c r="N8" s="1"/>
      <c r="O8" s="1" t="s">
        <v>80</v>
      </c>
      <c r="P8" s="1" t="s">
        <v>92</v>
      </c>
      <c r="Q8" s="1" t="s">
        <v>37</v>
      </c>
      <c r="R8" s="1" t="s">
        <v>40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271</v>
      </c>
      <c r="C9" s="1" t="s">
        <v>272</v>
      </c>
      <c r="D9" s="1" t="s">
        <v>56</v>
      </c>
      <c r="E9" s="47">
        <v>868183033847711</v>
      </c>
      <c r="F9" s="1"/>
      <c r="G9" s="1" t="s">
        <v>74</v>
      </c>
      <c r="H9" s="1"/>
      <c r="I9" s="1" t="s">
        <v>224</v>
      </c>
      <c r="J9" s="1" t="s">
        <v>274</v>
      </c>
      <c r="K9" s="1" t="s">
        <v>206</v>
      </c>
      <c r="L9" s="1" t="s">
        <v>78</v>
      </c>
      <c r="M9" s="1" t="s">
        <v>275</v>
      </c>
      <c r="N9" s="1"/>
      <c r="O9" s="1" t="s">
        <v>80</v>
      </c>
      <c r="P9" s="1" t="s">
        <v>92</v>
      </c>
      <c r="Q9" s="1" t="s">
        <v>37</v>
      </c>
      <c r="R9" s="1" t="s">
        <v>40</v>
      </c>
      <c r="T9" s="261"/>
      <c r="U9" s="1" t="s">
        <v>40</v>
      </c>
      <c r="V9" s="1">
        <f>COUNTIF(R$8:R$1000,"NG")</f>
        <v>3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271</v>
      </c>
      <c r="C10" s="1" t="s">
        <v>272</v>
      </c>
      <c r="D10" s="1" t="s">
        <v>30</v>
      </c>
      <c r="E10" s="47">
        <v>864811031264547</v>
      </c>
      <c r="F10" s="1"/>
      <c r="G10" s="1" t="s">
        <v>74</v>
      </c>
      <c r="H10" s="1"/>
      <c r="I10" s="1" t="s">
        <v>82</v>
      </c>
      <c r="J10" s="1" t="s">
        <v>225</v>
      </c>
      <c r="K10" s="1" t="s">
        <v>243</v>
      </c>
      <c r="L10" s="1" t="s">
        <v>276</v>
      </c>
      <c r="M10" s="1" t="s">
        <v>277</v>
      </c>
      <c r="N10" s="1" t="s">
        <v>122</v>
      </c>
      <c r="O10" s="1" t="s">
        <v>80</v>
      </c>
      <c r="P10" s="1" t="s">
        <v>92</v>
      </c>
      <c r="Q10" s="1" t="s">
        <v>42</v>
      </c>
      <c r="R10" s="1" t="s">
        <v>68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265" t="s">
        <v>557</v>
      </c>
      <c r="B11" s="266"/>
      <c r="C11" s="266"/>
      <c r="D11" s="266"/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7"/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268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70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4</v>
      </c>
      <c r="B13" s="1" t="s">
        <v>610</v>
      </c>
      <c r="C13" s="1" t="s">
        <v>611</v>
      </c>
      <c r="D13" s="1" t="s">
        <v>56</v>
      </c>
      <c r="E13" s="47">
        <v>868183033848669</v>
      </c>
      <c r="F13" s="1"/>
      <c r="G13" s="1" t="s">
        <v>74</v>
      </c>
      <c r="H13" s="1"/>
      <c r="I13" s="1" t="s">
        <v>714</v>
      </c>
      <c r="J13" s="1" t="s">
        <v>625</v>
      </c>
      <c r="K13" s="1"/>
      <c r="L13" s="1" t="s">
        <v>78</v>
      </c>
      <c r="M13" s="1" t="s">
        <v>106</v>
      </c>
      <c r="N13" s="1"/>
      <c r="O13" s="1" t="s">
        <v>42</v>
      </c>
      <c r="P13" s="1" t="s">
        <v>92</v>
      </c>
      <c r="Q13" s="1" t="s">
        <v>42</v>
      </c>
      <c r="R13" s="1" t="s">
        <v>44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5</v>
      </c>
      <c r="B14" s="1" t="s">
        <v>610</v>
      </c>
      <c r="C14" s="1" t="s">
        <v>611</v>
      </c>
      <c r="D14" s="1" t="s">
        <v>56</v>
      </c>
      <c r="E14" s="47">
        <v>868183033846713</v>
      </c>
      <c r="F14" s="1"/>
      <c r="G14" s="1" t="s">
        <v>74</v>
      </c>
      <c r="H14" s="1" t="s">
        <v>715</v>
      </c>
      <c r="I14" s="1" t="s">
        <v>76</v>
      </c>
      <c r="J14" s="1" t="s">
        <v>331</v>
      </c>
      <c r="K14" s="1" t="s">
        <v>206</v>
      </c>
      <c r="L14" s="1" t="s">
        <v>78</v>
      </c>
      <c r="M14" s="1" t="s">
        <v>220</v>
      </c>
      <c r="N14" s="1"/>
      <c r="O14" s="1" t="s">
        <v>80</v>
      </c>
      <c r="P14" s="1" t="s">
        <v>92</v>
      </c>
      <c r="Q14" s="1" t="s">
        <v>37</v>
      </c>
      <c r="R14" s="1" t="s">
        <v>59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1" t="s">
        <v>610</v>
      </c>
      <c r="C15" s="1" t="s">
        <v>611</v>
      </c>
      <c r="D15" s="1" t="s">
        <v>30</v>
      </c>
      <c r="E15" s="47">
        <v>866192037750948</v>
      </c>
      <c r="F15" s="1"/>
      <c r="G15" s="1" t="s">
        <v>74</v>
      </c>
      <c r="H15" s="1"/>
      <c r="I15" s="1"/>
      <c r="J15" s="1" t="s">
        <v>170</v>
      </c>
      <c r="K15" s="1"/>
      <c r="L15" s="1" t="s">
        <v>276</v>
      </c>
      <c r="M15" s="1" t="s">
        <v>716</v>
      </c>
      <c r="N15" s="1" t="s">
        <v>122</v>
      </c>
      <c r="O15" s="1" t="s">
        <v>80</v>
      </c>
      <c r="P15" s="1" t="s">
        <v>92</v>
      </c>
      <c r="Q15" s="1" t="s">
        <v>37</v>
      </c>
      <c r="R15" s="1" t="s">
        <v>40</v>
      </c>
      <c r="T15" s="272"/>
      <c r="U15" s="18" t="s">
        <v>44</v>
      </c>
      <c r="V15" s="1">
        <f>COUNTIF(R$8:R$1000,"NCFW")</f>
        <v>2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1" t="s">
        <v>610</v>
      </c>
      <c r="C16" s="1" t="s">
        <v>611</v>
      </c>
      <c r="D16" s="1" t="s">
        <v>23</v>
      </c>
      <c r="E16" s="47">
        <v>861694031117029</v>
      </c>
      <c r="F16" s="1" t="s">
        <v>287</v>
      </c>
      <c r="G16" s="1" t="s">
        <v>95</v>
      </c>
      <c r="H16" s="1" t="s">
        <v>717</v>
      </c>
      <c r="I16" s="1" t="s">
        <v>82</v>
      </c>
      <c r="J16" s="1" t="s">
        <v>519</v>
      </c>
      <c r="K16" s="1" t="s">
        <v>98</v>
      </c>
      <c r="L16" s="1"/>
      <c r="M16" s="1" t="s">
        <v>718</v>
      </c>
      <c r="N16" s="33">
        <v>220000</v>
      </c>
      <c r="O16" s="1" t="s">
        <v>80</v>
      </c>
      <c r="P16" s="1" t="s">
        <v>92</v>
      </c>
      <c r="Q16" s="1" t="s">
        <v>37</v>
      </c>
      <c r="R16" s="1" t="s">
        <v>59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1" t="s">
        <v>610</v>
      </c>
      <c r="C17" s="1" t="s">
        <v>611</v>
      </c>
      <c r="D17" s="1" t="s">
        <v>23</v>
      </c>
      <c r="E17" s="47">
        <v>862631037508545</v>
      </c>
      <c r="F17" s="1"/>
      <c r="G17" s="1" t="s">
        <v>95</v>
      </c>
      <c r="H17" s="1"/>
      <c r="I17" s="1" t="s">
        <v>719</v>
      </c>
      <c r="J17" s="1"/>
      <c r="K17" s="1" t="s">
        <v>428</v>
      </c>
      <c r="L17" s="1" t="s">
        <v>98</v>
      </c>
      <c r="M17" s="1" t="s">
        <v>58</v>
      </c>
      <c r="N17" s="1"/>
      <c r="O17" s="1" t="s">
        <v>80</v>
      </c>
      <c r="P17" s="1" t="s">
        <v>92</v>
      </c>
      <c r="Q17" s="1" t="s">
        <v>42</v>
      </c>
      <c r="R17" s="1" t="s">
        <v>44</v>
      </c>
      <c r="T17" s="274" t="s">
        <v>55</v>
      </c>
      <c r="U17" s="275"/>
      <c r="V17" s="104">
        <f>SUM(V6:V16)</f>
        <v>8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49"/>
      <c r="C18" s="49"/>
      <c r="D18" s="1"/>
      <c r="E18" s="47"/>
      <c r="F18" s="1"/>
      <c r="G18" s="1"/>
      <c r="H18" s="26"/>
      <c r="I18" s="67"/>
      <c r="J18" s="1"/>
      <c r="K18" s="1"/>
      <c r="L18" s="1"/>
      <c r="M18" s="1"/>
      <c r="N18" s="33"/>
      <c r="O18" s="1"/>
      <c r="P18" s="1"/>
      <c r="Q18" s="26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49"/>
      <c r="C19" s="49"/>
      <c r="D19" s="1"/>
      <c r="E19" s="47"/>
      <c r="F19" s="1"/>
      <c r="G19" s="1"/>
      <c r="H19" s="47"/>
      <c r="I19" s="67"/>
      <c r="J19" s="1"/>
      <c r="K19" s="1"/>
      <c r="L19" s="1"/>
      <c r="M19" s="1"/>
      <c r="N19" s="1"/>
      <c r="O19" s="1"/>
      <c r="P19" s="1"/>
      <c r="Q19" s="26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49"/>
      <c r="C20" s="49"/>
      <c r="D20" s="1"/>
      <c r="E20" s="47"/>
      <c r="F20" s="1"/>
      <c r="G20" s="1"/>
      <c r="H20" s="47"/>
      <c r="I20" s="67"/>
      <c r="J20" s="1"/>
      <c r="K20" s="1"/>
      <c r="L20" s="1"/>
      <c r="M20" s="1"/>
      <c r="N20" s="1"/>
      <c r="O20" s="1"/>
      <c r="P20" s="1"/>
      <c r="Q20" s="26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49"/>
      <c r="C21" s="49"/>
      <c r="D21" s="1"/>
      <c r="E21" s="47"/>
      <c r="F21" s="1"/>
      <c r="G21" s="1"/>
      <c r="H21" s="67"/>
      <c r="I21" s="67"/>
      <c r="J21" s="1"/>
      <c r="K21" s="1"/>
      <c r="L21" s="1"/>
      <c r="M21" s="1"/>
      <c r="N21" s="1"/>
      <c r="O21" s="1"/>
      <c r="P21" s="1"/>
      <c r="Q21" s="26"/>
      <c r="R21" s="1"/>
      <c r="T21" s="18" t="s">
        <v>46</v>
      </c>
      <c r="U21" s="18">
        <f>COUNTIF(Q7:Q1000,"PM")</f>
        <v>3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49"/>
      <c r="C22" s="49"/>
      <c r="D22" s="1"/>
      <c r="E22" s="47"/>
      <c r="F22" s="1"/>
      <c r="G22" s="1"/>
      <c r="H22" s="67"/>
      <c r="I22" s="67"/>
      <c r="J22" s="1"/>
      <c r="K22" s="1"/>
      <c r="L22" s="1"/>
      <c r="M22" s="1"/>
      <c r="N22" s="1"/>
      <c r="O22" s="1"/>
      <c r="P22" s="1"/>
      <c r="Q22" s="26"/>
      <c r="R22" s="1"/>
      <c r="T22" s="18" t="s">
        <v>47</v>
      </c>
      <c r="U22" s="18">
        <f>COUNTIF(Q7:Q1000,"PC")</f>
        <v>5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26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8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49"/>
      <c r="C24" s="49"/>
      <c r="D24" s="1"/>
      <c r="E24" s="4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26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49"/>
      <c r="C27" s="49"/>
      <c r="D27" s="1"/>
      <c r="E27" s="47"/>
      <c r="F27" s="1"/>
      <c r="G27" s="1"/>
      <c r="H27" s="26"/>
      <c r="I27" s="50"/>
      <c r="J27" s="1"/>
      <c r="K27" s="1"/>
      <c r="L27" s="1"/>
      <c r="M27" s="1"/>
      <c r="N27" s="33"/>
      <c r="O27" s="1"/>
      <c r="P27" s="1"/>
      <c r="Q27" s="26"/>
      <c r="R27" s="1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49"/>
      <c r="C28" s="49"/>
      <c r="D28" s="1"/>
      <c r="E28" s="46"/>
      <c r="F28" s="1"/>
      <c r="G28" s="1"/>
      <c r="H28" s="26"/>
      <c r="I28" s="50"/>
      <c r="J28" s="1"/>
      <c r="K28" s="1"/>
      <c r="L28" s="1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49"/>
      <c r="C29" s="49"/>
      <c r="D29" s="1"/>
      <c r="E29" s="47"/>
      <c r="F29" s="1"/>
      <c r="G29" s="1"/>
      <c r="H29" s="47"/>
      <c r="I29" s="50"/>
      <c r="J29" s="1"/>
      <c r="K29" s="1"/>
      <c r="L29" s="1"/>
      <c r="M29" s="1"/>
      <c r="N29" s="33"/>
      <c r="O29" s="1"/>
      <c r="P29" s="1"/>
      <c r="Q29" s="23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49"/>
      <c r="C30" s="49"/>
      <c r="D30" s="1"/>
      <c r="E30" s="47"/>
      <c r="F30" s="1"/>
      <c r="G30" s="1"/>
      <c r="H30" s="26"/>
      <c r="I30" s="1"/>
      <c r="J30" s="1"/>
      <c r="K30" s="1"/>
      <c r="L30" s="1"/>
      <c r="M30" s="1"/>
      <c r="N30" s="33"/>
      <c r="O30" s="1"/>
      <c r="P30" s="1"/>
      <c r="Q30" s="23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/>
      <c r="B31" s="49"/>
      <c r="C31" s="49"/>
      <c r="D31" s="1"/>
      <c r="E31" s="47"/>
      <c r="F31" s="1"/>
      <c r="G31" s="1"/>
      <c r="H31" s="1"/>
      <c r="I31" s="50"/>
      <c r="J31" s="1"/>
      <c r="K31" s="1"/>
      <c r="L31" s="1"/>
      <c r="M31" s="1"/>
      <c r="N31" s="33"/>
      <c r="O31" s="1"/>
      <c r="P31" s="1"/>
      <c r="Q31" s="26"/>
      <c r="R31" s="1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/>
      <c r="B32" s="49"/>
      <c r="C32" s="49"/>
      <c r="D32" s="1"/>
      <c r="E32" s="46"/>
      <c r="F32" s="1"/>
      <c r="G32" s="1"/>
      <c r="H32" s="26"/>
      <c r="I32" s="50"/>
      <c r="J32" s="1"/>
      <c r="K32" s="1"/>
      <c r="L32" s="1"/>
      <c r="M32" s="1"/>
      <c r="N32" s="33"/>
      <c r="O32" s="1"/>
      <c r="P32" s="1"/>
      <c r="Q32" s="26"/>
      <c r="R32" s="1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49"/>
      <c r="C36" s="49"/>
      <c r="D36" s="1"/>
      <c r="E36" s="46"/>
      <c r="F36" s="1"/>
      <c r="G36" s="1"/>
      <c r="H36" s="1"/>
      <c r="I36" s="50"/>
      <c r="J36" s="1"/>
      <c r="K36" s="1"/>
      <c r="L36" s="1"/>
      <c r="M36" s="1"/>
      <c r="N36" s="33"/>
      <c r="O36" s="1"/>
      <c r="P36" s="1"/>
      <c r="Q36" s="26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47"/>
      <c r="I37" s="50"/>
      <c r="J37" s="1"/>
      <c r="K37" s="1"/>
      <c r="L37" s="1"/>
      <c r="M37" s="1"/>
      <c r="N37" s="33"/>
      <c r="O37" s="1"/>
      <c r="P37" s="1"/>
      <c r="Q37" s="26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7"/>
      <c r="F39" s="1"/>
      <c r="G39" s="1"/>
      <c r="H39" s="47"/>
      <c r="I39" s="50"/>
      <c r="J39" s="1"/>
      <c r="K39" s="1"/>
      <c r="L39" s="1"/>
      <c r="M39" s="1"/>
      <c r="N39" s="1"/>
      <c r="O39" s="1"/>
      <c r="P39" s="1"/>
      <c r="Q39" s="23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7"/>
      <c r="F40" s="1"/>
      <c r="G40" s="1"/>
      <c r="H40" s="47"/>
      <c r="I40" s="1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1</v>
      </c>
      <c r="AB40" s="257"/>
    </row>
    <row r="41" spans="1:28" ht="16.5" customHeight="1" x14ac:dyDescent="0.25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51"/>
      <c r="E43" s="155"/>
      <c r="F43" s="1"/>
      <c r="G43" s="1"/>
      <c r="H43" s="1"/>
      <c r="I43" s="50"/>
      <c r="J43" s="1"/>
      <c r="K43" s="1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47"/>
      <c r="I44" s="105"/>
      <c r="J44" s="1"/>
      <c r="K44" s="1"/>
      <c r="L44" s="1"/>
      <c r="M44" s="1"/>
      <c r="N44" s="33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155"/>
      <c r="F45" s="1"/>
      <c r="G45" s="1"/>
      <c r="H45" s="47"/>
      <c r="I45" s="105"/>
      <c r="J45" s="51"/>
      <c r="K45" s="1"/>
      <c r="L45" s="1"/>
      <c r="M45" s="1"/>
      <c r="N45" s="1"/>
      <c r="O45" s="1"/>
      <c r="P45" s="1"/>
      <c r="Q45" s="23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47"/>
      <c r="I46" s="105"/>
      <c r="J46" s="1"/>
      <c r="K46" s="1"/>
      <c r="L46" s="1"/>
      <c r="M46" s="1"/>
      <c r="N46" s="33"/>
      <c r="O46" s="1"/>
      <c r="P46" s="1"/>
      <c r="Q46" s="23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49"/>
      <c r="D47" s="1"/>
      <c r="E47" s="47"/>
      <c r="F47" s="1"/>
      <c r="G47" s="1"/>
      <c r="H47" s="67"/>
      <c r="I47" s="105"/>
      <c r="J47" s="1"/>
      <c r="K47" s="1"/>
      <c r="L47" s="1"/>
      <c r="M47" s="1"/>
      <c r="N47" s="1"/>
      <c r="O47" s="1"/>
      <c r="P47" s="1"/>
      <c r="Q47" s="26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49"/>
      <c r="D48" s="1"/>
      <c r="E48" s="47"/>
      <c r="F48" s="1"/>
      <c r="G48" s="1"/>
      <c r="H48" s="46"/>
      <c r="I48" s="1"/>
      <c r="J48" s="1"/>
      <c r="K48" s="1"/>
      <c r="L48" s="1"/>
      <c r="M48" s="1"/>
      <c r="N48" s="33"/>
      <c r="O48" s="1"/>
      <c r="P48" s="1"/>
      <c r="Q48" s="23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1</v>
      </c>
      <c r="AB48" s="257"/>
    </row>
    <row r="49" spans="1:28" ht="16.5" customHeight="1" x14ac:dyDescent="0.25">
      <c r="A49" s="117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2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1"/>
      <c r="I51" s="50"/>
      <c r="J51" s="1"/>
      <c r="K51" s="1"/>
      <c r="L51" s="1"/>
      <c r="M51" s="1"/>
      <c r="N51" s="1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1"/>
      <c r="I52" s="50"/>
      <c r="J52" s="1"/>
      <c r="K52" s="1"/>
      <c r="L52" s="1"/>
      <c r="M52" s="1"/>
      <c r="N52" s="33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47"/>
      <c r="I53" s="50"/>
      <c r="J53" s="1"/>
      <c r="K53" s="1"/>
      <c r="L53" s="145"/>
      <c r="M53" s="1"/>
      <c r="N53" s="33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6"/>
      <c r="F55" s="1"/>
      <c r="G55" s="1"/>
      <c r="H55" s="47"/>
      <c r="I55" s="50"/>
      <c r="J55" s="1"/>
      <c r="K55" s="1"/>
      <c r="L55" s="1"/>
      <c r="M55" s="1"/>
      <c r="N55" s="1"/>
      <c r="O55" s="1"/>
      <c r="P55" s="1"/>
      <c r="Q55" s="23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1"/>
      <c r="L56" s="1"/>
      <c r="M56" s="1"/>
      <c r="N56" s="33"/>
      <c r="O56" s="1"/>
      <c r="P56" s="1"/>
      <c r="Q56" s="23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T57" s="124"/>
      <c r="U57" s="124"/>
      <c r="V57" s="124"/>
      <c r="Y57" s="259"/>
      <c r="Z57" s="18" t="s">
        <v>68</v>
      </c>
      <c r="AA57" s="18">
        <f>COUNTIFS($D$8:$D$1000,"TG102V",$R$8:$R$1000,"SF")</f>
        <v>1</v>
      </c>
      <c r="AB57" s="257"/>
    </row>
    <row r="58" spans="1:28" ht="16.5" customHeight="1" x14ac:dyDescent="0.25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6"/>
      <c r="F59" s="1"/>
      <c r="G59" s="1"/>
      <c r="H59" s="1"/>
      <c r="I59" s="50"/>
      <c r="J59" s="1"/>
      <c r="K59" s="1"/>
      <c r="L59" s="1"/>
      <c r="M59" s="1"/>
      <c r="N59" s="33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6"/>
      <c r="F60" s="1"/>
      <c r="G60" s="1"/>
      <c r="H60" s="1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47"/>
      <c r="I61" s="50"/>
      <c r="J61" s="1"/>
      <c r="K61" s="1"/>
      <c r="L61" s="1"/>
      <c r="M61" s="1"/>
      <c r="N61" s="1"/>
      <c r="O61" s="1"/>
      <c r="P61" s="1"/>
      <c r="Q61" s="23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4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1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1"/>
      <c r="I63" s="50"/>
      <c r="J63" s="1"/>
      <c r="K63" s="50"/>
      <c r="L63" s="1"/>
      <c r="M63" s="1"/>
      <c r="N63" s="1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"/>
      <c r="I64" s="67"/>
      <c r="J64" s="1"/>
      <c r="K64" s="1"/>
      <c r="L64" s="1"/>
      <c r="M64" s="1"/>
      <c r="N64" s="1"/>
      <c r="O64" s="1"/>
      <c r="P64" s="1"/>
      <c r="Q64" s="23"/>
      <c r="R64" s="1"/>
      <c r="Y64" s="259"/>
      <c r="Z64" s="18" t="s">
        <v>40</v>
      </c>
      <c r="AA64" s="18">
        <f>COUNTIFS($D$8:$D$1000,"TG102LE",$R$8:$R$1000,"NG")</f>
        <v>2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26"/>
      <c r="I65" s="1"/>
      <c r="J65" s="1"/>
      <c r="K65" s="1"/>
      <c r="L65" s="1"/>
      <c r="M65" s="1"/>
      <c r="N65" s="33"/>
      <c r="O65" s="1"/>
      <c r="P65" s="1"/>
      <c r="Q65" s="23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1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26"/>
      <c r="I69" s="1"/>
      <c r="J69" s="1"/>
      <c r="K69" s="1"/>
      <c r="L69" s="1"/>
      <c r="M69" s="1"/>
      <c r="N69" s="33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6"/>
      <c r="F70" s="1"/>
      <c r="G70" s="1"/>
      <c r="H70" s="67"/>
      <c r="I70" s="50"/>
      <c r="J70" s="1"/>
      <c r="K70" s="1"/>
      <c r="L70" s="1"/>
      <c r="M70" s="1"/>
      <c r="N70" s="33"/>
      <c r="O70" s="1"/>
      <c r="P70" s="1"/>
      <c r="Q70" s="23"/>
      <c r="R70" s="1"/>
      <c r="Y70" s="259"/>
      <c r="Z70" s="18" t="s">
        <v>44</v>
      </c>
      <c r="AA70" s="18">
        <f>COUNTIFS($D$8:$D$1000,"TG102LE",$R$8:$R$1000,"NCFW")</f>
        <v>1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1"/>
      <c r="I71" s="50"/>
      <c r="J71" s="1"/>
      <c r="K71" s="1"/>
      <c r="L71" s="1"/>
      <c r="M71" s="1"/>
      <c r="N71" s="33"/>
      <c r="O71" s="1"/>
      <c r="P71" s="1"/>
      <c r="Q71" s="23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55"/>
      <c r="G72" s="1"/>
      <c r="H72" s="47"/>
      <c r="I72" s="1"/>
      <c r="J72" s="1"/>
      <c r="K72" s="1"/>
      <c r="L72" s="1"/>
      <c r="M72" s="1"/>
      <c r="N72" s="23"/>
      <c r="O72" s="1"/>
      <c r="P72" s="1"/>
      <c r="Q72" s="23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1"/>
      <c r="J73" s="1"/>
      <c r="K73" s="1"/>
      <c r="L73" s="1"/>
      <c r="M73" s="1"/>
      <c r="N73" s="23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67"/>
      <c r="I74" s="1"/>
      <c r="J74" s="26"/>
      <c r="K74" s="1"/>
      <c r="L74" s="1"/>
      <c r="M74" s="26"/>
      <c r="N74" s="23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1"/>
      <c r="J75" s="1"/>
      <c r="K75" s="1"/>
      <c r="L75" s="1"/>
      <c r="M75" s="1"/>
      <c r="N75" s="23"/>
      <c r="O75" s="1"/>
      <c r="P75" s="1"/>
      <c r="Q75" s="23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1"/>
      <c r="I76" s="1"/>
      <c r="J76" s="1"/>
      <c r="K76" s="1"/>
      <c r="L76" s="1"/>
      <c r="M76" s="1"/>
      <c r="N76" s="33"/>
      <c r="O76" s="1"/>
      <c r="P76" s="1"/>
      <c r="Q76" s="23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47"/>
      <c r="I77" s="1"/>
      <c r="J77" s="1"/>
      <c r="K77" s="1"/>
      <c r="L77" s="1"/>
      <c r="M77" s="1"/>
      <c r="N77" s="1"/>
      <c r="O77" s="1"/>
      <c r="P77" s="1"/>
      <c r="Q77" s="23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1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67"/>
      <c r="I79" s="1"/>
      <c r="J79" s="1"/>
      <c r="K79" s="1"/>
      <c r="L79" s="1"/>
      <c r="M79" s="1"/>
      <c r="N79" s="1"/>
      <c r="O79" s="1"/>
      <c r="P79" s="1"/>
      <c r="Q79" s="23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67"/>
      <c r="I80" s="1"/>
      <c r="J80" s="1"/>
      <c r="K80" s="1"/>
      <c r="L80" s="1"/>
      <c r="M80" s="1"/>
      <c r="N80" s="1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8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47">
    <mergeCell ref="Y119:AA119"/>
    <mergeCell ref="Y39:Y49"/>
    <mergeCell ref="AB39:AB49"/>
    <mergeCell ref="Y116:Y118"/>
    <mergeCell ref="Z116:Z118"/>
    <mergeCell ref="AA116:AA118"/>
    <mergeCell ref="AB116:AB118"/>
    <mergeCell ref="Y105:Y115"/>
    <mergeCell ref="AB105:AB115"/>
    <mergeCell ref="Y50:Y60"/>
    <mergeCell ref="AB50:AB60"/>
    <mergeCell ref="Y61:Y71"/>
    <mergeCell ref="AB61:AB71"/>
    <mergeCell ref="Y72:Y82"/>
    <mergeCell ref="AB72:AB82"/>
    <mergeCell ref="Y83:Y93"/>
    <mergeCell ref="T17:U17"/>
    <mergeCell ref="Y17:Y27"/>
    <mergeCell ref="AB17:AB27"/>
    <mergeCell ref="Y28:Y38"/>
    <mergeCell ref="AB28:AB38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1:R12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S500"/>
  <sheetViews>
    <sheetView zoomScale="70" zoomScaleNormal="70" workbookViewId="0">
      <selection activeCell="B8" sqref="B8:R8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2408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2112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1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>
        <v>43686</v>
      </c>
      <c r="C8" s="20" t="s">
        <v>2201</v>
      </c>
      <c r="D8" s="18" t="s">
        <v>18</v>
      </c>
      <c r="E8" s="30" t="s">
        <v>2409</v>
      </c>
      <c r="F8" s="18" t="s">
        <v>1341</v>
      </c>
      <c r="G8" s="18" t="s">
        <v>95</v>
      </c>
      <c r="H8" s="77"/>
      <c r="I8" s="24" t="s">
        <v>1664</v>
      </c>
      <c r="J8" s="22" t="s">
        <v>2410</v>
      </c>
      <c r="K8" s="22" t="s">
        <v>142</v>
      </c>
      <c r="L8" s="22" t="s">
        <v>110</v>
      </c>
      <c r="M8" s="22" t="s">
        <v>2411</v>
      </c>
      <c r="N8" s="28">
        <v>100000</v>
      </c>
      <c r="O8" s="22" t="s">
        <v>80</v>
      </c>
      <c r="P8" s="22" t="s">
        <v>100</v>
      </c>
      <c r="Q8" s="31" t="s">
        <v>37</v>
      </c>
      <c r="R8" s="22" t="s">
        <v>41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/>
      <c r="B9" s="20"/>
      <c r="C9" s="20"/>
      <c r="D9" s="18"/>
      <c r="E9" s="30"/>
      <c r="F9" s="18"/>
      <c r="G9" s="18"/>
      <c r="H9" s="21"/>
      <c r="I9" s="24"/>
      <c r="J9" s="22"/>
      <c r="K9" s="22"/>
      <c r="L9" s="22"/>
      <c r="M9" s="22"/>
      <c r="N9" s="28"/>
      <c r="O9" s="22"/>
      <c r="P9" s="22"/>
      <c r="Q9" s="23"/>
      <c r="R9" s="18"/>
      <c r="T9" s="261"/>
      <c r="U9" s="1" t="s">
        <v>40</v>
      </c>
      <c r="V9" s="1">
        <f>COUNTIF(R$8:R$1000,"NG")</f>
        <v>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T11" s="262"/>
      <c r="U11" s="1" t="s">
        <v>41</v>
      </c>
      <c r="V11" s="1">
        <f>COUNTIF(R$8:R$1000,"LK")</f>
        <v>1</v>
      </c>
      <c r="Y11" s="259"/>
      <c r="Z11" s="18" t="s">
        <v>41</v>
      </c>
      <c r="AA11" s="18">
        <f>COUNTIFS($D$8:$D$1000,"TG102",$R$8:$R$1000,"LK")</f>
        <v>1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T15" s="272"/>
      <c r="U15" s="18" t="s">
        <v>44</v>
      </c>
      <c r="V15" s="1">
        <f>COUNTIF(R$8:R$1000,"NCFW")</f>
        <v>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274" t="s">
        <v>55</v>
      </c>
      <c r="U17" s="275"/>
      <c r="V17" s="104">
        <f>SUM(V6:V16)</f>
        <v>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47"/>
      <c r="F20" s="1"/>
      <c r="G20" s="1"/>
      <c r="H20" s="1"/>
      <c r="I20" s="79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T21" s="18" t="s">
        <v>46</v>
      </c>
      <c r="U21" s="18">
        <f>COUNTIF(Q7:Q1000,"PM")</f>
        <v>0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49"/>
      <c r="C23" s="49"/>
      <c r="D23" s="1"/>
      <c r="E23" s="47"/>
      <c r="F23" s="1"/>
      <c r="G23" s="1"/>
      <c r="H23" s="1"/>
      <c r="I23" s="50"/>
      <c r="J23" s="1"/>
      <c r="K23" s="1"/>
      <c r="L23" s="1"/>
      <c r="M23" s="1"/>
      <c r="N23" s="1"/>
      <c r="O23" s="1"/>
      <c r="P23" s="1"/>
      <c r="Q23" s="26"/>
      <c r="R23" s="1"/>
      <c r="T23" s="104" t="s">
        <v>55</v>
      </c>
      <c r="U23" s="5">
        <f>SUM(U21:U22)</f>
        <v>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0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0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0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1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6">
    <mergeCell ref="Y119:AA119"/>
    <mergeCell ref="Y94:Y104"/>
    <mergeCell ref="AB94:AB104"/>
    <mergeCell ref="Y105:Y115"/>
    <mergeCell ref="AB105:AB115"/>
    <mergeCell ref="Y116:Y118"/>
    <mergeCell ref="Z116:Z118"/>
    <mergeCell ref="AA116:AA118"/>
    <mergeCell ref="AB116:AB118"/>
    <mergeCell ref="Y61:Y71"/>
    <mergeCell ref="AB61:AB71"/>
    <mergeCell ref="Y72:Y82"/>
    <mergeCell ref="AB72:AB82"/>
    <mergeCell ref="Y83:Y93"/>
    <mergeCell ref="AB83:AB93"/>
    <mergeCell ref="AB17:AB27"/>
    <mergeCell ref="Y28:Y38"/>
    <mergeCell ref="AB28:AB38"/>
    <mergeCell ref="Y50:Y60"/>
    <mergeCell ref="AB50:AB60"/>
    <mergeCell ref="Y39:Y49"/>
    <mergeCell ref="AB39:AB49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T17:U17"/>
    <mergeCell ref="Y17:Y27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S500"/>
  <sheetViews>
    <sheetView zoomScale="70" zoomScaleNormal="70" workbookViewId="0">
      <selection activeCell="E3" sqref="E3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2446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63" t="s">
        <v>1</v>
      </c>
      <c r="C5" s="163" t="s">
        <v>2</v>
      </c>
      <c r="D5" s="161" t="s">
        <v>3</v>
      </c>
      <c r="E5" s="161" t="s">
        <v>11</v>
      </c>
      <c r="F5" s="161" t="s">
        <v>4</v>
      </c>
      <c r="G5" s="161" t="s">
        <v>5</v>
      </c>
      <c r="H5" s="161" t="s">
        <v>7</v>
      </c>
      <c r="I5" s="163" t="s">
        <v>29</v>
      </c>
      <c r="J5" s="276"/>
      <c r="K5" s="163" t="s">
        <v>15</v>
      </c>
      <c r="L5" s="163" t="s">
        <v>16</v>
      </c>
      <c r="M5" s="161" t="s">
        <v>12</v>
      </c>
      <c r="N5" s="163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727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62" t="s">
        <v>38</v>
      </c>
      <c r="AA6" s="162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749</v>
      </c>
      <c r="C8" s="20" t="s">
        <v>796</v>
      </c>
      <c r="D8" s="18" t="s">
        <v>56</v>
      </c>
      <c r="E8" s="21">
        <v>868183033863643</v>
      </c>
      <c r="F8" s="18" t="s">
        <v>88</v>
      </c>
      <c r="G8" s="18" t="s">
        <v>74</v>
      </c>
      <c r="H8" s="18" t="s">
        <v>1037</v>
      </c>
      <c r="I8" s="22" t="s">
        <v>76</v>
      </c>
      <c r="J8" s="22" t="s">
        <v>1038</v>
      </c>
      <c r="K8" s="8" t="s">
        <v>329</v>
      </c>
      <c r="L8" s="22" t="s">
        <v>78</v>
      </c>
      <c r="M8" s="22" t="s">
        <v>58</v>
      </c>
      <c r="N8" s="22"/>
      <c r="O8" s="22" t="s">
        <v>80</v>
      </c>
      <c r="P8" s="22" t="s">
        <v>92</v>
      </c>
      <c r="Q8" s="23" t="s">
        <v>42</v>
      </c>
      <c r="R8" s="18" t="s">
        <v>44</v>
      </c>
      <c r="T8" s="261"/>
      <c r="U8" s="1" t="s">
        <v>39</v>
      </c>
      <c r="V8" s="1">
        <f>COUNTIF(R$8:R$1000,"GPS")</f>
        <v>0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20" t="s">
        <v>749</v>
      </c>
      <c r="C9" s="20" t="s">
        <v>796</v>
      </c>
      <c r="D9" s="18" t="s">
        <v>56</v>
      </c>
      <c r="E9" s="21">
        <v>868183033806568</v>
      </c>
      <c r="F9" s="18" t="s">
        <v>88</v>
      </c>
      <c r="G9" s="18" t="s">
        <v>74</v>
      </c>
      <c r="H9" s="5"/>
      <c r="I9" s="22" t="s">
        <v>76</v>
      </c>
      <c r="J9" s="22" t="s">
        <v>1038</v>
      </c>
      <c r="K9" s="22" t="s">
        <v>206</v>
      </c>
      <c r="L9" s="22" t="s">
        <v>78</v>
      </c>
      <c r="M9" s="22" t="s">
        <v>58</v>
      </c>
      <c r="N9" s="22"/>
      <c r="O9" s="22" t="s">
        <v>80</v>
      </c>
      <c r="P9" s="22" t="s">
        <v>92</v>
      </c>
      <c r="Q9" s="23" t="s">
        <v>42</v>
      </c>
      <c r="R9" s="18" t="s">
        <v>44</v>
      </c>
      <c r="T9" s="261"/>
      <c r="U9" s="1" t="s">
        <v>40</v>
      </c>
      <c r="V9" s="1">
        <f>COUNTIF(R$8:R$1000,"NG")</f>
        <v>1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20" t="s">
        <v>749</v>
      </c>
      <c r="C10" s="20" t="s">
        <v>796</v>
      </c>
      <c r="D10" s="18" t="s">
        <v>56</v>
      </c>
      <c r="E10" s="21">
        <v>868183033831491</v>
      </c>
      <c r="F10" s="18" t="s">
        <v>88</v>
      </c>
      <c r="G10" s="18" t="s">
        <v>74</v>
      </c>
      <c r="H10" s="5"/>
      <c r="I10" s="22" t="s">
        <v>76</v>
      </c>
      <c r="J10" s="22" t="s">
        <v>1038</v>
      </c>
      <c r="K10" s="22" t="s">
        <v>206</v>
      </c>
      <c r="L10" s="22" t="s">
        <v>78</v>
      </c>
      <c r="M10" s="22" t="s">
        <v>58</v>
      </c>
      <c r="N10" s="22"/>
      <c r="O10" s="22" t="s">
        <v>80</v>
      </c>
      <c r="P10" s="22" t="s">
        <v>92</v>
      </c>
      <c r="Q10" s="23" t="s">
        <v>42</v>
      </c>
      <c r="R10" s="18" t="s">
        <v>44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20" t="s">
        <v>749</v>
      </c>
      <c r="C11" s="20" t="s">
        <v>796</v>
      </c>
      <c r="D11" s="18" t="s">
        <v>56</v>
      </c>
      <c r="E11" s="21">
        <v>868183033803250</v>
      </c>
      <c r="F11" s="18" t="s">
        <v>88</v>
      </c>
      <c r="G11" s="18" t="s">
        <v>74</v>
      </c>
      <c r="H11" s="5"/>
      <c r="I11" s="24" t="s">
        <v>76</v>
      </c>
      <c r="J11" s="22" t="s">
        <v>1038</v>
      </c>
      <c r="K11" s="24" t="s">
        <v>226</v>
      </c>
      <c r="L11" s="22" t="s">
        <v>78</v>
      </c>
      <c r="M11" s="22" t="s">
        <v>58</v>
      </c>
      <c r="N11" s="22"/>
      <c r="O11" s="22" t="s">
        <v>80</v>
      </c>
      <c r="P11" s="22" t="s">
        <v>92</v>
      </c>
      <c r="Q11" s="23" t="s">
        <v>42</v>
      </c>
      <c r="R11" s="18" t="s">
        <v>44</v>
      </c>
      <c r="T11" s="262"/>
      <c r="U11" s="1" t="s">
        <v>41</v>
      </c>
      <c r="V11" s="1">
        <f>COUNTIF(R$8:R$1000,"LK")</f>
        <v>0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20" t="s">
        <v>749</v>
      </c>
      <c r="C12" s="20" t="s">
        <v>796</v>
      </c>
      <c r="D12" s="18" t="s">
        <v>23</v>
      </c>
      <c r="E12" s="21">
        <v>861694031767252</v>
      </c>
      <c r="F12" s="18" t="s">
        <v>88</v>
      </c>
      <c r="G12" s="18" t="s">
        <v>95</v>
      </c>
      <c r="H12" s="31" t="s">
        <v>1039</v>
      </c>
      <c r="I12" s="22" t="s">
        <v>400</v>
      </c>
      <c r="J12" s="22"/>
      <c r="K12" s="22" t="s">
        <v>396</v>
      </c>
      <c r="L12" s="8" t="s">
        <v>98</v>
      </c>
      <c r="M12" s="22" t="s">
        <v>58</v>
      </c>
      <c r="N12" s="22"/>
      <c r="O12" s="22" t="s">
        <v>80</v>
      </c>
      <c r="P12" s="22" t="s">
        <v>92</v>
      </c>
      <c r="Q12" s="23" t="s">
        <v>42</v>
      </c>
      <c r="R12" s="1" t="s">
        <v>44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20" t="s">
        <v>749</v>
      </c>
      <c r="C13" s="20" t="s">
        <v>796</v>
      </c>
      <c r="D13" s="18" t="s">
        <v>23</v>
      </c>
      <c r="E13" s="21">
        <v>861694030889321</v>
      </c>
      <c r="F13" s="18" t="s">
        <v>88</v>
      </c>
      <c r="G13" s="18" t="s">
        <v>95</v>
      </c>
      <c r="H13" s="31" t="s">
        <v>1039</v>
      </c>
      <c r="I13" s="24" t="s">
        <v>400</v>
      </c>
      <c r="J13" s="22" t="s">
        <v>225</v>
      </c>
      <c r="K13" s="22" t="s">
        <v>396</v>
      </c>
      <c r="L13" s="8" t="s">
        <v>98</v>
      </c>
      <c r="M13" s="22" t="s">
        <v>58</v>
      </c>
      <c r="N13" s="28"/>
      <c r="O13" s="22" t="s">
        <v>80</v>
      </c>
      <c r="P13" s="22" t="s">
        <v>92</v>
      </c>
      <c r="Q13" s="23" t="s">
        <v>42</v>
      </c>
      <c r="R13" s="1" t="s">
        <v>44</v>
      </c>
      <c r="T13" s="272"/>
      <c r="U13" s="1" t="s">
        <v>68</v>
      </c>
      <c r="V13" s="1">
        <f>COUNTIF(R$8:R$1000,"SF")</f>
        <v>0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5" t="s">
        <v>1319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  <c r="P14" s="266"/>
      <c r="Q14" s="266"/>
      <c r="R14" s="267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70"/>
      <c r="T15" s="272"/>
      <c r="U15" s="18" t="s">
        <v>44</v>
      </c>
      <c r="V15" s="1">
        <f>COUNTIF(R$8:R$1000,"NCFW")</f>
        <v>7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 t="s">
        <v>1533</v>
      </c>
      <c r="C16" s="20" t="s">
        <v>1390</v>
      </c>
      <c r="D16" s="18" t="s">
        <v>56</v>
      </c>
      <c r="E16" s="21">
        <v>868183033833737</v>
      </c>
      <c r="F16" s="5"/>
      <c r="G16" s="18" t="s">
        <v>74</v>
      </c>
      <c r="H16" s="18"/>
      <c r="I16" s="24" t="s">
        <v>76</v>
      </c>
      <c r="J16" s="22" t="s">
        <v>245</v>
      </c>
      <c r="K16" s="22" t="s">
        <v>78</v>
      </c>
      <c r="L16" s="22" t="s">
        <v>1086</v>
      </c>
      <c r="M16" s="22" t="s">
        <v>940</v>
      </c>
      <c r="N16" s="28"/>
      <c r="O16" s="22" t="s">
        <v>80</v>
      </c>
      <c r="P16" s="22" t="s">
        <v>92</v>
      </c>
      <c r="Q16" s="26" t="s">
        <v>37</v>
      </c>
      <c r="R16" s="1" t="s">
        <v>40</v>
      </c>
      <c r="T16" s="273"/>
      <c r="U16" s="18" t="s">
        <v>45</v>
      </c>
      <c r="V16" s="1">
        <f>COUNTIF(R$8:R$1000,"KL")</f>
        <v>0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 t="s">
        <v>1533</v>
      </c>
      <c r="C17" s="20" t="s">
        <v>1390</v>
      </c>
      <c r="D17" s="18" t="s">
        <v>56</v>
      </c>
      <c r="E17" s="21">
        <v>868183033876355</v>
      </c>
      <c r="F17" s="18"/>
      <c r="G17" s="18" t="s">
        <v>74</v>
      </c>
      <c r="H17" s="21"/>
      <c r="I17" s="24" t="s">
        <v>76</v>
      </c>
      <c r="J17" s="22"/>
      <c r="K17" s="22" t="s">
        <v>206</v>
      </c>
      <c r="L17" s="22" t="s">
        <v>1086</v>
      </c>
      <c r="M17" s="22" t="s">
        <v>58</v>
      </c>
      <c r="N17" s="22"/>
      <c r="O17" s="22" t="s">
        <v>80</v>
      </c>
      <c r="P17" s="22" t="s">
        <v>92</v>
      </c>
      <c r="Q17" s="23" t="s">
        <v>42</v>
      </c>
      <c r="R17" s="18" t="s">
        <v>44</v>
      </c>
      <c r="T17" s="274" t="s">
        <v>55</v>
      </c>
      <c r="U17" s="275"/>
      <c r="V17" s="104">
        <f>SUM(V6:V16)</f>
        <v>8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T21" s="18" t="s">
        <v>46</v>
      </c>
      <c r="U21" s="18">
        <f>COUNTIF(Q7:Q1000,"PM")</f>
        <v>7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8" t="s">
        <v>47</v>
      </c>
      <c r="U22" s="18">
        <f>COUNTIF(Q7:Q1000,"PC")</f>
        <v>1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04" t="s">
        <v>55</v>
      </c>
      <c r="U23" s="5">
        <f>SUM(U21:U22)</f>
        <v>8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/>
      <c r="B25" s="20"/>
      <c r="C25" s="20"/>
      <c r="D25" s="18"/>
      <c r="E25" s="21"/>
      <c r="F25" s="18"/>
      <c r="G25" s="18"/>
      <c r="H25" s="18"/>
      <c r="I25" s="18"/>
      <c r="J25" s="18"/>
      <c r="K25" s="18"/>
      <c r="L25" s="18"/>
      <c r="M25" s="68"/>
      <c r="N25" s="18"/>
      <c r="O25" s="22"/>
      <c r="P25" s="22"/>
      <c r="Q25" s="26"/>
      <c r="R25" s="18"/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/>
      <c r="B26" s="20"/>
      <c r="C26" s="20"/>
      <c r="D26" s="18"/>
      <c r="E26" s="21"/>
      <c r="F26" s="18"/>
      <c r="G26" s="18"/>
      <c r="H26" s="18"/>
      <c r="I26" s="18"/>
      <c r="J26" s="18"/>
      <c r="K26" s="18"/>
      <c r="L26" s="18"/>
      <c r="M26" s="68"/>
      <c r="N26" s="18"/>
      <c r="O26" s="22"/>
      <c r="P26" s="22"/>
      <c r="Q26" s="26"/>
      <c r="R26" s="18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/>
      <c r="B27" s="20"/>
      <c r="C27" s="20"/>
      <c r="D27" s="18"/>
      <c r="E27" s="21"/>
      <c r="F27" s="18"/>
      <c r="G27" s="18"/>
      <c r="H27" s="18"/>
      <c r="I27" s="18"/>
      <c r="J27" s="18"/>
      <c r="K27" s="18"/>
      <c r="L27" s="18"/>
      <c r="M27" s="68"/>
      <c r="N27" s="18"/>
      <c r="O27" s="22"/>
      <c r="P27" s="22"/>
      <c r="Q27" s="26"/>
      <c r="R27" s="18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/>
      <c r="B28" s="160"/>
      <c r="C28" s="49"/>
      <c r="D28" s="1"/>
      <c r="E28" s="47"/>
      <c r="F28" s="1"/>
      <c r="G28" s="1"/>
      <c r="H28" s="1"/>
      <c r="I28" s="1"/>
      <c r="J28" s="1"/>
      <c r="K28" s="145"/>
      <c r="L28" s="145"/>
      <c r="M28" s="1"/>
      <c r="N28" s="33"/>
      <c r="O28" s="1"/>
      <c r="P28" s="1"/>
      <c r="Q28" s="26"/>
      <c r="R28" s="1"/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/>
      <c r="B29" s="160"/>
      <c r="C29" s="49"/>
      <c r="D29" s="1"/>
      <c r="E29" s="47"/>
      <c r="F29" s="1"/>
      <c r="G29" s="1"/>
      <c r="H29" s="1"/>
      <c r="I29" s="1"/>
      <c r="J29" s="1"/>
      <c r="K29" s="1"/>
      <c r="L29" s="145"/>
      <c r="M29" s="1"/>
      <c r="N29" s="1"/>
      <c r="O29" s="1"/>
      <c r="P29" s="1"/>
      <c r="Q29" s="26"/>
      <c r="R29" s="1"/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/>
      <c r="B30" s="160"/>
      <c r="C30" s="49"/>
      <c r="D30" s="1"/>
      <c r="E30" s="47"/>
      <c r="F30" s="1"/>
      <c r="G30" s="1"/>
      <c r="H30" s="145"/>
      <c r="I30" s="1"/>
      <c r="J30" s="145"/>
      <c r="K30" s="145"/>
      <c r="L30" s="145"/>
      <c r="M30" s="1"/>
      <c r="N30" s="157"/>
      <c r="O30" s="1"/>
      <c r="P30" s="1"/>
      <c r="Q30" s="26"/>
      <c r="R30" s="1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/>
      <c r="B33" s="49"/>
      <c r="C33" s="49"/>
      <c r="D33" s="1"/>
      <c r="E33" s="47"/>
      <c r="F33" s="1"/>
      <c r="G33" s="1"/>
      <c r="H33" s="46"/>
      <c r="I33" s="50"/>
      <c r="J33" s="1"/>
      <c r="K33" s="50"/>
      <c r="L33" s="1"/>
      <c r="M33" s="1"/>
      <c r="N33" s="33"/>
      <c r="O33" s="1"/>
      <c r="P33" s="1"/>
      <c r="Q33" s="26"/>
      <c r="R33" s="1"/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/>
      <c r="B34" s="49"/>
      <c r="C34" s="49"/>
      <c r="D34" s="1"/>
      <c r="E34" s="46"/>
      <c r="F34" s="1"/>
      <c r="G34" s="1"/>
      <c r="H34" s="47"/>
      <c r="I34" s="50"/>
      <c r="J34" s="1"/>
      <c r="K34" s="1"/>
      <c r="L34" s="1"/>
      <c r="M34" s="1"/>
      <c r="N34" s="1"/>
      <c r="O34" s="1"/>
      <c r="P34" s="1"/>
      <c r="Q34" s="23"/>
      <c r="R34" s="1"/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/>
      <c r="B37" s="49"/>
      <c r="C37" s="49"/>
      <c r="D37" s="1"/>
      <c r="E37" s="47"/>
      <c r="F37" s="1"/>
      <c r="G37" s="1"/>
      <c r="H37" s="26"/>
      <c r="I37" s="50"/>
      <c r="J37" s="1"/>
      <c r="K37" s="1"/>
      <c r="L37" s="1"/>
      <c r="M37" s="1"/>
      <c r="N37" s="33"/>
      <c r="O37" s="1"/>
      <c r="P37" s="1"/>
      <c r="Q37" s="23"/>
      <c r="R37" s="1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/>
      <c r="B38" s="49"/>
      <c r="C38" s="49"/>
      <c r="D38" s="1"/>
      <c r="E38" s="47"/>
      <c r="F38" s="1"/>
      <c r="G38" s="1"/>
      <c r="H38" s="47"/>
      <c r="I38" s="50"/>
      <c r="J38" s="1"/>
      <c r="K38" s="1"/>
      <c r="L38" s="1"/>
      <c r="M38" s="1"/>
      <c r="N38" s="1"/>
      <c r="O38" s="1"/>
      <c r="P38" s="1"/>
      <c r="Q38" s="23"/>
      <c r="R38" s="1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/>
      <c r="B39" s="49"/>
      <c r="C39" s="49"/>
      <c r="D39" s="1"/>
      <c r="E39" s="46"/>
      <c r="F39" s="1"/>
      <c r="G39" s="1"/>
      <c r="H39" s="26"/>
      <c r="I39" s="50"/>
      <c r="J39" s="1"/>
      <c r="K39" s="1"/>
      <c r="L39" s="1"/>
      <c r="M39" s="1"/>
      <c r="N39" s="33"/>
      <c r="O39" s="1"/>
      <c r="P39" s="1"/>
      <c r="Q39" s="26"/>
      <c r="R39" s="1"/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</v>
      </c>
    </row>
    <row r="40" spans="1:28" ht="16.5" customHeight="1" x14ac:dyDescent="0.25">
      <c r="A40" s="1"/>
      <c r="B40" s="49"/>
      <c r="C40" s="49"/>
      <c r="D40" s="1"/>
      <c r="E40" s="46"/>
      <c r="F40" s="1"/>
      <c r="G40" s="1"/>
      <c r="H40" s="47"/>
      <c r="I40" s="50"/>
      <c r="J40" s="1"/>
      <c r="K40" s="1"/>
      <c r="L40" s="1"/>
      <c r="M40" s="1"/>
      <c r="N40" s="1"/>
      <c r="O40" s="1"/>
      <c r="P40" s="1"/>
      <c r="Q40" s="23"/>
      <c r="R40" s="1"/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/>
      <c r="B41" s="49"/>
      <c r="C41" s="49"/>
      <c r="D41" s="1"/>
      <c r="E41" s="47"/>
      <c r="F41" s="1"/>
      <c r="G41" s="1"/>
      <c r="H41" s="1"/>
      <c r="I41" s="50"/>
      <c r="J41" s="1"/>
      <c r="K41" s="1"/>
      <c r="L41" s="1"/>
      <c r="M41" s="1"/>
      <c r="N41" s="33"/>
      <c r="O41" s="1"/>
      <c r="P41" s="1"/>
      <c r="Q41" s="26"/>
      <c r="R41" s="1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/>
      <c r="B42" s="49"/>
      <c r="C42" s="49"/>
      <c r="D42" s="1"/>
      <c r="E42" s="47"/>
      <c r="F42" s="1"/>
      <c r="G42" s="1"/>
      <c r="H42" s="26"/>
      <c r="I42" s="50"/>
      <c r="J42" s="1"/>
      <c r="K42" s="1"/>
      <c r="L42" s="1"/>
      <c r="M42" s="1"/>
      <c r="N42" s="1"/>
      <c r="O42" s="1"/>
      <c r="P42" s="1"/>
      <c r="Q42" s="26"/>
      <c r="R42" s="1"/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/>
      <c r="B43" s="49"/>
      <c r="C43" s="49"/>
      <c r="D43" s="1"/>
      <c r="E43" s="47"/>
      <c r="F43" s="1"/>
      <c r="G43" s="1"/>
      <c r="H43" s="46"/>
      <c r="I43" s="50"/>
      <c r="J43" s="1"/>
      <c r="K43" s="50"/>
      <c r="L43" s="1"/>
      <c r="M43" s="1"/>
      <c r="N43" s="33"/>
      <c r="O43" s="1"/>
      <c r="P43" s="1"/>
      <c r="Q43" s="26"/>
      <c r="R43" s="1"/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/>
      <c r="B44" s="49"/>
      <c r="C44" s="49"/>
      <c r="D44" s="1"/>
      <c r="E44" s="47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26"/>
      <c r="R44" s="1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/>
      <c r="B45" s="49"/>
      <c r="C45" s="49"/>
      <c r="D45" s="1"/>
      <c r="E45" s="47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26"/>
      <c r="R45" s="1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/>
      <c r="B46" s="49"/>
      <c r="C46" s="49"/>
      <c r="D46" s="1"/>
      <c r="E46" s="47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/>
      <c r="B47" s="49"/>
      <c r="C47" s="1"/>
      <c r="D47" s="1"/>
      <c r="E47" s="47"/>
      <c r="F47" s="1"/>
      <c r="G47" s="1"/>
      <c r="H47" s="1"/>
      <c r="I47" s="67"/>
      <c r="J47" s="1"/>
      <c r="K47" s="1"/>
      <c r="L47" s="1"/>
      <c r="M47" s="1"/>
      <c r="N47" s="1"/>
      <c r="O47" s="1"/>
      <c r="P47" s="1"/>
      <c r="Q47" s="1"/>
      <c r="R47" s="1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/>
      <c r="B48" s="49"/>
      <c r="C48" s="1"/>
      <c r="D48" s="1"/>
      <c r="E48" s="47"/>
      <c r="F48" s="1"/>
      <c r="G48" s="1"/>
      <c r="H48" s="1"/>
      <c r="I48" s="67"/>
      <c r="J48" s="1"/>
      <c r="K48" s="1"/>
      <c r="L48" s="1"/>
      <c r="M48" s="1"/>
      <c r="N48" s="1"/>
      <c r="O48" s="1"/>
      <c r="P48" s="1"/>
      <c r="Q48" s="1"/>
      <c r="R48" s="1"/>
      <c r="T48" s="124"/>
      <c r="U48" s="124"/>
      <c r="V48" s="124"/>
      <c r="Y48" s="259"/>
      <c r="Z48" s="18" t="s">
        <v>44</v>
      </c>
      <c r="AA48" s="18">
        <f>COUNTIFS($D$8:$D$1000,"TG102SE",$R$8:$R$1000,"NCFW")</f>
        <v>2</v>
      </c>
      <c r="AB48" s="257"/>
    </row>
    <row r="49" spans="1:28" ht="16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26"/>
      <c r="I51" s="50"/>
      <c r="J51" s="1"/>
      <c r="K51" s="1"/>
      <c r="L51" s="1"/>
      <c r="M51" s="1"/>
      <c r="N51" s="33"/>
      <c r="O51" s="1"/>
      <c r="P51" s="1"/>
      <c r="Q51" s="26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26"/>
      <c r="I52" s="1"/>
      <c r="J52" s="1"/>
      <c r="K52" s="1"/>
      <c r="L52" s="1"/>
      <c r="M52" s="1"/>
      <c r="N52" s="1"/>
      <c r="O52" s="1"/>
      <c r="P52" s="1"/>
      <c r="Q52" s="23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26"/>
      <c r="I53" s="1"/>
      <c r="J53" s="1"/>
      <c r="K53" s="1"/>
      <c r="L53" s="1"/>
      <c r="M53" s="1"/>
      <c r="N53" s="1"/>
      <c r="O53" s="1"/>
      <c r="P53" s="1"/>
      <c r="Q53" s="23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1"/>
      <c r="I54" s="50"/>
      <c r="J54" s="1"/>
      <c r="K54" s="1"/>
      <c r="L54" s="1"/>
      <c r="M54" s="1"/>
      <c r="N54" s="33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26"/>
      <c r="I55" s="50"/>
      <c r="J55" s="1"/>
      <c r="K55" s="1"/>
      <c r="L55" s="1"/>
      <c r="M55" s="1"/>
      <c r="N55" s="33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47"/>
      <c r="I56" s="50"/>
      <c r="J56" s="1"/>
      <c r="K56" s="50"/>
      <c r="L56" s="1"/>
      <c r="M56" s="1"/>
      <c r="N56" s="33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/>
      <c r="B58" s="49"/>
      <c r="C58" s="49"/>
      <c r="D58" s="1"/>
      <c r="E58" s="47"/>
      <c r="F58" s="1"/>
      <c r="G58" s="1"/>
      <c r="H58" s="26"/>
      <c r="I58" s="50"/>
      <c r="J58" s="1"/>
      <c r="K58" s="1"/>
      <c r="L58" s="1"/>
      <c r="M58" s="1"/>
      <c r="N58" s="1"/>
      <c r="O58" s="1"/>
      <c r="P58" s="1"/>
      <c r="Q58" s="26"/>
      <c r="R58" s="1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/>
      <c r="B59" s="49"/>
      <c r="C59" s="49"/>
      <c r="D59" s="1"/>
      <c r="E59" s="47"/>
      <c r="F59" s="1"/>
      <c r="G59" s="1"/>
      <c r="H59" s="67"/>
      <c r="I59" s="50"/>
      <c r="J59" s="1"/>
      <c r="K59" s="1"/>
      <c r="L59" s="1"/>
      <c r="M59" s="1"/>
      <c r="N59" s="1"/>
      <c r="O59" s="1"/>
      <c r="P59" s="1"/>
      <c r="Q59" s="26"/>
      <c r="R59" s="1"/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45"/>
      <c r="I60" s="145"/>
      <c r="J60" s="145"/>
      <c r="K60" s="145"/>
      <c r="L60" s="1"/>
      <c r="M60" s="1"/>
      <c r="N60" s="157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6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1"/>
      <c r="I62" s="33"/>
      <c r="J62" s="1"/>
      <c r="K62" s="1"/>
      <c r="L62" s="1"/>
      <c r="M62" s="1"/>
      <c r="N62" s="1"/>
      <c r="O62" s="1"/>
      <c r="P62" s="1"/>
      <c r="Q62" s="26"/>
      <c r="R62" s="1"/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Y64" s="259"/>
      <c r="Z64" s="18" t="s">
        <v>40</v>
      </c>
      <c r="AA64" s="18">
        <f>COUNTIFS($D$8:$D$1000,"TG102LE",$R$8:$R$1000,"NG")</f>
        <v>1</v>
      </c>
      <c r="AB64" s="257"/>
    </row>
    <row r="65" spans="1:28" ht="16.5" customHeight="1" x14ac:dyDescent="0.25">
      <c r="A65" s="1"/>
      <c r="B65" s="49"/>
      <c r="C65" s="49"/>
      <c r="D65" s="1"/>
      <c r="E65" s="46"/>
      <c r="F65" s="1"/>
      <c r="G65" s="1"/>
      <c r="H65" s="26"/>
      <c r="I65" s="50"/>
      <c r="J65" s="1"/>
      <c r="K65" s="1"/>
      <c r="L65" s="1"/>
      <c r="M65" s="1"/>
      <c r="N65" s="33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26"/>
      <c r="I66" s="50"/>
      <c r="J66" s="1"/>
      <c r="K66" s="1"/>
      <c r="L66" s="1"/>
      <c r="M66" s="1"/>
      <c r="N66" s="33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6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0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47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/>
      <c r="B70" s="49"/>
      <c r="C70" s="49"/>
      <c r="D70" s="1"/>
      <c r="E70" s="47"/>
      <c r="F70" s="1"/>
      <c r="G70" s="1"/>
      <c r="H70" s="67"/>
      <c r="I70" s="50"/>
      <c r="J70" s="1"/>
      <c r="K70" s="50"/>
      <c r="L70" s="1"/>
      <c r="M70" s="1"/>
      <c r="N70" s="33"/>
      <c r="O70" s="1"/>
      <c r="P70" s="1"/>
      <c r="Q70" s="26"/>
      <c r="R70" s="1"/>
      <c r="Y70" s="259"/>
      <c r="Z70" s="18" t="s">
        <v>44</v>
      </c>
      <c r="AA70" s="18">
        <f>COUNTIFS($D$8:$D$1000,"TG102LE",$R$8:$R$1000,"NCFW")</f>
        <v>5</v>
      </c>
      <c r="AB70" s="257"/>
    </row>
    <row r="71" spans="1:28" ht="16.5" customHeight="1" x14ac:dyDescent="0.25">
      <c r="A71" s="1"/>
      <c r="B71" s="49"/>
      <c r="C71" s="49"/>
      <c r="D71" s="1"/>
      <c r="E71" s="47"/>
      <c r="F71" s="1"/>
      <c r="G71" s="1"/>
      <c r="H71" s="67"/>
      <c r="I71" s="50"/>
      <c r="J71" s="1"/>
      <c r="K71" s="1"/>
      <c r="L71" s="1"/>
      <c r="M71" s="1"/>
      <c r="N71" s="1"/>
      <c r="O71" s="1"/>
      <c r="P71" s="1"/>
      <c r="Q71" s="26"/>
      <c r="R71" s="1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1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1"/>
      <c r="D75" s="1"/>
      <c r="E75" s="47"/>
      <c r="F75" s="1"/>
      <c r="G75" s="1"/>
      <c r="H75" s="26"/>
      <c r="I75" s="50"/>
      <c r="J75" s="26"/>
      <c r="K75" s="1"/>
      <c r="L75" s="1"/>
      <c r="M75" s="1"/>
      <c r="N75" s="33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26"/>
      <c r="I76" s="50"/>
      <c r="J76" s="1"/>
      <c r="K76" s="50"/>
      <c r="L76" s="1"/>
      <c r="M76" s="1"/>
      <c r="N76" s="33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26"/>
      <c r="I77" s="50"/>
      <c r="J77" s="1"/>
      <c r="K77" s="1"/>
      <c r="L77" s="1"/>
      <c r="M77" s="1"/>
      <c r="N77" s="33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47"/>
      <c r="I78" s="50"/>
      <c r="J78" s="1"/>
      <c r="K78" s="1"/>
      <c r="L78" s="1"/>
      <c r="M78" s="1"/>
      <c r="N78" s="1"/>
      <c r="O78" s="1"/>
      <c r="P78" s="1"/>
      <c r="Q78" s="23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26"/>
      <c r="I79" s="50"/>
      <c r="J79" s="1"/>
      <c r="K79" s="1"/>
      <c r="L79" s="1"/>
      <c r="M79" s="1"/>
      <c r="N79" s="33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47"/>
      <c r="I80" s="50"/>
      <c r="J80" s="1"/>
      <c r="K80" s="1"/>
      <c r="L80" s="1"/>
      <c r="M80" s="1"/>
      <c r="N80" s="33"/>
      <c r="O80" s="1"/>
      <c r="P80" s="1"/>
      <c r="Q80" s="23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47"/>
      <c r="I81" s="50"/>
      <c r="J81" s="1"/>
      <c r="K81" s="1"/>
      <c r="L81" s="1"/>
      <c r="M81" s="1"/>
      <c r="N81" s="33"/>
      <c r="O81" s="1"/>
      <c r="P81" s="1"/>
      <c r="Q81" s="23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1"/>
      <c r="L82" s="1"/>
      <c r="M82" s="1"/>
      <c r="N82" s="33"/>
      <c r="O82" s="1"/>
      <c r="P82" s="1"/>
      <c r="Q82" s="26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67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26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26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47"/>
      <c r="I88" s="50"/>
      <c r="J88" s="1"/>
      <c r="K88" s="1"/>
      <c r="L88" s="1"/>
      <c r="M88" s="26"/>
      <c r="N88" s="33"/>
      <c r="O88" s="1"/>
      <c r="P88" s="1"/>
      <c r="Q88" s="23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32"/>
      <c r="C91" s="32"/>
      <c r="D91" s="1"/>
      <c r="E91" s="4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79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26"/>
      <c r="I95" s="50"/>
      <c r="J95" s="1"/>
      <c r="K95" s="1"/>
      <c r="L95" s="1"/>
      <c r="M95" s="1"/>
      <c r="N95" s="33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50"/>
      <c r="J96" s="1"/>
      <c r="K96" s="1"/>
      <c r="L96" s="1"/>
      <c r="M96" s="1"/>
      <c r="N96" s="33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6"/>
      <c r="F97" s="1"/>
      <c r="G97" s="1"/>
      <c r="H97" s="1"/>
      <c r="I97" s="50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45"/>
      <c r="I98" s="145"/>
      <c r="J98" s="1"/>
      <c r="K98" s="145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7"/>
      <c r="I99" s="50"/>
      <c r="J99" s="1"/>
      <c r="K99" s="1"/>
      <c r="L99" s="1"/>
      <c r="M99" s="1"/>
      <c r="N99" s="1"/>
      <c r="O99" s="1"/>
      <c r="P99" s="1"/>
      <c r="Q99" s="1"/>
      <c r="R99" s="23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1"/>
      <c r="I100" s="50"/>
      <c r="J100" s="1"/>
      <c r="K100" s="1"/>
      <c r="L100" s="1"/>
      <c r="M100" s="1"/>
      <c r="N100" s="33"/>
      <c r="O100" s="1"/>
      <c r="P100" s="1"/>
      <c r="Q100" s="26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160"/>
      <c r="C101" s="160"/>
      <c r="D101" s="1"/>
      <c r="E101" s="47"/>
      <c r="F101" s="1"/>
      <c r="G101" s="1"/>
      <c r="H101" s="1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46"/>
      <c r="I104" s="50"/>
      <c r="J104" s="1"/>
      <c r="K104" s="1"/>
      <c r="L104" s="1"/>
      <c r="M104" s="1"/>
      <c r="N104" s="33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47"/>
      <c r="I105" s="50"/>
      <c r="J105" s="1"/>
      <c r="K105" s="1"/>
      <c r="L105" s="1"/>
      <c r="M105" s="1"/>
      <c r="N105" s="33"/>
      <c r="O105" s="1"/>
      <c r="P105" s="1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26"/>
      <c r="I106" s="50"/>
      <c r="J106" s="1"/>
      <c r="K106" s="1"/>
      <c r="L106" s="1"/>
      <c r="M106" s="1"/>
      <c r="N106" s="33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26"/>
      <c r="I109" s="50"/>
      <c r="J109" s="1"/>
      <c r="K109" s="1"/>
      <c r="L109" s="1"/>
      <c r="M109" s="1"/>
      <c r="N109" s="33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47"/>
      <c r="I110" s="50"/>
      <c r="J110" s="1"/>
      <c r="K110" s="1"/>
      <c r="L110" s="1"/>
      <c r="M110" s="1"/>
      <c r="N110" s="1"/>
      <c r="O110" s="1"/>
      <c r="P110" s="1"/>
      <c r="Q110" s="23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47"/>
      <c r="I111" s="50"/>
      <c r="J111" s="1"/>
      <c r="K111" s="1"/>
      <c r="L111" s="1"/>
      <c r="M111" s="1"/>
      <c r="N111" s="1"/>
      <c r="O111" s="1"/>
      <c r="P111" s="1"/>
      <c r="Q111" s="23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7"/>
      <c r="F113" s="1"/>
      <c r="G113" s="1"/>
      <c r="H113" s="26"/>
      <c r="I113" s="50"/>
      <c r="J113" s="1"/>
      <c r="K113" s="1"/>
      <c r="L113" s="1"/>
      <c r="M113" s="1"/>
      <c r="N113" s="33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7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49"/>
      <c r="D115" s="1"/>
      <c r="E115" s="47"/>
      <c r="F115" s="1"/>
      <c r="G115" s="1"/>
      <c r="H115" s="67"/>
      <c r="I115" s="50"/>
      <c r="J115" s="1"/>
      <c r="K115" s="1"/>
      <c r="L115" s="1"/>
      <c r="M115" s="1"/>
      <c r="N115" s="33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67"/>
      <c r="I116" s="67"/>
      <c r="J116" s="1"/>
      <c r="K116" s="1"/>
      <c r="L116" s="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1"/>
      <c r="I117" s="26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"/>
      <c r="G118" s="1"/>
      <c r="H118" s="1"/>
      <c r="I118" s="1"/>
      <c r="J118" s="1"/>
      <c r="K118" s="1"/>
      <c r="L118" s="1"/>
      <c r="M118" s="1"/>
      <c r="N118" s="33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45"/>
      <c r="I119" s="145"/>
      <c r="J119" s="145"/>
      <c r="K119" s="1"/>
      <c r="L119" s="1"/>
      <c r="M119" s="1"/>
      <c r="N119" s="33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8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33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"/>
      <c r="I121" s="33"/>
      <c r="J121" s="1"/>
      <c r="K121" s="1"/>
      <c r="L121" s="1"/>
      <c r="M121" s="1"/>
      <c r="N121" s="33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"/>
      <c r="I122" s="1"/>
      <c r="J122" s="1"/>
      <c r="K122" s="1"/>
      <c r="L122" s="1"/>
      <c r="M122" s="1"/>
      <c r="N122" s="33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1"/>
      <c r="I123" s="1"/>
      <c r="J123" s="1"/>
      <c r="K123" s="1"/>
      <c r="L123" s="1"/>
      <c r="M123" s="1"/>
      <c r="N123" s="33"/>
      <c r="O123" s="1"/>
      <c r="P123" s="1"/>
      <c r="Q123" s="26"/>
      <c r="R123" s="1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1"/>
      <c r="I124" s="1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1"/>
      <c r="I125" s="1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"/>
      <c r="G126" s="1"/>
      <c r="H126" s="1"/>
      <c r="I126" s="1"/>
      <c r="J126" s="1"/>
      <c r="K126" s="1"/>
      <c r="L126" s="1"/>
      <c r="M126" s="1"/>
      <c r="N126" s="33"/>
      <c r="O126" s="1"/>
      <c r="P126" s="1"/>
      <c r="Q126" s="26"/>
      <c r="R126" s="1"/>
    </row>
    <row r="127" spans="1:28" ht="16.5" customHeight="1" x14ac:dyDescent="0.25">
      <c r="A127" s="1"/>
      <c r="B127" s="49"/>
      <c r="C127" s="49"/>
      <c r="D127" s="1"/>
      <c r="E127" s="4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3"/>
      <c r="R127" s="1"/>
    </row>
    <row r="128" spans="1:28" ht="16.5" customHeight="1" x14ac:dyDescent="0.25">
      <c r="A128" s="1"/>
      <c r="B128" s="49"/>
      <c r="C128" s="49"/>
      <c r="D128" s="1"/>
      <c r="E128" s="47"/>
      <c r="F128" s="1"/>
      <c r="G128" s="1"/>
      <c r="H128" s="26"/>
      <c r="I128" s="1"/>
      <c r="J128" s="1"/>
      <c r="K128" s="1"/>
      <c r="L128" s="1"/>
      <c r="M128" s="1"/>
      <c r="N128" s="1"/>
      <c r="O128" s="1"/>
      <c r="P128" s="1"/>
      <c r="Q128" s="23"/>
      <c r="R128" s="1"/>
    </row>
    <row r="129" spans="1:18" ht="16.5" customHeight="1" x14ac:dyDescent="0.25">
      <c r="A129" s="1"/>
      <c r="B129" s="49"/>
      <c r="C129" s="49"/>
      <c r="D129" s="1"/>
      <c r="E129" s="47"/>
      <c r="F129" s="1"/>
      <c r="G129" s="1"/>
      <c r="H129" s="1"/>
      <c r="I129" s="50"/>
      <c r="J129" s="1"/>
      <c r="K129" s="1"/>
      <c r="L129" s="1"/>
      <c r="M129" s="1"/>
      <c r="N129" s="1"/>
      <c r="O129" s="1"/>
      <c r="P129" s="1"/>
      <c r="Q129" s="23"/>
      <c r="R129" s="1"/>
    </row>
    <row r="130" spans="1:18" ht="16.5" customHeight="1" x14ac:dyDescent="0.25">
      <c r="A130" s="1"/>
      <c r="B130" s="49"/>
      <c r="C130" s="49"/>
      <c r="D130" s="1"/>
      <c r="E130" s="47"/>
      <c r="F130" s="1"/>
      <c r="G130" s="1"/>
      <c r="H130" s="1"/>
      <c r="I130" s="50"/>
      <c r="J130" s="1"/>
      <c r="K130" s="1"/>
      <c r="L130" s="1"/>
      <c r="M130" s="1"/>
      <c r="N130" s="1"/>
      <c r="O130" s="1"/>
      <c r="P130" s="1"/>
      <c r="Q130" s="23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"/>
      <c r="I131" s="67"/>
      <c r="J131" s="1"/>
      <c r="K131" s="1"/>
      <c r="L131" s="1"/>
      <c r="M131" s="1"/>
      <c r="N131" s="1"/>
      <c r="O131" s="1"/>
      <c r="P131" s="1"/>
      <c r="Q131" s="26"/>
      <c r="R131" s="1"/>
    </row>
    <row r="132" spans="1:18" ht="16.5" customHeight="1" x14ac:dyDescent="0.25">
      <c r="A132" s="1"/>
      <c r="B132" s="49"/>
      <c r="C132" s="49"/>
      <c r="D132" s="1"/>
      <c r="E132" s="47"/>
      <c r="F132" s="1"/>
      <c r="G132" s="1"/>
      <c r="H132" s="1"/>
      <c r="I132" s="26"/>
      <c r="J132" s="1"/>
      <c r="K132" s="26"/>
      <c r="L132" s="1"/>
      <c r="M132" s="1"/>
      <c r="N132" s="1"/>
      <c r="O132" s="1"/>
      <c r="P132" s="1"/>
      <c r="Q132" s="26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6"/>
      <c r="R133" s="1"/>
    </row>
    <row r="134" spans="1:18" ht="16.5" customHeight="1" x14ac:dyDescent="0.25">
      <c r="A134" s="1"/>
      <c r="B134" s="49"/>
      <c r="C134" s="49"/>
      <c r="D134" s="1"/>
      <c r="E134" s="47"/>
      <c r="F134" s="1"/>
      <c r="G134" s="1"/>
      <c r="H134" s="145"/>
      <c r="I134" s="26"/>
      <c r="J134" s="1"/>
      <c r="K134" s="1"/>
      <c r="L134" s="1"/>
      <c r="M134" s="1"/>
      <c r="N134" s="145"/>
      <c r="O134" s="1"/>
      <c r="P134" s="1"/>
      <c r="Q134" s="26"/>
      <c r="R134" s="1"/>
    </row>
    <row r="135" spans="1:18" ht="16.5" customHeight="1" x14ac:dyDescent="0.25">
      <c r="A135" s="1"/>
      <c r="B135" s="49"/>
      <c r="C135" s="49"/>
      <c r="D135" s="1"/>
      <c r="E135" s="46"/>
      <c r="F135" s="1"/>
      <c r="G135" s="1"/>
      <c r="H135" s="1"/>
      <c r="I135" s="26"/>
      <c r="J135" s="1"/>
      <c r="K135" s="1"/>
      <c r="L135" s="1"/>
      <c r="M135" s="1"/>
      <c r="N135" s="1"/>
      <c r="O135" s="1"/>
      <c r="P135" s="1"/>
      <c r="Q135" s="26"/>
      <c r="R135" s="1"/>
    </row>
    <row r="136" spans="1:18" ht="16.5" customHeight="1" x14ac:dyDescent="0.25">
      <c r="A136" s="1"/>
      <c r="B136" s="49"/>
      <c r="C136" s="49"/>
      <c r="D136" s="1"/>
      <c r="E136" s="47"/>
      <c r="F136" s="1"/>
      <c r="G136" s="1"/>
      <c r="H136" s="1"/>
      <c r="I136" s="26"/>
      <c r="J136" s="1"/>
      <c r="K136" s="1"/>
      <c r="L136" s="1"/>
      <c r="M136" s="1"/>
      <c r="N136" s="1"/>
      <c r="O136" s="1"/>
      <c r="P136" s="1"/>
      <c r="Q136" s="26"/>
      <c r="R136" s="1"/>
    </row>
    <row r="137" spans="1:18" ht="16.5" customHeight="1" x14ac:dyDescent="0.25">
      <c r="A137" s="1"/>
      <c r="B137" s="49"/>
      <c r="C137" s="49"/>
      <c r="D137" s="1"/>
      <c r="E137" s="4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6"/>
      <c r="R137" s="1"/>
    </row>
    <row r="138" spans="1:18" ht="16.5" customHeight="1" x14ac:dyDescent="0.25">
      <c r="A138" s="1"/>
      <c r="B138" s="49"/>
      <c r="C138" s="49"/>
      <c r="D138" s="1"/>
      <c r="E138" s="4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6"/>
      <c r="R138" s="1"/>
    </row>
    <row r="139" spans="1:18" ht="16.5" customHeight="1" x14ac:dyDescent="0.25">
      <c r="A139" s="1"/>
      <c r="B139" s="49"/>
      <c r="C139" s="49"/>
      <c r="D139" s="1"/>
      <c r="E139" s="4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1"/>
    </row>
    <row r="140" spans="1:18" ht="16.5" customHeight="1" x14ac:dyDescent="0.25">
      <c r="A140" s="1"/>
      <c r="B140" s="49"/>
      <c r="C140" s="49"/>
      <c r="D140" s="1"/>
      <c r="E140" s="4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6"/>
      <c r="R140" s="1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6"/>
      <c r="R141" s="1"/>
    </row>
    <row r="142" spans="1:18" ht="16.5" customHeight="1" x14ac:dyDescent="0.25">
      <c r="A142" s="1"/>
      <c r="B142" s="49"/>
      <c r="C142" s="49"/>
      <c r="D142" s="1"/>
      <c r="E142" s="4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6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6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6"/>
      <c r="R144" s="1"/>
    </row>
    <row r="145" spans="1:18" ht="16.5" customHeight="1" x14ac:dyDescent="0.25">
      <c r="A145" s="1"/>
      <c r="B145" s="49"/>
      <c r="C145" s="49"/>
      <c r="D145" s="1"/>
      <c r="E145" s="4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6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26"/>
      <c r="I148" s="1"/>
      <c r="J148" s="1"/>
      <c r="K148" s="1"/>
      <c r="L148" s="1"/>
      <c r="M148" s="1"/>
      <c r="N148" s="33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"/>
      <c r="G149" s="1"/>
      <c r="H149" s="1"/>
      <c r="I149" s="50"/>
      <c r="J149" s="1"/>
      <c r="K149" s="1"/>
      <c r="L149" s="1"/>
      <c r="M149" s="1"/>
      <c r="N149" s="33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26"/>
      <c r="I150" s="50"/>
      <c r="J150" s="1"/>
      <c r="K150" s="1"/>
      <c r="L150" s="1"/>
      <c r="M150" s="1"/>
      <c r="N150" s="33"/>
      <c r="O150" s="1"/>
      <c r="P150" s="1"/>
      <c r="Q150" s="26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1"/>
      <c r="I151" s="50"/>
      <c r="J151" s="1"/>
      <c r="K151" s="50"/>
      <c r="L151" s="1"/>
      <c r="M151" s="1"/>
      <c r="N151" s="33"/>
      <c r="O151" s="1"/>
      <c r="P151" s="1"/>
      <c r="Q151" s="26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51"/>
      <c r="I152" s="1"/>
      <c r="J152" s="1"/>
      <c r="K152" s="1"/>
      <c r="L152" s="1"/>
      <c r="M152" s="1"/>
      <c r="N152" s="33"/>
      <c r="O152" s="1"/>
      <c r="P152" s="1"/>
      <c r="Q152" s="1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26"/>
      <c r="I153" s="50"/>
      <c r="J153" s="1"/>
      <c r="K153" s="1"/>
      <c r="L153" s="1"/>
      <c r="M153" s="1"/>
      <c r="N153" s="33"/>
      <c r="O153" s="1"/>
      <c r="P153" s="1"/>
      <c r="Q153" s="1"/>
      <c r="R153" s="1"/>
    </row>
    <row r="154" spans="1:18" ht="16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6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6.5" customHeight="1" x14ac:dyDescent="0.25">
      <c r="A156" s="1"/>
      <c r="B156" s="49"/>
      <c r="C156" s="49"/>
      <c r="D156" s="1"/>
      <c r="E156" s="47"/>
      <c r="F156" s="1"/>
      <c r="G156" s="1"/>
      <c r="H156" s="1"/>
      <c r="I156" s="50"/>
      <c r="J156" s="1"/>
      <c r="K156" s="1"/>
      <c r="L156" s="1"/>
      <c r="M156" s="1"/>
      <c r="N156" s="33"/>
      <c r="O156" s="1"/>
      <c r="P156" s="1"/>
      <c r="Q156" s="26"/>
      <c r="R156" s="1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47"/>
      <c r="I157" s="50"/>
      <c r="J157" s="1"/>
      <c r="K157" s="1"/>
      <c r="L157" s="1"/>
      <c r="M157" s="1"/>
      <c r="N157" s="1"/>
      <c r="O157" s="1"/>
      <c r="P157" s="1"/>
      <c r="Q157" s="26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47"/>
      <c r="I158" s="50"/>
      <c r="J158" s="1"/>
      <c r="K158" s="1"/>
      <c r="L158" s="1"/>
      <c r="M158" s="1"/>
      <c r="N158" s="1"/>
      <c r="O158" s="1"/>
      <c r="P158" s="1"/>
      <c r="Q158" s="26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1"/>
      <c r="K159" s="1"/>
      <c r="L159" s="1"/>
      <c r="M159" s="1"/>
      <c r="N159" s="1"/>
      <c r="O159" s="1"/>
      <c r="P159" s="1"/>
      <c r="Q159" s="26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67"/>
      <c r="J160" s="1"/>
      <c r="K160" s="1"/>
      <c r="L160" s="1"/>
      <c r="M160" s="1"/>
      <c r="N160" s="1"/>
      <c r="O160" s="1"/>
      <c r="P160" s="1"/>
      <c r="Q160" s="26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1"/>
      <c r="I161" s="26"/>
      <c r="J161" s="1"/>
      <c r="K161" s="1"/>
      <c r="L161" s="1"/>
      <c r="M161" s="1"/>
      <c r="N161" s="1"/>
      <c r="O161" s="1"/>
      <c r="P161" s="1"/>
      <c r="Q161" s="26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67"/>
      <c r="I162" s="1"/>
      <c r="J162" s="1"/>
      <c r="K162" s="1"/>
      <c r="L162" s="1"/>
      <c r="M162" s="1"/>
      <c r="N162" s="1"/>
      <c r="O162" s="1"/>
      <c r="P162" s="1"/>
      <c r="Q162" s="26"/>
      <c r="R162" s="1"/>
    </row>
    <row r="163" spans="1:18" ht="16.5" customHeight="1" x14ac:dyDescent="0.25">
      <c r="A163" s="1"/>
      <c r="B163" s="49"/>
      <c r="C163" s="49"/>
      <c r="D163" s="1"/>
      <c r="E163" s="46"/>
      <c r="F163" s="1"/>
      <c r="G163" s="1"/>
      <c r="H163" s="1"/>
      <c r="I163" s="50"/>
      <c r="J163" s="1"/>
      <c r="K163" s="1"/>
      <c r="L163" s="1"/>
      <c r="M163" s="1"/>
      <c r="N163" s="33"/>
      <c r="O163" s="1"/>
      <c r="P163" s="1"/>
      <c r="Q163" s="26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47"/>
      <c r="I164" s="50"/>
      <c r="J164" s="1"/>
      <c r="K164" s="1"/>
      <c r="L164" s="1"/>
      <c r="M164" s="1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4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50"/>
      <c r="J166" s="1"/>
      <c r="K166" s="1"/>
      <c r="L166" s="1"/>
      <c r="M166" s="1"/>
      <c r="N166" s="1"/>
      <c r="O166" s="1"/>
      <c r="P166" s="1"/>
      <c r="Q166" s="23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67"/>
      <c r="I167" s="50"/>
      <c r="J167" s="1"/>
      <c r="K167" s="1"/>
      <c r="L167" s="1"/>
      <c r="M167" s="1"/>
      <c r="N167" s="1"/>
      <c r="O167" s="1"/>
      <c r="P167" s="1"/>
      <c r="Q167" s="23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1"/>
      <c r="I168" s="50"/>
      <c r="J168" s="1"/>
      <c r="K168" s="1"/>
      <c r="L168" s="1"/>
      <c r="M168" s="1"/>
      <c r="N168" s="1"/>
      <c r="O168" s="1"/>
      <c r="P168" s="1"/>
      <c r="Q168" s="23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3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45"/>
      <c r="I170" s="145"/>
      <c r="J170" s="1"/>
      <c r="K170" s="145"/>
      <c r="L170" s="1"/>
      <c r="M170" s="1"/>
      <c r="N170" s="145"/>
      <c r="O170" s="1"/>
      <c r="P170" s="1"/>
      <c r="Q170" s="23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50"/>
      <c r="J171" s="1"/>
      <c r="K171" s="1"/>
      <c r="L171" s="1"/>
      <c r="M171" s="1"/>
      <c r="N171" s="33"/>
      <c r="O171" s="1"/>
      <c r="P171" s="1"/>
      <c r="Q171" s="26"/>
      <c r="R171" s="1"/>
    </row>
    <row r="172" spans="1:18" ht="16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6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26"/>
      <c r="I174" s="50"/>
      <c r="J174" s="1"/>
      <c r="K174" s="1"/>
      <c r="L174" s="1"/>
      <c r="M174" s="1"/>
      <c r="N174" s="33"/>
      <c r="O174" s="1"/>
      <c r="P174" s="1"/>
      <c r="Q174" s="26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26"/>
      <c r="I175" s="50"/>
      <c r="J175" s="1"/>
      <c r="K175" s="1"/>
      <c r="L175" s="1"/>
      <c r="M175" s="1"/>
      <c r="N175" s="33"/>
      <c r="O175" s="1"/>
      <c r="P175" s="1"/>
      <c r="Q175" s="26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1"/>
      <c r="I176" s="50"/>
      <c r="J176" s="1"/>
      <c r="K176" s="1"/>
      <c r="L176" s="1"/>
      <c r="M176" s="1"/>
      <c r="N176" s="33"/>
      <c r="O176" s="1"/>
      <c r="P176" s="1"/>
      <c r="Q176" s="26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1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1"/>
      <c r="I178" s="50"/>
      <c r="J178" s="1"/>
      <c r="K178" s="1"/>
      <c r="L178" s="1"/>
      <c r="M178" s="1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1"/>
      <c r="I179" s="50"/>
      <c r="J179" s="1"/>
      <c r="K179" s="50"/>
      <c r="L179" s="1"/>
      <c r="M179" s="1"/>
      <c r="N179" s="1"/>
      <c r="O179" s="1"/>
      <c r="P179" s="1"/>
      <c r="Q179" s="26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1"/>
      <c r="I180" s="67"/>
      <c r="J180" s="1"/>
      <c r="K180" s="1"/>
      <c r="L180" s="1"/>
      <c r="M180" s="1"/>
      <c r="N180" s="1"/>
      <c r="O180" s="1"/>
      <c r="P180" s="1"/>
      <c r="Q180" s="26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1"/>
      <c r="I181" s="26"/>
      <c r="J181" s="1"/>
      <c r="K181" s="26"/>
      <c r="L181" s="1"/>
      <c r="M181" s="1"/>
      <c r="N181" s="1"/>
      <c r="O181" s="1"/>
      <c r="P181" s="1"/>
      <c r="Q181" s="26"/>
      <c r="R181" s="1"/>
    </row>
    <row r="182" spans="1:18" ht="16.5" customHeight="1" x14ac:dyDescent="0.25">
      <c r="A182" s="1"/>
      <c r="B182" s="49"/>
      <c r="C182" s="49"/>
      <c r="D182" s="1"/>
      <c r="E182" s="4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6"/>
      <c r="R182" s="1"/>
    </row>
    <row r="183" spans="1:18" ht="16.5" customHeight="1" x14ac:dyDescent="0.25">
      <c r="A183" s="1"/>
      <c r="B183" s="49"/>
      <c r="C183" s="49"/>
      <c r="D183" s="1"/>
      <c r="E183" s="47"/>
      <c r="F183" s="1"/>
      <c r="G183" s="1"/>
      <c r="H183" s="1"/>
      <c r="I183" s="145"/>
      <c r="J183" s="145"/>
      <c r="K183" s="145"/>
      <c r="L183" s="1"/>
      <c r="M183" s="1"/>
      <c r="N183" s="145"/>
      <c r="O183" s="1"/>
      <c r="P183" s="1"/>
      <c r="Q183" s="26"/>
      <c r="R183" s="1"/>
    </row>
    <row r="184" spans="1:18" ht="16.5" customHeight="1" x14ac:dyDescent="0.25">
      <c r="A184" s="1"/>
      <c r="B184" s="49"/>
      <c r="C184" s="49"/>
      <c r="D184" s="1"/>
      <c r="E184" s="4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6"/>
      <c r="R184" s="1"/>
    </row>
    <row r="185" spans="1:18" ht="16.5" customHeight="1" x14ac:dyDescent="0.25">
      <c r="A185" s="1"/>
      <c r="B185" s="49"/>
      <c r="C185" s="49"/>
      <c r="D185" s="1"/>
      <c r="E185" s="47"/>
      <c r="F185" s="1"/>
      <c r="G185" s="1"/>
      <c r="H185" s="1"/>
      <c r="I185" s="33"/>
      <c r="J185" s="1"/>
      <c r="K185" s="1"/>
      <c r="L185" s="1"/>
      <c r="M185" s="1"/>
      <c r="N185" s="1"/>
      <c r="O185" s="1"/>
      <c r="P185" s="1"/>
      <c r="Q185" s="26"/>
      <c r="R185" s="1"/>
    </row>
    <row r="186" spans="1:18" ht="16.5" customHeight="1" x14ac:dyDescent="0.25">
      <c r="A186" s="1"/>
      <c r="B186" s="49"/>
      <c r="C186" s="49"/>
      <c r="D186" s="1"/>
      <c r="E186" s="47"/>
      <c r="F186" s="1"/>
      <c r="G186" s="1"/>
      <c r="H186" s="1"/>
      <c r="I186" s="50"/>
      <c r="J186" s="1"/>
      <c r="K186" s="1"/>
      <c r="L186" s="1"/>
      <c r="M186" s="1"/>
      <c r="N186" s="33"/>
      <c r="O186" s="1"/>
      <c r="P186" s="1"/>
      <c r="Q186" s="26"/>
      <c r="R186" s="1"/>
    </row>
    <row r="187" spans="1:18" ht="16.5" customHeight="1" x14ac:dyDescent="0.25">
      <c r="A187" s="1"/>
      <c r="B187" s="49"/>
      <c r="C187" s="49"/>
      <c r="D187" s="1"/>
      <c r="E187" s="47"/>
      <c r="F187" s="1"/>
      <c r="G187" s="1"/>
      <c r="H187" s="1"/>
      <c r="I187" s="50"/>
      <c r="J187" s="1"/>
      <c r="K187" s="1"/>
      <c r="L187" s="1"/>
      <c r="M187" s="1"/>
      <c r="N187" s="1"/>
      <c r="O187" s="1"/>
      <c r="P187" s="1"/>
      <c r="Q187" s="26"/>
      <c r="R187" s="1"/>
    </row>
    <row r="188" spans="1:18" ht="16.5" customHeight="1" x14ac:dyDescent="0.25">
      <c r="A188" s="1"/>
      <c r="B188" s="49"/>
      <c r="C188" s="49"/>
      <c r="D188" s="1"/>
      <c r="E188" s="47"/>
      <c r="F188" s="1"/>
      <c r="G188" s="1"/>
      <c r="H188" s="1"/>
      <c r="I188" s="50"/>
      <c r="J188" s="1"/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14ac:dyDescent="0.25">
      <c r="A189" s="1"/>
      <c r="B189" s="49"/>
      <c r="C189" s="49"/>
      <c r="D189" s="1"/>
      <c r="E189" s="47"/>
      <c r="F189" s="1"/>
      <c r="G189" s="1"/>
      <c r="H189" s="1"/>
      <c r="I189" s="50"/>
      <c r="J189" s="1"/>
      <c r="K189" s="1"/>
      <c r="L189" s="1"/>
      <c r="M189" s="1"/>
      <c r="N189" s="1"/>
      <c r="O189" s="1"/>
      <c r="P189" s="1"/>
      <c r="Q189" s="26"/>
      <c r="R189" s="1"/>
    </row>
    <row r="190" spans="1:18" ht="16.5" customHeight="1" x14ac:dyDescent="0.25">
      <c r="A190" s="1"/>
      <c r="B190" s="49"/>
      <c r="C190" s="49"/>
      <c r="D190" s="1"/>
      <c r="E190" s="47"/>
      <c r="F190" s="1"/>
      <c r="G190" s="1"/>
      <c r="H190" s="1"/>
      <c r="I190" s="67"/>
      <c r="J190" s="1"/>
      <c r="K190" s="1"/>
      <c r="L190" s="1"/>
      <c r="M190" s="1"/>
      <c r="N190" s="1"/>
      <c r="O190" s="1"/>
      <c r="P190" s="1"/>
      <c r="Q190" s="26"/>
      <c r="R190" s="1"/>
    </row>
    <row r="191" spans="1:18" ht="16.5" customHeight="1" x14ac:dyDescent="0.25">
      <c r="A191" s="1"/>
      <c r="B191" s="49"/>
      <c r="C191" s="49"/>
      <c r="D191" s="1"/>
      <c r="E191" s="47"/>
      <c r="F191" s="1"/>
      <c r="G191" s="1"/>
      <c r="H191" s="1"/>
      <c r="I191" s="26"/>
      <c r="J191" s="1"/>
      <c r="K191" s="1"/>
      <c r="L191" s="1"/>
      <c r="M191" s="1"/>
      <c r="N191" s="1"/>
      <c r="O191" s="1"/>
      <c r="P191" s="1"/>
      <c r="Q191" s="26"/>
      <c r="R191" s="1"/>
    </row>
    <row r="192" spans="1:18" ht="16.5" customHeight="1" x14ac:dyDescent="0.25">
      <c r="A192" s="1"/>
      <c r="B192" s="49"/>
      <c r="C192" s="49"/>
      <c r="D192" s="1"/>
      <c r="E192" s="4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6"/>
      <c r="R192" s="1"/>
    </row>
    <row r="193" spans="1:18" ht="16.5" customHeight="1" x14ac:dyDescent="0.25">
      <c r="A193" s="1"/>
      <c r="B193" s="49"/>
      <c r="C193" s="49"/>
      <c r="D193" s="1"/>
      <c r="E193" s="47"/>
      <c r="F193" s="1"/>
      <c r="G193" s="1"/>
      <c r="H193" s="1"/>
      <c r="I193" s="145"/>
      <c r="J193" s="145"/>
      <c r="K193" s="145"/>
      <c r="L193" s="1"/>
      <c r="M193" s="1"/>
      <c r="N193" s="145"/>
      <c r="O193" s="1"/>
      <c r="P193" s="1"/>
      <c r="Q193" s="26"/>
      <c r="R193" s="1"/>
    </row>
    <row r="194" spans="1:18" ht="16.5" customHeight="1" x14ac:dyDescent="0.25">
      <c r="A194" s="1"/>
      <c r="B194" s="49"/>
      <c r="C194" s="49"/>
      <c r="D194" s="1"/>
      <c r="E194" s="4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6"/>
      <c r="R194" s="1"/>
    </row>
    <row r="195" spans="1:18" ht="16.5" customHeight="1" x14ac:dyDescent="0.25">
      <c r="A195" s="1"/>
      <c r="B195" s="49"/>
      <c r="C195" s="49"/>
      <c r="D195" s="1"/>
      <c r="E195" s="47"/>
      <c r="F195" s="1"/>
      <c r="G195" s="1"/>
      <c r="H195" s="1"/>
      <c r="I195" s="33"/>
      <c r="J195" s="1"/>
      <c r="K195" s="1"/>
      <c r="L195" s="1"/>
      <c r="M195" s="1"/>
      <c r="N195" s="1"/>
      <c r="O195" s="1"/>
      <c r="P195" s="1"/>
      <c r="Q195" s="26"/>
      <c r="R195" s="1"/>
    </row>
    <row r="196" spans="1:18" ht="16.5" customHeight="1" x14ac:dyDescent="0.25">
      <c r="A196" s="1"/>
      <c r="B196" s="49"/>
      <c r="C196" s="49"/>
      <c r="D196" s="1"/>
      <c r="E196" s="4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6"/>
      <c r="R196" s="1"/>
    </row>
    <row r="197" spans="1:18" ht="16.5" customHeight="1" x14ac:dyDescent="0.25">
      <c r="A197" s="1"/>
      <c r="B197" s="49"/>
      <c r="C197" s="49"/>
      <c r="D197" s="1"/>
      <c r="E197" s="4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6"/>
      <c r="R197" s="1"/>
    </row>
    <row r="198" spans="1:18" ht="16.5" customHeight="1" x14ac:dyDescent="0.25">
      <c r="A198" s="1"/>
      <c r="B198" s="49"/>
      <c r="C198" s="49"/>
      <c r="D198" s="1"/>
      <c r="E198" s="4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6"/>
      <c r="R198" s="1"/>
    </row>
    <row r="199" spans="1:18" ht="16.5" customHeight="1" x14ac:dyDescent="0.25">
      <c r="A199" s="1"/>
      <c r="B199" s="49"/>
      <c r="C199" s="49"/>
      <c r="D199" s="1"/>
      <c r="E199" s="4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6"/>
      <c r="R199" s="1"/>
    </row>
    <row r="200" spans="1:18" ht="16.5" customHeight="1" x14ac:dyDescent="0.25">
      <c r="A200" s="1"/>
      <c r="B200" s="49"/>
      <c r="C200" s="49"/>
      <c r="D200" s="1"/>
      <c r="E200" s="4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6"/>
      <c r="R200" s="1"/>
    </row>
    <row r="201" spans="1:18" ht="16.5" customHeight="1" x14ac:dyDescent="0.25">
      <c r="A201" s="1"/>
      <c r="B201" s="49"/>
      <c r="C201" s="49"/>
      <c r="D201" s="1"/>
      <c r="E201" s="4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6"/>
      <c r="R201" s="1"/>
    </row>
    <row r="202" spans="1:18" x14ac:dyDescent="0.25">
      <c r="A202" s="1"/>
      <c r="B202" s="49"/>
      <c r="C202" s="49"/>
      <c r="D202" s="1"/>
      <c r="E202" s="4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6"/>
      <c r="R202" s="1"/>
    </row>
    <row r="203" spans="1:18" x14ac:dyDescent="0.25">
      <c r="A203" s="1"/>
      <c r="B203" s="49"/>
      <c r="C203" s="49"/>
      <c r="D203" s="1"/>
      <c r="E203" s="4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6"/>
      <c r="R203" s="1"/>
    </row>
    <row r="204" spans="1:18" x14ac:dyDescent="0.25">
      <c r="A204" s="1"/>
      <c r="B204" s="49"/>
      <c r="C204" s="49"/>
      <c r="D204" s="1"/>
      <c r="E204" s="4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6"/>
      <c r="R204" s="1"/>
    </row>
    <row r="205" spans="1:18" x14ac:dyDescent="0.25">
      <c r="A205" s="1"/>
      <c r="B205" s="49"/>
      <c r="C205" s="49"/>
      <c r="D205" s="1"/>
      <c r="E205" s="4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6"/>
      <c r="R205" s="1"/>
    </row>
    <row r="206" spans="1:18" x14ac:dyDescent="0.25">
      <c r="A206" s="1"/>
      <c r="B206" s="1"/>
      <c r="C206" s="106"/>
      <c r="D206" s="1"/>
      <c r="E206" s="4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6"/>
      <c r="R206" s="1"/>
    </row>
    <row r="207" spans="1:18" x14ac:dyDescent="0.25">
      <c r="A207" s="1"/>
      <c r="B207" s="1"/>
      <c r="C207" s="106"/>
      <c r="D207" s="1"/>
      <c r="E207" s="4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6"/>
      <c r="R207" s="1"/>
    </row>
    <row r="208" spans="1:18" x14ac:dyDescent="0.25">
      <c r="A208" s="1"/>
      <c r="B208" s="1"/>
      <c r="C208" s="106"/>
      <c r="D208" s="1"/>
      <c r="E208" s="4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6"/>
      <c r="R208" s="1"/>
    </row>
    <row r="209" spans="1:18" x14ac:dyDescent="0.25">
      <c r="A209" s="1"/>
      <c r="B209" s="1"/>
      <c r="C209" s="106"/>
      <c r="D209" s="1"/>
      <c r="E209" s="4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6"/>
      <c r="R209" s="1"/>
    </row>
    <row r="210" spans="1:18" x14ac:dyDescent="0.25">
      <c r="A210" s="1"/>
      <c r="B210" s="1"/>
      <c r="C210" s="106"/>
      <c r="D210" s="1"/>
      <c r="E210" s="4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6"/>
      <c r="R210" s="1"/>
    </row>
    <row r="211" spans="1:18" x14ac:dyDescent="0.25">
      <c r="A211" s="1"/>
      <c r="B211" s="49"/>
      <c r="C211" s="49"/>
      <c r="D211" s="1"/>
      <c r="E211" s="47"/>
      <c r="F211" s="1"/>
      <c r="G211" s="1"/>
      <c r="H211" s="1"/>
      <c r="I211" s="50"/>
      <c r="J211" s="1"/>
      <c r="K211" s="1"/>
      <c r="L211" s="1"/>
      <c r="M211" s="1"/>
      <c r="N211" s="33"/>
      <c r="O211" s="1"/>
      <c r="P211" s="1"/>
      <c r="Q211" s="26"/>
      <c r="R211" s="1"/>
    </row>
    <row r="212" spans="1:18" x14ac:dyDescent="0.25">
      <c r="A212" s="1"/>
      <c r="B212" s="49"/>
      <c r="C212" s="49"/>
      <c r="D212" s="1"/>
      <c r="E212" s="47"/>
      <c r="F212" s="1"/>
      <c r="G212" s="1"/>
      <c r="H212" s="47"/>
      <c r="I212" s="50"/>
      <c r="J212" s="1"/>
      <c r="K212" s="1"/>
      <c r="L212" s="1"/>
      <c r="M212" s="1"/>
      <c r="N212" s="33"/>
      <c r="O212" s="1"/>
      <c r="P212" s="1"/>
      <c r="Q212" s="26"/>
      <c r="R212" s="1"/>
    </row>
    <row r="213" spans="1:18" x14ac:dyDescent="0.25">
      <c r="A213" s="1"/>
      <c r="B213" s="49"/>
      <c r="C213" s="49"/>
      <c r="D213" s="1"/>
      <c r="E213" s="47"/>
      <c r="F213" s="1"/>
      <c r="G213" s="1"/>
      <c r="H213" s="47"/>
      <c r="I213" s="50"/>
      <c r="J213" s="1"/>
      <c r="K213" s="1"/>
      <c r="L213" s="1"/>
      <c r="M213" s="1"/>
      <c r="N213" s="33"/>
      <c r="O213" s="1"/>
      <c r="P213" s="1"/>
      <c r="Q213" s="23"/>
      <c r="R213" s="1"/>
    </row>
    <row r="214" spans="1:18" x14ac:dyDescent="0.25">
      <c r="A214" s="1"/>
      <c r="B214" s="49"/>
      <c r="C214" s="49"/>
      <c r="D214" s="1"/>
      <c r="E214" s="47"/>
      <c r="F214" s="1"/>
      <c r="G214" s="1"/>
      <c r="H214" s="67"/>
      <c r="I214" s="50"/>
      <c r="J214" s="1"/>
      <c r="K214" s="1"/>
      <c r="L214" s="1"/>
      <c r="M214" s="1"/>
      <c r="N214" s="33"/>
      <c r="O214" s="1"/>
      <c r="P214" s="1"/>
      <c r="Q214" s="23"/>
      <c r="R214" s="1"/>
    </row>
    <row r="215" spans="1:18" x14ac:dyDescent="0.25">
      <c r="A215" s="1"/>
      <c r="B215" s="49"/>
      <c r="C215" s="49"/>
      <c r="D215" s="1"/>
      <c r="E215" s="47"/>
      <c r="F215" s="1"/>
      <c r="G215" s="1"/>
      <c r="H215" s="67"/>
      <c r="I215" s="67"/>
      <c r="J215" s="1"/>
      <c r="K215" s="1"/>
      <c r="L215" s="1"/>
      <c r="M215" s="1"/>
      <c r="N215" s="33"/>
      <c r="O215" s="1"/>
      <c r="P215" s="1"/>
      <c r="Q215" s="26"/>
      <c r="R215" s="1"/>
    </row>
    <row r="216" spans="1:18" x14ac:dyDescent="0.25">
      <c r="A216" s="1"/>
      <c r="B216" s="49"/>
      <c r="C216" s="49"/>
      <c r="D216" s="1"/>
      <c r="E216" s="47"/>
      <c r="F216" s="1"/>
      <c r="G216" s="1"/>
      <c r="H216" s="1"/>
      <c r="I216" s="26"/>
      <c r="J216" s="1"/>
      <c r="K216" s="1"/>
      <c r="L216" s="1"/>
      <c r="M216" s="1"/>
      <c r="N216" s="33"/>
      <c r="O216" s="1"/>
      <c r="P216" s="1"/>
      <c r="Q216" s="26"/>
      <c r="R216" s="1"/>
    </row>
    <row r="217" spans="1:18" x14ac:dyDescent="0.25">
      <c r="A217" s="1"/>
      <c r="B217" s="49"/>
      <c r="C217" s="49"/>
      <c r="D217" s="1"/>
      <c r="E217" s="47"/>
      <c r="F217" s="1"/>
      <c r="G217" s="1"/>
      <c r="H217" s="1"/>
      <c r="I217" s="1"/>
      <c r="J217" s="1"/>
      <c r="K217" s="1"/>
      <c r="L217" s="1"/>
      <c r="M217" s="1"/>
      <c r="N217" s="33"/>
      <c r="O217" s="1"/>
      <c r="P217" s="1"/>
      <c r="Q217" s="26"/>
      <c r="R217" s="1"/>
    </row>
    <row r="218" spans="1:18" x14ac:dyDescent="0.25">
      <c r="A218" s="1"/>
      <c r="B218" s="49"/>
      <c r="C218" s="49"/>
      <c r="D218" s="1"/>
      <c r="E218" s="47"/>
      <c r="F218" s="1"/>
      <c r="G218" s="1"/>
      <c r="H218" s="145"/>
      <c r="I218" s="145"/>
      <c r="J218" s="145"/>
      <c r="K218" s="1"/>
      <c r="L218" s="1"/>
      <c r="M218" s="1"/>
      <c r="N218" s="33"/>
      <c r="O218" s="1"/>
      <c r="P218" s="1"/>
      <c r="Q218" s="26"/>
      <c r="R218" s="1"/>
    </row>
    <row r="219" spans="1:18" x14ac:dyDescent="0.25">
      <c r="A219" s="1"/>
      <c r="B219" s="49"/>
      <c r="C219" s="49"/>
      <c r="D219" s="1"/>
      <c r="E219" s="47"/>
      <c r="F219" s="1"/>
      <c r="G219" s="1"/>
      <c r="H219" s="1"/>
      <c r="I219" s="1"/>
      <c r="J219" s="1"/>
      <c r="K219" s="1"/>
      <c r="L219" s="1"/>
      <c r="M219" s="1"/>
      <c r="N219" s="33"/>
      <c r="O219" s="1"/>
      <c r="P219" s="1"/>
      <c r="Q219" s="26"/>
      <c r="R219" s="1"/>
    </row>
    <row r="220" spans="1:18" x14ac:dyDescent="0.25">
      <c r="A220" s="1"/>
      <c r="B220" s="49"/>
      <c r="C220" s="49"/>
      <c r="D220" s="1"/>
      <c r="E220" s="47"/>
      <c r="F220" s="1"/>
      <c r="G220" s="1"/>
      <c r="H220" s="1"/>
      <c r="I220" s="33"/>
      <c r="J220" s="1"/>
      <c r="K220" s="1"/>
      <c r="L220" s="1"/>
      <c r="M220" s="1"/>
      <c r="N220" s="33"/>
      <c r="O220" s="1"/>
      <c r="P220" s="1"/>
      <c r="Q220" s="26"/>
      <c r="R220" s="1"/>
    </row>
    <row r="221" spans="1:18" x14ac:dyDescent="0.25">
      <c r="A221" s="1"/>
      <c r="B221" s="49"/>
      <c r="C221" s="49"/>
      <c r="D221" s="1"/>
      <c r="E221" s="47"/>
      <c r="F221" s="1"/>
      <c r="G221" s="1"/>
      <c r="H221" s="1"/>
      <c r="I221" s="1"/>
      <c r="J221" s="1"/>
      <c r="K221" s="1"/>
      <c r="L221" s="1"/>
      <c r="M221" s="1"/>
      <c r="N221" s="33"/>
      <c r="O221" s="1"/>
      <c r="P221" s="1"/>
      <c r="Q221" s="26"/>
      <c r="R221" s="1"/>
    </row>
    <row r="222" spans="1:18" x14ac:dyDescent="0.25">
      <c r="A222" s="1"/>
      <c r="B222" s="49"/>
      <c r="C222" s="49"/>
      <c r="D222" s="1"/>
      <c r="E222" s="47"/>
      <c r="F222" s="1"/>
      <c r="G222" s="1"/>
      <c r="H222" s="1"/>
      <c r="I222" s="1"/>
      <c r="J222" s="1"/>
      <c r="K222" s="1"/>
      <c r="L222" s="1"/>
      <c r="M222" s="1"/>
      <c r="N222" s="33"/>
      <c r="O222" s="1"/>
      <c r="P222" s="1"/>
      <c r="Q222" s="26"/>
      <c r="R222" s="1"/>
    </row>
    <row r="223" spans="1:18" x14ac:dyDescent="0.25">
      <c r="A223" s="1"/>
      <c r="B223" s="49"/>
      <c r="C223" s="49"/>
      <c r="D223" s="1"/>
      <c r="E223" s="47"/>
      <c r="F223" s="1"/>
      <c r="G223" s="1"/>
      <c r="H223" s="1"/>
      <c r="I223" s="1"/>
      <c r="J223" s="1"/>
      <c r="K223" s="1"/>
      <c r="L223" s="1"/>
      <c r="M223" s="1"/>
      <c r="N223" s="33"/>
      <c r="O223" s="1"/>
      <c r="P223" s="1"/>
      <c r="Q223" s="26"/>
      <c r="R223" s="1"/>
    </row>
    <row r="224" spans="1:18" x14ac:dyDescent="0.25">
      <c r="A224" s="1"/>
      <c r="B224" s="49"/>
      <c r="C224" s="49"/>
      <c r="D224" s="1"/>
      <c r="E224" s="47"/>
      <c r="F224" s="1"/>
      <c r="G224" s="1"/>
      <c r="H224" s="1"/>
      <c r="I224" s="1"/>
      <c r="J224" s="1"/>
      <c r="K224" s="1"/>
      <c r="L224" s="1"/>
      <c r="M224" s="1"/>
      <c r="N224" s="33"/>
      <c r="O224" s="1"/>
      <c r="P224" s="1"/>
      <c r="Q224" s="26"/>
      <c r="R224" s="1"/>
    </row>
    <row r="225" spans="1:18" x14ac:dyDescent="0.25">
      <c r="A225" s="1"/>
      <c r="B225" s="49"/>
      <c r="C225" s="49"/>
      <c r="D225" s="1"/>
      <c r="E225" s="47"/>
      <c r="F225" s="1"/>
      <c r="G225" s="1"/>
      <c r="H225" s="1"/>
      <c r="I225" s="1"/>
      <c r="J225" s="1"/>
      <c r="K225" s="1"/>
      <c r="L225" s="1"/>
      <c r="M225" s="1"/>
      <c r="N225" s="33"/>
      <c r="O225" s="1"/>
      <c r="P225" s="1"/>
      <c r="Q225" s="26"/>
      <c r="R225" s="1"/>
    </row>
    <row r="226" spans="1:18" x14ac:dyDescent="0.25">
      <c r="A226" s="1"/>
      <c r="B226" s="49"/>
      <c r="C226" s="32"/>
      <c r="D226" s="1"/>
      <c r="E226" s="47"/>
      <c r="F226" s="1"/>
      <c r="G226" s="1"/>
      <c r="H226" s="1"/>
      <c r="I226" s="1"/>
      <c r="J226" s="1"/>
      <c r="K226" s="1"/>
      <c r="L226" s="1"/>
      <c r="M226" s="1"/>
      <c r="N226" s="33"/>
      <c r="O226" s="1"/>
      <c r="P226" s="1"/>
      <c r="Q226" s="26"/>
      <c r="R226" s="1"/>
    </row>
    <row r="227" spans="1:18" x14ac:dyDescent="0.25">
      <c r="A227" s="1"/>
      <c r="B227" s="49"/>
      <c r="C227" s="32"/>
      <c r="D227" s="1"/>
      <c r="E227" s="47"/>
      <c r="F227" s="1"/>
      <c r="G227" s="1"/>
      <c r="H227" s="1"/>
      <c r="I227" s="1"/>
      <c r="J227" s="1"/>
      <c r="K227" s="1"/>
      <c r="L227" s="1"/>
      <c r="M227" s="1"/>
      <c r="N227" s="33"/>
      <c r="O227" s="1"/>
      <c r="P227" s="1"/>
      <c r="Q227" s="26"/>
      <c r="R227" s="1"/>
    </row>
    <row r="228" spans="1:18" x14ac:dyDescent="0.25">
      <c r="A228" s="1"/>
      <c r="B228" s="49"/>
      <c r="C228" s="32"/>
      <c r="D228" s="1"/>
      <c r="E228" s="47"/>
      <c r="F228" s="1"/>
      <c r="G228" s="1"/>
      <c r="H228" s="1"/>
      <c r="I228" s="1"/>
      <c r="J228" s="1"/>
      <c r="K228" s="1"/>
      <c r="L228" s="1"/>
      <c r="M228" s="1"/>
      <c r="N228" s="33"/>
      <c r="O228" s="1"/>
      <c r="P228" s="1"/>
      <c r="Q228" s="26"/>
      <c r="R228" s="1"/>
    </row>
    <row r="229" spans="1:18" x14ac:dyDescent="0.25">
      <c r="A229" s="1"/>
      <c r="B229" s="49"/>
      <c r="C229" s="32"/>
      <c r="D229" s="1"/>
      <c r="E229" s="47"/>
      <c r="F229" s="1"/>
      <c r="G229" s="1"/>
      <c r="H229" s="1"/>
      <c r="I229" s="1"/>
      <c r="J229" s="1"/>
      <c r="K229" s="1"/>
      <c r="L229" s="1"/>
      <c r="M229" s="1"/>
      <c r="N229" s="33"/>
      <c r="O229" s="1"/>
      <c r="P229" s="1"/>
      <c r="Q229" s="26"/>
      <c r="R229" s="1"/>
    </row>
    <row r="230" spans="1:18" x14ac:dyDescent="0.25">
      <c r="A230" s="1"/>
      <c r="B230" s="49"/>
      <c r="C230" s="32"/>
      <c r="D230" s="1"/>
      <c r="E230" s="47"/>
      <c r="F230" s="1"/>
      <c r="G230" s="1"/>
      <c r="H230" s="1"/>
      <c r="I230" s="1"/>
      <c r="J230" s="1"/>
      <c r="K230" s="1"/>
      <c r="L230" s="1"/>
      <c r="M230" s="1"/>
      <c r="N230" s="33"/>
      <c r="O230" s="1"/>
      <c r="P230" s="1"/>
      <c r="Q230" s="26"/>
      <c r="R230" s="1"/>
    </row>
    <row r="231" spans="1:18" x14ac:dyDescent="0.25">
      <c r="A231" s="1"/>
      <c r="B231" s="1"/>
      <c r="C231" s="106"/>
      <c r="D231" s="1"/>
      <c r="E231" s="47"/>
      <c r="F231" s="1"/>
      <c r="G231" s="1"/>
      <c r="H231" s="1"/>
      <c r="I231" s="1"/>
      <c r="J231" s="1"/>
      <c r="K231" s="1"/>
      <c r="L231" s="1"/>
      <c r="M231" s="1"/>
      <c r="N231" s="33"/>
      <c r="O231" s="1"/>
      <c r="P231" s="1"/>
      <c r="Q231" s="26"/>
      <c r="R231" s="1"/>
    </row>
    <row r="232" spans="1:18" x14ac:dyDescent="0.25">
      <c r="A232" s="1"/>
      <c r="B232" s="1"/>
      <c r="C232" s="106"/>
      <c r="D232" s="1"/>
      <c r="E232" s="47"/>
      <c r="F232" s="1"/>
      <c r="G232" s="1"/>
      <c r="H232" s="1"/>
      <c r="I232" s="1"/>
      <c r="J232" s="1"/>
      <c r="K232" s="1"/>
      <c r="L232" s="1"/>
      <c r="M232" s="1"/>
      <c r="N232" s="33"/>
      <c r="O232" s="1"/>
      <c r="P232" s="1"/>
      <c r="Q232" s="26"/>
      <c r="R232" s="1"/>
    </row>
    <row r="233" spans="1:18" x14ac:dyDescent="0.25">
      <c r="A233" s="1"/>
      <c r="B233" s="1"/>
      <c r="C233" s="106"/>
      <c r="D233" s="1"/>
      <c r="E233" s="47"/>
      <c r="F233" s="1"/>
      <c r="G233" s="1"/>
      <c r="H233" s="1"/>
      <c r="I233" s="1"/>
      <c r="J233" s="1"/>
      <c r="K233" s="1"/>
      <c r="L233" s="1"/>
      <c r="M233" s="1"/>
      <c r="N233" s="33"/>
      <c r="O233" s="1"/>
      <c r="P233" s="1"/>
      <c r="Q233" s="26"/>
      <c r="R233" s="1"/>
    </row>
    <row r="234" spans="1:18" x14ac:dyDescent="0.25">
      <c r="A234" s="1"/>
      <c r="B234" s="1"/>
      <c r="C234" s="106"/>
      <c r="D234" s="1"/>
      <c r="E234" s="47"/>
      <c r="F234" s="1"/>
      <c r="G234" s="1"/>
      <c r="H234" s="1"/>
      <c r="I234" s="1"/>
      <c r="J234" s="1"/>
      <c r="K234" s="1"/>
      <c r="L234" s="1"/>
      <c r="M234" s="1"/>
      <c r="N234" s="33"/>
      <c r="O234" s="1"/>
      <c r="P234" s="1"/>
      <c r="Q234" s="26"/>
      <c r="R234" s="1"/>
    </row>
    <row r="235" spans="1:18" x14ac:dyDescent="0.25">
      <c r="A235" s="1"/>
      <c r="B235" s="1"/>
      <c r="C235" s="106"/>
      <c r="D235" s="1"/>
      <c r="E235" s="47"/>
      <c r="F235" s="1"/>
      <c r="G235" s="1"/>
      <c r="H235" s="1"/>
      <c r="I235" s="1"/>
      <c r="J235" s="1"/>
      <c r="K235" s="1"/>
      <c r="L235" s="1"/>
      <c r="M235" s="1"/>
      <c r="N235" s="33"/>
      <c r="O235" s="1"/>
      <c r="P235" s="1"/>
      <c r="Q235" s="26"/>
      <c r="R235" s="1"/>
    </row>
    <row r="236" spans="1:18" x14ac:dyDescent="0.25">
      <c r="A236" s="1"/>
      <c r="B236" s="1"/>
      <c r="C236" s="106"/>
      <c r="D236" s="1"/>
      <c r="E236" s="47"/>
      <c r="F236" s="1"/>
      <c r="G236" s="1"/>
      <c r="H236" s="1"/>
      <c r="I236" s="1"/>
      <c r="J236" s="1"/>
      <c r="K236" s="1"/>
      <c r="L236" s="1"/>
      <c r="M236" s="1"/>
      <c r="N236" s="33"/>
      <c r="O236" s="1"/>
      <c r="P236" s="1"/>
      <c r="Q236" s="26"/>
      <c r="R236" s="1"/>
    </row>
    <row r="237" spans="1:18" x14ac:dyDescent="0.25">
      <c r="A237" s="1"/>
      <c r="B237" s="1"/>
      <c r="C237" s="106"/>
      <c r="D237" s="1"/>
      <c r="E237" s="47"/>
      <c r="F237" s="1"/>
      <c r="G237" s="1"/>
      <c r="H237" s="1"/>
      <c r="I237" s="1"/>
      <c r="J237" s="1"/>
      <c r="K237" s="1"/>
      <c r="L237" s="1"/>
      <c r="M237" s="1"/>
      <c r="N237" s="33"/>
      <c r="O237" s="1"/>
      <c r="P237" s="1"/>
      <c r="Q237" s="26"/>
      <c r="R237" s="1"/>
    </row>
    <row r="238" spans="1:18" x14ac:dyDescent="0.25">
      <c r="A238" s="1"/>
      <c r="B238" s="1"/>
      <c r="C238" s="106"/>
      <c r="D238" s="1"/>
      <c r="E238" s="47"/>
      <c r="F238" s="1"/>
      <c r="G238" s="1"/>
      <c r="H238" s="1"/>
      <c r="I238" s="1"/>
      <c r="J238" s="1"/>
      <c r="K238" s="1"/>
      <c r="L238" s="1"/>
      <c r="M238" s="1"/>
      <c r="N238" s="33"/>
      <c r="O238" s="1"/>
      <c r="P238" s="1"/>
      <c r="Q238" s="26"/>
      <c r="R238" s="1"/>
    </row>
    <row r="239" spans="1:18" x14ac:dyDescent="0.25">
      <c r="A239" s="1"/>
      <c r="B239" s="49"/>
      <c r="C239" s="49"/>
      <c r="D239" s="1"/>
      <c r="E239" s="47"/>
      <c r="F239" s="1"/>
      <c r="G239" s="1"/>
      <c r="H239" s="1"/>
      <c r="I239" s="50"/>
      <c r="J239" s="1"/>
      <c r="K239" s="1"/>
      <c r="L239" s="1"/>
      <c r="M239" s="1"/>
      <c r="N239" s="33"/>
      <c r="O239" s="1"/>
      <c r="P239" s="1"/>
      <c r="Q239" s="26"/>
      <c r="R239" s="1"/>
    </row>
    <row r="240" spans="1:18" x14ac:dyDescent="0.25">
      <c r="A240" s="1"/>
      <c r="B240" s="49"/>
      <c r="C240" s="49"/>
      <c r="D240" s="1"/>
      <c r="E240" s="47"/>
      <c r="F240" s="1"/>
      <c r="G240" s="1"/>
      <c r="H240" s="47"/>
      <c r="I240" s="50"/>
      <c r="J240" s="1"/>
      <c r="K240" s="1"/>
      <c r="L240" s="1"/>
      <c r="M240" s="1"/>
      <c r="N240" s="1"/>
      <c r="O240" s="1"/>
      <c r="P240" s="1"/>
      <c r="Q240" s="26"/>
      <c r="R240" s="1"/>
    </row>
    <row r="241" spans="1:18" x14ac:dyDescent="0.25">
      <c r="A241" s="1"/>
      <c r="B241" s="49"/>
      <c r="C241" s="49"/>
      <c r="D241" s="1"/>
      <c r="E241" s="47"/>
      <c r="F241" s="1"/>
      <c r="G241" s="1"/>
      <c r="H241" s="47"/>
      <c r="I241" s="50"/>
      <c r="J241" s="1"/>
      <c r="K241" s="1"/>
      <c r="L241" s="1"/>
      <c r="M241" s="1"/>
      <c r="N241" s="1"/>
      <c r="O241" s="1"/>
      <c r="P241" s="1"/>
      <c r="Q241" s="26"/>
      <c r="R241" s="1"/>
    </row>
    <row r="242" spans="1:18" x14ac:dyDescent="0.25">
      <c r="A242" s="1"/>
      <c r="B242" s="49"/>
      <c r="C242" s="49"/>
      <c r="D242" s="1"/>
      <c r="E242" s="47"/>
      <c r="F242" s="1"/>
      <c r="G242" s="1"/>
      <c r="H242" s="67"/>
      <c r="I242" s="50"/>
      <c r="J242" s="1"/>
      <c r="K242" s="1"/>
      <c r="L242" s="1"/>
      <c r="M242" s="1"/>
      <c r="N242" s="1"/>
      <c r="O242" s="1"/>
      <c r="P242" s="1"/>
      <c r="Q242" s="26"/>
      <c r="R242" s="1"/>
    </row>
    <row r="243" spans="1:18" x14ac:dyDescent="0.25">
      <c r="A243" s="1"/>
      <c r="B243" s="49"/>
      <c r="C243" s="49"/>
      <c r="D243" s="1"/>
      <c r="E243" s="47"/>
      <c r="F243" s="1"/>
      <c r="G243" s="1"/>
      <c r="H243" s="67"/>
      <c r="I243" s="67"/>
      <c r="J243" s="1"/>
      <c r="K243" s="1"/>
      <c r="L243" s="1"/>
      <c r="M243" s="1"/>
      <c r="N243" s="33"/>
      <c r="O243" s="1"/>
      <c r="P243" s="1"/>
      <c r="Q243" s="26"/>
      <c r="R243" s="1"/>
    </row>
    <row r="244" spans="1:18" x14ac:dyDescent="0.25">
      <c r="A244" s="1"/>
      <c r="B244" s="49"/>
      <c r="C244" s="49"/>
      <c r="D244" s="1"/>
      <c r="E244" s="47"/>
      <c r="F244" s="1"/>
      <c r="G244" s="1"/>
      <c r="H244" s="1"/>
      <c r="I244" s="26"/>
      <c r="J244" s="1"/>
      <c r="K244" s="1"/>
      <c r="L244" s="1"/>
      <c r="M244" s="1"/>
      <c r="N244" s="1"/>
      <c r="O244" s="1"/>
      <c r="P244" s="1"/>
      <c r="Q244" s="26"/>
      <c r="R244" s="1"/>
    </row>
    <row r="245" spans="1:18" x14ac:dyDescent="0.25">
      <c r="A245" s="1"/>
      <c r="B245" s="49"/>
      <c r="C245" s="49"/>
      <c r="D245" s="1"/>
      <c r="E245" s="47"/>
      <c r="F245" s="1"/>
      <c r="G245" s="1"/>
      <c r="H245" s="1"/>
      <c r="I245" s="1"/>
      <c r="J245" s="1"/>
      <c r="K245" s="1"/>
      <c r="L245" s="1"/>
      <c r="M245" s="1"/>
      <c r="N245" s="33"/>
      <c r="O245" s="1"/>
      <c r="P245" s="1"/>
      <c r="Q245" s="26"/>
      <c r="R245" s="1"/>
    </row>
    <row r="246" spans="1:18" x14ac:dyDescent="0.25">
      <c r="A246" s="1"/>
      <c r="B246" s="1"/>
      <c r="C246" s="106"/>
      <c r="D246" s="1"/>
      <c r="E246" s="47"/>
      <c r="F246" s="1"/>
      <c r="G246" s="1"/>
      <c r="H246" s="145"/>
      <c r="I246" s="145"/>
      <c r="J246" s="145"/>
      <c r="K246" s="145"/>
      <c r="L246" s="1"/>
      <c r="M246" s="1"/>
      <c r="N246" s="157"/>
      <c r="O246" s="1"/>
      <c r="P246" s="1"/>
      <c r="Q246" s="26"/>
      <c r="R246" s="1"/>
    </row>
    <row r="247" spans="1:18" x14ac:dyDescent="0.25">
      <c r="A247" s="1"/>
      <c r="B247" s="1"/>
      <c r="C247" s="106"/>
      <c r="D247" s="1"/>
      <c r="E247" s="4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6"/>
      <c r="R247" s="1"/>
    </row>
    <row r="248" spans="1:18" ht="16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6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x14ac:dyDescent="0.25">
      <c r="A250" s="1"/>
      <c r="B250" s="49"/>
      <c r="C250" s="49"/>
      <c r="D250" s="1"/>
      <c r="E250" s="47"/>
      <c r="F250" s="1"/>
      <c r="G250" s="1"/>
      <c r="H250" s="26"/>
      <c r="I250" s="50"/>
      <c r="J250" s="1"/>
      <c r="K250" s="50"/>
      <c r="L250" s="1"/>
      <c r="M250" s="1"/>
      <c r="N250" s="33"/>
      <c r="O250" s="1"/>
      <c r="P250" s="1"/>
      <c r="Q250" s="26"/>
      <c r="R250" s="1"/>
    </row>
    <row r="251" spans="1:18" x14ac:dyDescent="0.25">
      <c r="A251" s="1"/>
      <c r="B251" s="49"/>
      <c r="C251" s="49"/>
      <c r="D251" s="1"/>
      <c r="E251" s="47"/>
      <c r="F251" s="1"/>
      <c r="G251" s="1"/>
      <c r="H251" s="47"/>
      <c r="I251" s="50"/>
      <c r="J251" s="1"/>
      <c r="K251" s="1"/>
      <c r="L251" s="1"/>
      <c r="M251" s="1"/>
      <c r="N251" s="1"/>
      <c r="O251" s="1"/>
      <c r="P251" s="1"/>
      <c r="Q251" s="23"/>
      <c r="R251" s="1"/>
    </row>
    <row r="252" spans="1:18" x14ac:dyDescent="0.25">
      <c r="A252" s="1"/>
      <c r="B252" s="49"/>
      <c r="C252" s="49"/>
      <c r="D252" s="1"/>
      <c r="E252" s="47"/>
      <c r="F252" s="1"/>
      <c r="G252" s="1"/>
      <c r="H252" s="26"/>
      <c r="I252" s="50"/>
      <c r="J252" s="1"/>
      <c r="K252" s="1"/>
      <c r="L252" s="1"/>
      <c r="M252" s="1"/>
      <c r="N252" s="33"/>
      <c r="O252" s="1"/>
      <c r="P252" s="1"/>
      <c r="Q252" s="26"/>
      <c r="R252" s="1"/>
    </row>
    <row r="253" spans="1:18" x14ac:dyDescent="0.25">
      <c r="A253" s="1"/>
      <c r="B253" s="49"/>
      <c r="C253" s="49"/>
      <c r="D253" s="1"/>
      <c r="E253" s="47"/>
      <c r="F253" s="1"/>
      <c r="G253" s="1"/>
      <c r="H253" s="1"/>
      <c r="I253" s="50"/>
      <c r="J253" s="1"/>
      <c r="K253" s="1"/>
      <c r="L253" s="1"/>
      <c r="M253" s="1"/>
      <c r="N253" s="33"/>
      <c r="O253" s="1"/>
      <c r="P253" s="1"/>
      <c r="Q253" s="26"/>
      <c r="R253" s="1"/>
    </row>
    <row r="254" spans="1:18" x14ac:dyDescent="0.25">
      <c r="A254" s="1"/>
      <c r="B254" s="49"/>
      <c r="C254" s="49"/>
      <c r="D254" s="1"/>
      <c r="E254" s="47"/>
      <c r="F254" s="1"/>
      <c r="G254" s="1"/>
      <c r="H254" s="1"/>
      <c r="I254" s="50"/>
      <c r="J254" s="1"/>
      <c r="K254" s="1"/>
      <c r="L254" s="1"/>
      <c r="M254" s="1"/>
      <c r="N254" s="1"/>
      <c r="O254" s="1"/>
      <c r="P254" s="1"/>
      <c r="Q254" s="23"/>
      <c r="R254" s="1"/>
    </row>
    <row r="255" spans="1:18" x14ac:dyDescent="0.25">
      <c r="A255" s="1"/>
      <c r="B255" s="49"/>
      <c r="C255" s="49"/>
      <c r="D255" s="1"/>
      <c r="E255" s="47"/>
      <c r="F255" s="1"/>
      <c r="G255" s="1"/>
      <c r="H255" s="1"/>
      <c r="I255" s="50"/>
      <c r="J255" s="1"/>
      <c r="K255" s="1"/>
      <c r="L255" s="1"/>
      <c r="M255" s="1"/>
      <c r="N255" s="1"/>
      <c r="O255" s="1"/>
      <c r="P255" s="1"/>
      <c r="Q255" s="23"/>
      <c r="R255" s="1"/>
    </row>
    <row r="256" spans="1:18" x14ac:dyDescent="0.25">
      <c r="A256" s="1"/>
      <c r="B256" s="49"/>
      <c r="C256" s="49"/>
      <c r="D256" s="1"/>
      <c r="E256" s="47"/>
      <c r="F256" s="1"/>
      <c r="G256" s="1"/>
      <c r="H256" s="1"/>
      <c r="I256" s="50"/>
      <c r="J256" s="1"/>
      <c r="K256" s="1"/>
      <c r="L256" s="1"/>
      <c r="M256" s="1"/>
      <c r="N256" s="1"/>
      <c r="O256" s="1"/>
      <c r="P256" s="1"/>
      <c r="Q256" s="26"/>
      <c r="R256" s="1"/>
    </row>
    <row r="257" spans="1:18" x14ac:dyDescent="0.25">
      <c r="A257" s="1"/>
      <c r="B257" s="49"/>
      <c r="C257" s="49"/>
      <c r="D257" s="1"/>
      <c r="E257" s="47"/>
      <c r="F257" s="1"/>
      <c r="G257" s="1"/>
      <c r="H257" s="1"/>
      <c r="I257" s="67"/>
      <c r="J257" s="1"/>
      <c r="K257" s="67"/>
      <c r="L257" s="1"/>
      <c r="M257" s="1"/>
      <c r="N257" s="1"/>
      <c r="O257" s="1"/>
      <c r="P257" s="1"/>
      <c r="Q257" s="26"/>
      <c r="R257" s="1"/>
    </row>
    <row r="258" spans="1:18" x14ac:dyDescent="0.25">
      <c r="A258" s="1"/>
      <c r="B258" s="49"/>
      <c r="C258" s="49"/>
      <c r="D258" s="1"/>
      <c r="E258" s="47"/>
      <c r="F258" s="1"/>
      <c r="G258" s="1"/>
      <c r="H258" s="1"/>
      <c r="I258" s="26"/>
      <c r="J258" s="1"/>
      <c r="K258" s="26"/>
      <c r="L258" s="1"/>
      <c r="M258" s="1"/>
      <c r="N258" s="1"/>
      <c r="O258" s="1"/>
      <c r="P258" s="1"/>
      <c r="Q258" s="26"/>
      <c r="R258" s="1"/>
    </row>
    <row r="259" spans="1:18" x14ac:dyDescent="0.25">
      <c r="A259" s="1"/>
      <c r="B259" s="49"/>
      <c r="C259" s="49"/>
      <c r="D259" s="1"/>
      <c r="E259" s="4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6"/>
      <c r="R259" s="1"/>
    </row>
    <row r="260" spans="1:18" x14ac:dyDescent="0.25">
      <c r="A260" s="1"/>
      <c r="B260" s="49"/>
      <c r="C260" s="49"/>
      <c r="D260" s="1"/>
      <c r="E260" s="47"/>
      <c r="F260" s="1"/>
      <c r="G260" s="1"/>
      <c r="H260" s="26"/>
      <c r="I260" s="50"/>
      <c r="J260" s="1"/>
      <c r="K260" s="50"/>
      <c r="L260" s="1"/>
      <c r="M260" s="1"/>
      <c r="N260" s="33"/>
      <c r="O260" s="1"/>
      <c r="P260" s="1"/>
      <c r="Q260" s="26"/>
      <c r="R260" s="1"/>
    </row>
    <row r="261" spans="1:18" x14ac:dyDescent="0.25">
      <c r="A261" s="1"/>
      <c r="B261" s="49"/>
      <c r="C261" s="49"/>
      <c r="D261" s="1"/>
      <c r="E261" s="47"/>
      <c r="F261" s="1"/>
      <c r="G261" s="1"/>
      <c r="H261" s="47"/>
      <c r="I261" s="50"/>
      <c r="J261" s="1"/>
      <c r="K261" s="1"/>
      <c r="L261" s="1"/>
      <c r="M261" s="1"/>
      <c r="N261" s="33"/>
      <c r="O261" s="1"/>
      <c r="P261" s="1"/>
      <c r="Q261" s="23"/>
      <c r="R261" s="1"/>
    </row>
    <row r="262" spans="1:18" x14ac:dyDescent="0.25">
      <c r="A262" s="1"/>
      <c r="B262" s="49"/>
      <c r="C262" s="49"/>
      <c r="D262" s="1"/>
      <c r="E262" s="47"/>
      <c r="F262" s="1"/>
      <c r="G262" s="1"/>
      <c r="H262" s="1"/>
      <c r="I262" s="50"/>
      <c r="J262" s="1"/>
      <c r="K262" s="1"/>
      <c r="L262" s="1"/>
      <c r="M262" s="1"/>
      <c r="N262" s="33"/>
      <c r="O262" s="1"/>
      <c r="P262" s="1"/>
      <c r="Q262" s="26"/>
      <c r="R262" s="1"/>
    </row>
    <row r="263" spans="1:18" x14ac:dyDescent="0.25">
      <c r="A263" s="1"/>
      <c r="B263" s="49"/>
      <c r="C263" s="49"/>
      <c r="D263" s="1"/>
      <c r="E263" s="47"/>
      <c r="F263" s="1"/>
      <c r="G263" s="1"/>
      <c r="H263" s="26"/>
      <c r="I263" s="50"/>
      <c r="J263" s="1"/>
      <c r="K263" s="1"/>
      <c r="L263" s="1"/>
      <c r="M263" s="1"/>
      <c r="N263" s="157"/>
      <c r="O263" s="1"/>
      <c r="P263" s="1"/>
      <c r="Q263" s="26"/>
      <c r="R263" s="1"/>
    </row>
    <row r="264" spans="1:18" x14ac:dyDescent="0.25">
      <c r="A264" s="1"/>
      <c r="B264" s="49"/>
      <c r="C264" s="49"/>
      <c r="D264" s="1"/>
      <c r="E264" s="47"/>
      <c r="F264" s="1"/>
      <c r="G264" s="1"/>
      <c r="H264" s="47"/>
      <c r="I264" s="50"/>
      <c r="J264" s="1"/>
      <c r="K264" s="1"/>
      <c r="L264" s="1"/>
      <c r="M264" s="1"/>
      <c r="N264" s="23"/>
      <c r="O264" s="1"/>
      <c r="P264" s="1"/>
      <c r="Q264" s="23"/>
      <c r="R264" s="1"/>
    </row>
    <row r="265" spans="1:18" x14ac:dyDescent="0.25">
      <c r="A265" s="1"/>
      <c r="B265" s="49"/>
      <c r="C265" s="49"/>
      <c r="D265" s="1"/>
      <c r="E265" s="47"/>
      <c r="F265" s="1"/>
      <c r="G265" s="1"/>
      <c r="H265" s="26"/>
      <c r="I265" s="50"/>
      <c r="J265" s="1"/>
      <c r="K265" s="1"/>
      <c r="L265" s="1"/>
      <c r="M265" s="1"/>
      <c r="N265" s="33"/>
      <c r="O265" s="1"/>
      <c r="P265" s="1"/>
      <c r="Q265" s="26"/>
      <c r="R265" s="1"/>
    </row>
    <row r="266" spans="1:18" x14ac:dyDescent="0.25">
      <c r="A266" s="1"/>
      <c r="B266" s="49"/>
      <c r="C266" s="49"/>
      <c r="D266" s="1"/>
      <c r="E266" s="47"/>
      <c r="F266" s="1"/>
      <c r="G266" s="1"/>
      <c r="H266" s="1"/>
      <c r="I266" s="50"/>
      <c r="J266" s="1"/>
      <c r="K266" s="1"/>
      <c r="L266" s="1"/>
      <c r="M266" s="1"/>
      <c r="N266" s="33"/>
      <c r="O266" s="1"/>
      <c r="P266" s="1"/>
      <c r="Q266" s="26"/>
      <c r="R266" s="1"/>
    </row>
    <row r="267" spans="1:18" x14ac:dyDescent="0.25">
      <c r="A267" s="1"/>
      <c r="B267" s="49"/>
      <c r="C267" s="49"/>
      <c r="D267" s="1"/>
      <c r="E267" s="47"/>
      <c r="F267" s="1"/>
      <c r="G267" s="1"/>
      <c r="H267" s="1"/>
      <c r="I267" s="1"/>
      <c r="J267" s="1"/>
      <c r="K267" s="1"/>
      <c r="L267" s="1"/>
      <c r="M267" s="1"/>
      <c r="N267" s="33"/>
      <c r="O267" s="1"/>
      <c r="P267" s="1"/>
      <c r="Q267" s="23"/>
      <c r="R267" s="1"/>
    </row>
    <row r="268" spans="1:18" x14ac:dyDescent="0.25">
      <c r="A268" s="1"/>
      <c r="B268" s="49"/>
      <c r="C268" s="49"/>
      <c r="D268" s="1"/>
      <c r="E268" s="47"/>
      <c r="F268" s="1"/>
      <c r="G268" s="1"/>
      <c r="H268" s="1"/>
      <c r="I268" s="1"/>
      <c r="J268" s="1"/>
      <c r="K268" s="1"/>
      <c r="L268" s="1"/>
      <c r="M268" s="26"/>
      <c r="N268" s="33"/>
      <c r="O268" s="1"/>
      <c r="P268" s="1"/>
      <c r="Q268" s="23"/>
      <c r="R268" s="1"/>
    </row>
    <row r="269" spans="1:18" x14ac:dyDescent="0.25">
      <c r="A269" s="1"/>
      <c r="B269" s="49"/>
      <c r="C269" s="49"/>
      <c r="D269" s="1"/>
      <c r="E269" s="47"/>
      <c r="F269" s="1"/>
      <c r="G269" s="1"/>
      <c r="H269" s="1"/>
      <c r="I269" s="50"/>
      <c r="J269" s="1"/>
      <c r="K269" s="1"/>
      <c r="L269" s="1"/>
      <c r="M269" s="1"/>
      <c r="N269" s="33"/>
      <c r="O269" s="1"/>
      <c r="P269" s="1"/>
      <c r="Q269" s="26"/>
      <c r="R269" s="1"/>
    </row>
    <row r="270" spans="1:18" x14ac:dyDescent="0.25">
      <c r="A270" s="1"/>
      <c r="B270" s="49"/>
      <c r="C270" s="49"/>
      <c r="D270" s="1"/>
      <c r="E270" s="47"/>
      <c r="F270" s="1"/>
      <c r="G270" s="1"/>
      <c r="H270" s="1"/>
      <c r="I270" s="50"/>
      <c r="J270" s="1"/>
      <c r="K270" s="1"/>
      <c r="L270" s="1"/>
      <c r="M270" s="1"/>
      <c r="N270" s="33"/>
      <c r="O270" s="1"/>
      <c r="P270" s="1"/>
      <c r="Q270" s="26"/>
      <c r="R270" s="1"/>
    </row>
    <row r="271" spans="1:18" x14ac:dyDescent="0.25">
      <c r="A271" s="1"/>
      <c r="B271" s="49"/>
      <c r="C271" s="49"/>
      <c r="D271" s="1"/>
      <c r="E271" s="47"/>
      <c r="F271" s="1"/>
      <c r="G271" s="1"/>
      <c r="H271" s="1"/>
      <c r="I271" s="50"/>
      <c r="J271" s="1"/>
      <c r="K271" s="50"/>
      <c r="L271" s="1"/>
      <c r="M271" s="1"/>
      <c r="N271" s="1"/>
      <c r="O271" s="1"/>
      <c r="P271" s="1"/>
      <c r="Q271" s="26"/>
      <c r="R271" s="1"/>
    </row>
    <row r="272" spans="1:18" x14ac:dyDescent="0.25">
      <c r="A272" s="1"/>
      <c r="B272" s="49"/>
      <c r="C272" s="49"/>
      <c r="D272" s="1"/>
      <c r="E272" s="47"/>
      <c r="F272" s="1"/>
      <c r="G272" s="1"/>
      <c r="H272" s="1"/>
      <c r="I272" s="1"/>
      <c r="J272" s="1"/>
      <c r="K272" s="1"/>
      <c r="L272" s="1"/>
      <c r="M272" s="1"/>
      <c r="N272" s="33"/>
      <c r="O272" s="1"/>
      <c r="P272" s="1"/>
      <c r="Q272" s="26"/>
      <c r="R272" s="1"/>
    </row>
    <row r="273" spans="1:18" x14ac:dyDescent="0.25">
      <c r="A273" s="1"/>
      <c r="B273" s="49"/>
      <c r="C273" s="49"/>
      <c r="D273" s="1"/>
      <c r="E273" s="47"/>
      <c r="F273" s="1"/>
      <c r="G273" s="1"/>
      <c r="H273" s="1"/>
      <c r="I273" s="1"/>
      <c r="J273" s="1"/>
      <c r="K273" s="1"/>
      <c r="L273" s="1"/>
      <c r="M273" s="1"/>
      <c r="N273" s="33"/>
      <c r="O273" s="1"/>
      <c r="P273" s="1"/>
      <c r="Q273" s="26"/>
      <c r="R273" s="1"/>
    </row>
    <row r="274" spans="1:18" x14ac:dyDescent="0.25">
      <c r="A274" s="1"/>
      <c r="B274" s="49"/>
      <c r="C274" s="49"/>
      <c r="D274" s="1"/>
      <c r="E274" s="47"/>
      <c r="F274" s="1"/>
      <c r="G274" s="1"/>
      <c r="H274" s="1"/>
      <c r="I274" s="1"/>
      <c r="J274" s="1"/>
      <c r="K274" s="1"/>
      <c r="L274" s="1"/>
      <c r="M274" s="1"/>
      <c r="N274" s="33"/>
      <c r="O274" s="1"/>
      <c r="P274" s="1"/>
      <c r="Q274" s="26"/>
      <c r="R274" s="1"/>
    </row>
    <row r="275" spans="1:18" x14ac:dyDescent="0.25">
      <c r="A275" s="1"/>
      <c r="B275" s="49"/>
      <c r="C275" s="49"/>
      <c r="D275" s="1"/>
      <c r="E275" s="47"/>
      <c r="F275" s="1"/>
      <c r="G275" s="1"/>
      <c r="H275" s="1"/>
      <c r="I275" s="1"/>
      <c r="J275" s="1"/>
      <c r="K275" s="1"/>
      <c r="L275" s="1"/>
      <c r="M275" s="1"/>
      <c r="N275" s="33"/>
      <c r="O275" s="1"/>
      <c r="P275" s="1"/>
      <c r="Q275" s="26"/>
      <c r="R275" s="1"/>
    </row>
    <row r="276" spans="1:18" x14ac:dyDescent="0.25">
      <c r="A276" s="1"/>
      <c r="B276" s="49"/>
      <c r="C276" s="49"/>
      <c r="D276" s="1"/>
      <c r="E276" s="47"/>
      <c r="F276" s="1"/>
      <c r="G276" s="1"/>
      <c r="H276" s="1"/>
      <c r="I276" s="1"/>
      <c r="J276" s="1"/>
      <c r="K276" s="1"/>
      <c r="L276" s="1"/>
      <c r="M276" s="1"/>
      <c r="N276" s="33"/>
      <c r="O276" s="1"/>
      <c r="P276" s="1"/>
      <c r="Q276" s="26"/>
      <c r="R276" s="1"/>
    </row>
    <row r="277" spans="1:18" x14ac:dyDescent="0.25">
      <c r="A277" s="1"/>
      <c r="B277" s="49"/>
      <c r="C277" s="49"/>
      <c r="D277" s="1"/>
      <c r="E277" s="47"/>
      <c r="F277" s="1"/>
      <c r="G277" s="1"/>
      <c r="H277" s="1"/>
      <c r="I277" s="1"/>
      <c r="J277" s="1"/>
      <c r="K277" s="1"/>
      <c r="L277" s="1"/>
      <c r="M277" s="1"/>
      <c r="N277" s="33"/>
      <c r="O277" s="1"/>
      <c r="P277" s="1"/>
      <c r="Q277" s="26"/>
      <c r="R277" s="1"/>
    </row>
    <row r="278" spans="1:18" x14ac:dyDescent="0.25">
      <c r="A278" s="1"/>
      <c r="B278" s="49"/>
      <c r="C278" s="49"/>
      <c r="D278" s="1"/>
      <c r="E278" s="47"/>
      <c r="F278" s="1"/>
      <c r="G278" s="1"/>
      <c r="H278" s="1"/>
      <c r="I278" s="1"/>
      <c r="J278" s="1"/>
      <c r="K278" s="1"/>
      <c r="L278" s="1"/>
      <c r="M278" s="1"/>
      <c r="N278" s="33"/>
      <c r="O278" s="1"/>
      <c r="P278" s="1"/>
      <c r="Q278" s="26"/>
      <c r="R278" s="1"/>
    </row>
    <row r="279" spans="1:18" x14ac:dyDescent="0.25">
      <c r="A279" s="1"/>
      <c r="B279" s="49"/>
      <c r="C279" s="49"/>
      <c r="D279" s="1"/>
      <c r="E279" s="47"/>
      <c r="F279" s="1"/>
      <c r="G279" s="1"/>
      <c r="H279" s="1"/>
      <c r="I279" s="1"/>
      <c r="J279" s="1"/>
      <c r="K279" s="1"/>
      <c r="L279" s="1"/>
      <c r="M279" s="1"/>
      <c r="N279" s="33"/>
      <c r="O279" s="1"/>
      <c r="P279" s="1"/>
      <c r="Q279" s="26"/>
      <c r="R279" s="1"/>
    </row>
    <row r="280" spans="1:18" x14ac:dyDescent="0.25">
      <c r="A280" s="1"/>
      <c r="B280" s="49"/>
      <c r="C280" s="49"/>
      <c r="D280" s="1"/>
      <c r="E280" s="47"/>
      <c r="F280" s="1"/>
      <c r="G280" s="1"/>
      <c r="H280" s="1"/>
      <c r="I280" s="1"/>
      <c r="J280" s="1"/>
      <c r="K280" s="1"/>
      <c r="L280" s="1"/>
      <c r="M280" s="1"/>
      <c r="N280" s="33"/>
      <c r="O280" s="1"/>
      <c r="P280" s="1"/>
      <c r="Q280" s="26"/>
      <c r="R280" s="1"/>
    </row>
    <row r="281" spans="1:18" x14ac:dyDescent="0.25">
      <c r="A281" s="1"/>
      <c r="B281" s="49"/>
      <c r="C281" s="49"/>
      <c r="D281" s="1"/>
      <c r="E281" s="47"/>
      <c r="F281" s="1"/>
      <c r="G281" s="1"/>
      <c r="H281" s="1"/>
      <c r="I281" s="1"/>
      <c r="J281" s="1"/>
      <c r="K281" s="1"/>
      <c r="L281" s="1"/>
      <c r="M281" s="1"/>
      <c r="N281" s="33"/>
      <c r="O281" s="1"/>
      <c r="P281" s="1"/>
      <c r="Q281" s="26"/>
      <c r="R281" s="1"/>
    </row>
    <row r="282" spans="1:18" x14ac:dyDescent="0.25">
      <c r="A282" s="1"/>
      <c r="B282" s="49"/>
      <c r="C282" s="49"/>
      <c r="D282" s="1"/>
      <c r="E282" s="47"/>
      <c r="F282" s="1"/>
      <c r="G282" s="1"/>
      <c r="H282" s="1"/>
      <c r="I282" s="50"/>
      <c r="J282" s="1"/>
      <c r="K282" s="1"/>
      <c r="L282" s="1"/>
      <c r="M282" s="1"/>
      <c r="N282" s="33"/>
      <c r="O282" s="1"/>
      <c r="P282" s="1"/>
      <c r="Q282" s="26"/>
      <c r="R282" s="1"/>
    </row>
    <row r="283" spans="1:18" x14ac:dyDescent="0.25">
      <c r="A283" s="1"/>
      <c r="B283" s="49"/>
      <c r="C283" s="49"/>
      <c r="D283" s="1"/>
      <c r="E283" s="47"/>
      <c r="F283" s="1"/>
      <c r="G283" s="1"/>
      <c r="H283" s="1"/>
      <c r="I283" s="50"/>
      <c r="J283" s="1"/>
      <c r="K283" s="1"/>
      <c r="L283" s="1"/>
      <c r="M283" s="1"/>
      <c r="N283" s="1"/>
      <c r="O283" s="1"/>
      <c r="P283" s="1"/>
      <c r="Q283" s="23"/>
      <c r="R283" s="1"/>
    </row>
    <row r="284" spans="1:18" x14ac:dyDescent="0.25">
      <c r="A284" s="1"/>
      <c r="B284" s="49"/>
      <c r="C284" s="49"/>
      <c r="D284" s="1"/>
      <c r="E284" s="47"/>
      <c r="F284" s="1"/>
      <c r="G284" s="1"/>
      <c r="H284" s="1"/>
      <c r="I284" s="50"/>
      <c r="J284" s="1"/>
      <c r="K284" s="1"/>
      <c r="L284" s="1"/>
      <c r="M284" s="26"/>
      <c r="N284" s="1"/>
      <c r="O284" s="1"/>
      <c r="P284" s="1"/>
      <c r="Q284" s="23"/>
      <c r="R284" s="1"/>
    </row>
    <row r="285" spans="1:18" x14ac:dyDescent="0.25">
      <c r="A285" s="1"/>
      <c r="B285" s="49"/>
      <c r="C285" s="49"/>
      <c r="D285" s="1"/>
      <c r="E285" s="47"/>
      <c r="F285" s="1"/>
      <c r="G285" s="1"/>
      <c r="H285" s="1"/>
      <c r="I285" s="50"/>
      <c r="J285" s="1"/>
      <c r="K285" s="50"/>
      <c r="L285" s="1"/>
      <c r="M285" s="1"/>
      <c r="N285" s="1"/>
      <c r="O285" s="1"/>
      <c r="P285" s="1"/>
      <c r="Q285" s="26"/>
      <c r="R285" s="1"/>
    </row>
    <row r="286" spans="1:18" x14ac:dyDescent="0.25">
      <c r="A286" s="1"/>
      <c r="B286" s="49"/>
      <c r="C286" s="49"/>
      <c r="D286" s="1"/>
      <c r="E286" s="47"/>
      <c r="F286" s="1"/>
      <c r="G286" s="1"/>
      <c r="H286" s="1"/>
      <c r="I286" s="67"/>
      <c r="J286" s="1"/>
      <c r="K286" s="1"/>
      <c r="L286" s="1"/>
      <c r="M286" s="1"/>
      <c r="N286" s="1"/>
      <c r="O286" s="1"/>
      <c r="P286" s="1"/>
      <c r="Q286" s="26"/>
      <c r="R286" s="1"/>
    </row>
    <row r="287" spans="1:18" x14ac:dyDescent="0.25">
      <c r="A287" s="1"/>
      <c r="B287" s="49"/>
      <c r="C287" s="49"/>
      <c r="D287" s="1"/>
      <c r="E287" s="47"/>
      <c r="F287" s="1"/>
      <c r="G287" s="1"/>
      <c r="H287" s="1"/>
      <c r="I287" s="26"/>
      <c r="J287" s="1"/>
      <c r="K287" s="26"/>
      <c r="L287" s="1"/>
      <c r="M287" s="1"/>
      <c r="N287" s="1"/>
      <c r="O287" s="1"/>
      <c r="P287" s="1"/>
      <c r="Q287" s="26"/>
      <c r="R287" s="1"/>
    </row>
    <row r="288" spans="1:18" x14ac:dyDescent="0.25">
      <c r="A288" s="1"/>
      <c r="B288" s="49"/>
      <c r="C288" s="49"/>
      <c r="D288" s="1"/>
      <c r="E288" s="47"/>
      <c r="F288" s="1"/>
      <c r="G288" s="1"/>
      <c r="H288" s="1"/>
      <c r="I288" s="1"/>
      <c r="J288" s="1"/>
      <c r="K288" s="26"/>
      <c r="L288" s="1"/>
      <c r="M288" s="1"/>
      <c r="N288" s="1"/>
      <c r="O288" s="1"/>
      <c r="P288" s="1"/>
      <c r="Q288" s="26"/>
      <c r="R288" s="1"/>
    </row>
    <row r="289" spans="1:18" x14ac:dyDescent="0.25">
      <c r="A289" s="1"/>
      <c r="B289" s="49"/>
      <c r="C289" s="49"/>
      <c r="D289" s="1"/>
      <c r="E289" s="47"/>
      <c r="F289" s="1"/>
      <c r="G289" s="1"/>
      <c r="H289" s="1"/>
      <c r="I289" s="145"/>
      <c r="J289" s="145"/>
      <c r="K289" s="145"/>
      <c r="L289" s="1"/>
      <c r="M289" s="1"/>
      <c r="N289" s="145"/>
      <c r="O289" s="1"/>
      <c r="P289" s="1"/>
      <c r="Q289" s="26"/>
      <c r="R289" s="1"/>
    </row>
    <row r="290" spans="1:18" x14ac:dyDescent="0.25">
      <c r="A290" s="1"/>
      <c r="B290" s="49"/>
      <c r="C290" s="49"/>
      <c r="D290" s="1"/>
      <c r="E290" s="47"/>
      <c r="F290" s="1"/>
      <c r="G290" s="1"/>
      <c r="H290" s="1"/>
      <c r="I290" s="1"/>
      <c r="J290" s="145"/>
      <c r="K290" s="1"/>
      <c r="L290" s="1"/>
      <c r="M290" s="1"/>
      <c r="N290" s="1"/>
      <c r="O290" s="1"/>
      <c r="P290" s="1"/>
      <c r="Q290" s="26"/>
      <c r="R290" s="1"/>
    </row>
    <row r="291" spans="1:18" x14ac:dyDescent="0.25">
      <c r="A291" s="1"/>
      <c r="B291" s="49"/>
      <c r="C291" s="49"/>
      <c r="D291" s="1"/>
      <c r="E291" s="47"/>
      <c r="F291" s="1"/>
      <c r="G291" s="1"/>
      <c r="H291" s="1"/>
      <c r="I291" s="33"/>
      <c r="J291" s="1"/>
      <c r="K291" s="1"/>
      <c r="L291" s="1"/>
      <c r="M291" s="1"/>
      <c r="N291" s="1"/>
      <c r="O291" s="1"/>
      <c r="P291" s="1"/>
      <c r="Q291" s="26"/>
      <c r="R291" s="1"/>
    </row>
    <row r="292" spans="1:18" x14ac:dyDescent="0.25">
      <c r="A292" s="1"/>
      <c r="B292" s="49"/>
      <c r="C292" s="49"/>
      <c r="D292" s="1"/>
      <c r="E292" s="4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6"/>
      <c r="R292" s="1"/>
    </row>
    <row r="293" spans="1:18" x14ac:dyDescent="0.25">
      <c r="A293" s="1"/>
      <c r="B293" s="49"/>
      <c r="C293" s="49"/>
      <c r="D293" s="1"/>
      <c r="E293" s="4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6"/>
      <c r="R293" s="1"/>
    </row>
    <row r="294" spans="1:18" x14ac:dyDescent="0.25">
      <c r="A294" s="1"/>
      <c r="B294" s="49"/>
      <c r="C294" s="49"/>
      <c r="D294" s="1"/>
      <c r="E294" s="47"/>
      <c r="F294" s="1"/>
      <c r="G294" s="1"/>
      <c r="H294" s="1"/>
      <c r="I294" s="50"/>
      <c r="J294" s="1"/>
      <c r="K294" s="1"/>
      <c r="L294" s="1"/>
      <c r="M294" s="1"/>
      <c r="N294" s="33"/>
      <c r="O294" s="1"/>
      <c r="P294" s="1"/>
      <c r="Q294" s="26"/>
      <c r="R294" s="1"/>
    </row>
    <row r="295" spans="1:18" ht="16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6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/>
      <c r="B297" s="1"/>
      <c r="C297" s="1"/>
      <c r="D297" s="1"/>
      <c r="E297" s="4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x14ac:dyDescent="0.25">
      <c r="A298" s="1"/>
      <c r="B298" s="1"/>
      <c r="C298" s="1"/>
      <c r="D298" s="1"/>
      <c r="E298" s="4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x14ac:dyDescent="0.25">
      <c r="A299" s="1"/>
      <c r="B299" s="1"/>
      <c r="C299" s="1"/>
      <c r="D299" s="1"/>
      <c r="E299" s="4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x14ac:dyDescent="0.25">
      <c r="A300" s="1"/>
      <c r="B300" s="1"/>
      <c r="C300" s="1"/>
      <c r="D300" s="1"/>
      <c r="E300" s="4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x14ac:dyDescent="0.25">
      <c r="A301" s="1"/>
      <c r="B301" s="1"/>
      <c r="C301" s="1"/>
      <c r="D301" s="1"/>
      <c r="E301" s="4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x14ac:dyDescent="0.25">
      <c r="A302" s="1"/>
      <c r="B302" s="32"/>
      <c r="C302" s="32"/>
      <c r="D302" s="1"/>
      <c r="E302" s="4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32"/>
      <c r="C303" s="32"/>
      <c r="D303" s="1"/>
      <c r="E303" s="4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/>
      <c r="B304" s="32"/>
      <c r="C304" s="32"/>
      <c r="D304" s="1"/>
      <c r="E304" s="4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x14ac:dyDescent="0.25">
      <c r="A305" s="1"/>
      <c r="B305" s="1"/>
      <c r="C305" s="1"/>
      <c r="D305" s="1"/>
      <c r="E305" s="4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x14ac:dyDescent="0.25">
      <c r="A306" s="1"/>
      <c r="B306" s="1"/>
      <c r="C306" s="32"/>
      <c r="D306" s="1"/>
      <c r="E306" s="4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x14ac:dyDescent="0.25">
      <c r="A307" s="1"/>
      <c r="B307" s="1"/>
      <c r="C307" s="32"/>
      <c r="D307" s="1"/>
      <c r="E307" s="4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x14ac:dyDescent="0.25">
      <c r="A308" s="1"/>
      <c r="B308" s="1"/>
      <c r="C308" s="32"/>
      <c r="D308" s="1"/>
      <c r="E308" s="4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x14ac:dyDescent="0.25">
      <c r="A309" s="1"/>
      <c r="B309" s="32"/>
      <c r="C309" s="1"/>
      <c r="D309" s="1"/>
      <c r="E309" s="4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x14ac:dyDescent="0.25">
      <c r="A310" s="1"/>
      <c r="B310" s="32"/>
      <c r="C310" s="1"/>
      <c r="D310" s="1"/>
      <c r="E310" s="4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x14ac:dyDescent="0.25">
      <c r="A311" s="1"/>
      <c r="B311" s="32"/>
      <c r="C311" s="1"/>
      <c r="D311" s="1"/>
      <c r="E311" s="4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x14ac:dyDescent="0.25">
      <c r="A312" s="1"/>
      <c r="B312" s="32"/>
      <c r="C312" s="1"/>
      <c r="D312" s="1"/>
      <c r="E312" s="4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x14ac:dyDescent="0.25">
      <c r="A313" s="1"/>
      <c r="B313" s="32"/>
      <c r="C313" s="1"/>
      <c r="D313" s="1"/>
      <c r="E313" s="4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x14ac:dyDescent="0.25">
      <c r="A314" s="1"/>
      <c r="B314" s="32"/>
      <c r="C314" s="1"/>
      <c r="D314" s="1"/>
      <c r="E314" s="4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x14ac:dyDescent="0.25">
      <c r="A315" s="1"/>
      <c r="B315" s="32"/>
      <c r="C315" s="1"/>
      <c r="D315" s="1"/>
      <c r="E315" s="4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x14ac:dyDescent="0.25">
      <c r="A316" s="1"/>
      <c r="B316" s="32"/>
      <c r="C316" s="1"/>
      <c r="D316" s="1"/>
      <c r="E316" s="4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x14ac:dyDescent="0.25">
      <c r="A317" s="1"/>
      <c r="B317" s="32"/>
      <c r="C317" s="1"/>
      <c r="D317" s="1"/>
      <c r="E317" s="4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x14ac:dyDescent="0.25">
      <c r="A318" s="1"/>
      <c r="B318" s="32"/>
      <c r="C318" s="1"/>
      <c r="D318" s="1"/>
      <c r="E318" s="4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x14ac:dyDescent="0.25">
      <c r="A319" s="1"/>
      <c r="B319" s="1"/>
      <c r="C319" s="1"/>
      <c r="D319" s="1"/>
      <c r="E319" s="4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x14ac:dyDescent="0.25">
      <c r="A320" s="1"/>
      <c r="B320" s="1"/>
      <c r="C320" s="1"/>
      <c r="D320" s="1"/>
      <c r="E320" s="4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x14ac:dyDescent="0.25">
      <c r="A321" s="1"/>
      <c r="B321" s="1"/>
      <c r="C321" s="1"/>
      <c r="D321" s="1"/>
      <c r="E321" s="4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x14ac:dyDescent="0.25">
      <c r="A322" s="1"/>
      <c r="B322" s="1"/>
      <c r="C322" s="1"/>
      <c r="D322" s="1"/>
      <c r="E322" s="4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x14ac:dyDescent="0.25">
      <c r="A323" s="1"/>
      <c r="B323" s="1"/>
      <c r="C323" s="1"/>
      <c r="D323" s="1"/>
      <c r="E323" s="4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x14ac:dyDescent="0.25">
      <c r="A324" s="1"/>
      <c r="B324" s="1"/>
      <c r="C324" s="1"/>
      <c r="D324" s="1"/>
      <c r="E324" s="4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x14ac:dyDescent="0.25">
      <c r="A325" s="1"/>
      <c r="B325" s="1"/>
      <c r="C325" s="1"/>
      <c r="D325" s="1"/>
      <c r="E325" s="4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x14ac:dyDescent="0.25">
      <c r="A326" s="1"/>
      <c r="B326" s="1"/>
      <c r="C326" s="1"/>
      <c r="D326" s="1"/>
      <c r="E326" s="4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x14ac:dyDescent="0.25">
      <c r="A327" s="1"/>
      <c r="B327" s="32"/>
      <c r="C327" s="1"/>
      <c r="D327" s="1"/>
      <c r="E327" s="4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x14ac:dyDescent="0.25">
      <c r="A328" s="1"/>
      <c r="B328" s="32"/>
      <c r="C328" s="1"/>
      <c r="D328" s="1"/>
      <c r="E328" s="4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x14ac:dyDescent="0.25">
      <c r="A329" s="1"/>
      <c r="B329" s="32"/>
      <c r="C329" s="1"/>
      <c r="D329" s="1"/>
      <c r="E329" s="4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x14ac:dyDescent="0.25">
      <c r="A330" s="1"/>
      <c r="B330" s="32"/>
      <c r="C330" s="1"/>
      <c r="D330" s="1"/>
      <c r="E330" s="4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x14ac:dyDescent="0.25">
      <c r="A331" s="1"/>
      <c r="B331" s="32"/>
      <c r="C331" s="1"/>
      <c r="D331" s="1"/>
      <c r="E331" s="4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x14ac:dyDescent="0.25">
      <c r="A332" s="1"/>
      <c r="B332" s="32"/>
      <c r="C332" s="1"/>
      <c r="D332" s="1"/>
      <c r="E332" s="4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x14ac:dyDescent="0.25">
      <c r="A333" s="1"/>
      <c r="B333" s="32"/>
      <c r="C333" s="1"/>
      <c r="D333" s="1"/>
      <c r="E333" s="4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x14ac:dyDescent="0.25">
      <c r="A334" s="1"/>
      <c r="B334" s="32"/>
      <c r="C334" s="1"/>
      <c r="D334" s="1"/>
      <c r="E334" s="4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x14ac:dyDescent="0.25">
      <c r="A335" s="1"/>
      <c r="B335" s="32"/>
      <c r="C335" s="1"/>
      <c r="D335" s="1"/>
      <c r="E335" s="4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x14ac:dyDescent="0.25">
      <c r="A336" s="1"/>
      <c r="B336" s="32"/>
      <c r="C336" s="1"/>
      <c r="D336" s="1"/>
      <c r="E336" s="4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x14ac:dyDescent="0.25">
      <c r="A337" s="1"/>
      <c r="B337" s="32"/>
      <c r="C337" s="1"/>
      <c r="D337" s="1"/>
      <c r="E337" s="4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x14ac:dyDescent="0.25">
      <c r="A338" s="1"/>
      <c r="B338" s="32"/>
      <c r="C338" s="1"/>
      <c r="D338" s="1"/>
      <c r="E338" s="4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x14ac:dyDescent="0.25">
      <c r="A339" s="1"/>
      <c r="B339" s="1"/>
      <c r="C339" s="1"/>
      <c r="D339" s="1"/>
      <c r="E339" s="4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x14ac:dyDescent="0.25">
      <c r="A340" s="1"/>
      <c r="B340" s="1"/>
      <c r="C340" s="1"/>
      <c r="D340" s="1"/>
      <c r="E340" s="4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x14ac:dyDescent="0.25">
      <c r="A341" s="1"/>
      <c r="B341" s="1"/>
      <c r="C341" s="1"/>
      <c r="D341" s="1"/>
      <c r="E341" s="4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x14ac:dyDescent="0.25">
      <c r="A342" s="1"/>
      <c r="B342" s="1"/>
      <c r="C342" s="1"/>
      <c r="D342" s="1"/>
      <c r="E342" s="4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x14ac:dyDescent="0.25">
      <c r="A343" s="1"/>
      <c r="B343" s="1"/>
      <c r="C343" s="1"/>
      <c r="D343" s="1"/>
      <c r="E343" s="4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x14ac:dyDescent="0.25">
      <c r="A344" s="1"/>
      <c r="B344" s="1"/>
      <c r="C344" s="1"/>
      <c r="D344" s="1"/>
      <c r="E344" s="4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47">
    <mergeCell ref="AB116:AB118"/>
    <mergeCell ref="Y119:AA119"/>
    <mergeCell ref="T17:U17"/>
    <mergeCell ref="Y17:Y27"/>
    <mergeCell ref="Y116:Y118"/>
    <mergeCell ref="Z116:Z118"/>
    <mergeCell ref="AA116:AA118"/>
    <mergeCell ref="AB17:AB27"/>
    <mergeCell ref="Y28:Y38"/>
    <mergeCell ref="AB28:AB38"/>
    <mergeCell ref="Y39:Y49"/>
    <mergeCell ref="AB39:AB49"/>
    <mergeCell ref="Y105:Y115"/>
    <mergeCell ref="AB105:AB115"/>
    <mergeCell ref="Y50:Y60"/>
    <mergeCell ref="AB50:AB60"/>
    <mergeCell ref="AB61:AB71"/>
    <mergeCell ref="Y72:Y82"/>
    <mergeCell ref="AB72:AB82"/>
    <mergeCell ref="Y83:Y93"/>
    <mergeCell ref="AB83:AB93"/>
    <mergeCell ref="Y94:Y104"/>
    <mergeCell ref="AB94:AB104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14:R15"/>
    <mergeCell ref="Y61:Y71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AS201"/>
  <sheetViews>
    <sheetView zoomScale="70" zoomScaleNormal="70" workbookViewId="0">
      <selection activeCell="A71" sqref="A71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285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0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0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1" t="s">
        <v>271</v>
      </c>
      <c r="C8" s="1" t="s">
        <v>279</v>
      </c>
      <c r="D8" s="1" t="s">
        <v>56</v>
      </c>
      <c r="E8" s="47">
        <v>868183034734421</v>
      </c>
      <c r="F8" s="1"/>
      <c r="G8" s="1" t="s">
        <v>74</v>
      </c>
      <c r="H8" s="1"/>
      <c r="I8" s="1" t="s">
        <v>280</v>
      </c>
      <c r="J8" s="1" t="s">
        <v>50</v>
      </c>
      <c r="K8" s="1" t="s">
        <v>78</v>
      </c>
      <c r="L8" s="1"/>
      <c r="M8" s="1" t="s">
        <v>281</v>
      </c>
      <c r="N8" s="1"/>
      <c r="O8" s="1" t="s">
        <v>80</v>
      </c>
      <c r="P8" s="1" t="s">
        <v>92</v>
      </c>
      <c r="Q8" s="1" t="s">
        <v>42</v>
      </c>
      <c r="R8" s="1" t="s">
        <v>44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271</v>
      </c>
      <c r="C9" s="1" t="s">
        <v>279</v>
      </c>
      <c r="D9" s="1" t="s">
        <v>56</v>
      </c>
      <c r="E9" s="47">
        <v>867857039925073</v>
      </c>
      <c r="F9" s="1"/>
      <c r="G9" s="1" t="s">
        <v>74</v>
      </c>
      <c r="H9" s="1"/>
      <c r="I9" s="1" t="s">
        <v>280</v>
      </c>
      <c r="J9" s="1" t="s">
        <v>167</v>
      </c>
      <c r="K9" s="1" t="s">
        <v>226</v>
      </c>
      <c r="L9" s="1" t="s">
        <v>78</v>
      </c>
      <c r="M9" s="1" t="s">
        <v>282</v>
      </c>
      <c r="N9" s="1"/>
      <c r="O9" s="1" t="s">
        <v>80</v>
      </c>
      <c r="P9" s="1" t="s">
        <v>92</v>
      </c>
      <c r="Q9" s="1" t="s">
        <v>37</v>
      </c>
      <c r="R9" s="1" t="s">
        <v>41</v>
      </c>
      <c r="T9" s="261"/>
      <c r="U9" s="1" t="s">
        <v>40</v>
      </c>
      <c r="V9" s="1">
        <f>COUNTIF(R$8:R$1000,"NG")</f>
        <v>9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271</v>
      </c>
      <c r="C10" s="1" t="s">
        <v>279</v>
      </c>
      <c r="D10" s="1" t="s">
        <v>56</v>
      </c>
      <c r="E10" s="47">
        <v>868183034531827</v>
      </c>
      <c r="F10" s="1"/>
      <c r="G10" s="1" t="s">
        <v>74</v>
      </c>
      <c r="H10" s="1" t="s">
        <v>283</v>
      </c>
      <c r="I10" s="1" t="s">
        <v>280</v>
      </c>
      <c r="J10" s="1" t="s">
        <v>284</v>
      </c>
      <c r="K10" s="1" t="s">
        <v>78</v>
      </c>
      <c r="L10" s="1"/>
      <c r="M10" s="1"/>
      <c r="N10" s="1"/>
      <c r="O10" s="1" t="s">
        <v>80</v>
      </c>
      <c r="P10" s="1" t="s">
        <v>92</v>
      </c>
      <c r="Q10" s="1" t="s">
        <v>42</v>
      </c>
      <c r="R10" s="1" t="s">
        <v>44</v>
      </c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271</v>
      </c>
      <c r="C11" s="1" t="s">
        <v>279</v>
      </c>
      <c r="D11" s="1" t="s">
        <v>56</v>
      </c>
      <c r="E11" s="47">
        <v>867857039896670</v>
      </c>
      <c r="F11" s="1"/>
      <c r="G11" s="1" t="s">
        <v>74</v>
      </c>
      <c r="H11" s="1"/>
      <c r="I11" s="1" t="s">
        <v>280</v>
      </c>
      <c r="J11" s="1"/>
      <c r="K11" s="1" t="s">
        <v>219</v>
      </c>
      <c r="L11" s="1" t="s">
        <v>78</v>
      </c>
      <c r="M11" s="1" t="s">
        <v>58</v>
      </c>
      <c r="N11" s="1"/>
      <c r="O11" s="1" t="s">
        <v>80</v>
      </c>
      <c r="P11" s="1" t="s">
        <v>92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8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1" t="s">
        <v>271</v>
      </c>
      <c r="C12" s="1" t="s">
        <v>279</v>
      </c>
      <c r="D12" s="1" t="s">
        <v>56</v>
      </c>
      <c r="E12" s="47">
        <v>868183033833265</v>
      </c>
      <c r="F12" s="1"/>
      <c r="G12" s="1" t="s">
        <v>74</v>
      </c>
      <c r="H12" s="1"/>
      <c r="I12" s="1" t="s">
        <v>280</v>
      </c>
      <c r="J12" s="1" t="s">
        <v>119</v>
      </c>
      <c r="K12" s="1" t="s">
        <v>206</v>
      </c>
      <c r="L12" s="1" t="s">
        <v>78</v>
      </c>
      <c r="M12" s="1" t="s">
        <v>121</v>
      </c>
      <c r="N12" s="1"/>
      <c r="O12" s="1" t="s">
        <v>80</v>
      </c>
      <c r="P12" s="1" t="s">
        <v>92</v>
      </c>
      <c r="Q12" s="1" t="s">
        <v>37</v>
      </c>
      <c r="R12" s="1" t="s">
        <v>40</v>
      </c>
      <c r="T12" s="271" t="s">
        <v>42</v>
      </c>
      <c r="U12" s="1" t="s">
        <v>43</v>
      </c>
      <c r="V12" s="1">
        <f>COUNTIF(R$8:R$1000,"MCH")</f>
        <v>1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5" t="s">
        <v>1069</v>
      </c>
      <c r="B13" s="266"/>
      <c r="C13" s="266"/>
      <c r="D13" s="266"/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  <c r="P13" s="266"/>
      <c r="Q13" s="266"/>
      <c r="R13" s="267"/>
      <c r="T13" s="272"/>
      <c r="U13" s="1" t="s">
        <v>68</v>
      </c>
      <c r="V13" s="1">
        <f>COUNTIF(R$8:R$1000,"SF")</f>
        <v>5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8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70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6</v>
      </c>
      <c r="B15" s="20">
        <v>43589</v>
      </c>
      <c r="C15" s="20">
        <v>43681</v>
      </c>
      <c r="D15" s="18" t="s">
        <v>56</v>
      </c>
      <c r="E15" s="21">
        <v>868183034660139</v>
      </c>
      <c r="F15" s="5"/>
      <c r="G15" s="18" t="s">
        <v>74</v>
      </c>
      <c r="H15" s="5"/>
      <c r="I15" s="29" t="s">
        <v>280</v>
      </c>
      <c r="J15" s="22" t="s">
        <v>119</v>
      </c>
      <c r="K15" s="8" t="s">
        <v>206</v>
      </c>
      <c r="L15" s="22" t="s">
        <v>1086</v>
      </c>
      <c r="M15" s="22" t="s">
        <v>121</v>
      </c>
      <c r="N15" s="22"/>
      <c r="O15" s="22" t="s">
        <v>80</v>
      </c>
      <c r="P15" s="22" t="s">
        <v>92</v>
      </c>
      <c r="Q15" s="23" t="s">
        <v>37</v>
      </c>
      <c r="R15" s="18" t="s">
        <v>40</v>
      </c>
      <c r="T15" s="272"/>
      <c r="U15" s="18" t="s">
        <v>44</v>
      </c>
      <c r="V15" s="1">
        <f>COUNTIF(R$8:R$1000,"NCFW")</f>
        <v>40</v>
      </c>
      <c r="Y15" s="259"/>
      <c r="Z15" s="18" t="s">
        <v>44</v>
      </c>
      <c r="AA15" s="18">
        <f>COUNTIFS($D$8:$D$1000,"TG102",$R$8:$R$1000,"NCFW")</f>
        <v>0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7</v>
      </c>
      <c r="B16" s="20">
        <v>43589</v>
      </c>
      <c r="C16" s="20">
        <v>43681</v>
      </c>
      <c r="D16" s="18" t="s">
        <v>56</v>
      </c>
      <c r="E16" s="21">
        <v>867857039899583</v>
      </c>
      <c r="F16" s="5"/>
      <c r="G16" s="18" t="s">
        <v>74</v>
      </c>
      <c r="H16" s="5"/>
      <c r="I16" s="29" t="s">
        <v>280</v>
      </c>
      <c r="J16" s="22" t="s">
        <v>210</v>
      </c>
      <c r="K16" s="22" t="s">
        <v>219</v>
      </c>
      <c r="L16" s="22" t="s">
        <v>1086</v>
      </c>
      <c r="M16" s="22" t="s">
        <v>1000</v>
      </c>
      <c r="N16" s="22"/>
      <c r="O16" s="22" t="s">
        <v>80</v>
      </c>
      <c r="P16" s="22" t="s">
        <v>92</v>
      </c>
      <c r="Q16" s="23" t="s">
        <v>42</v>
      </c>
      <c r="R16" s="18" t="s">
        <v>68</v>
      </c>
      <c r="T16" s="273"/>
      <c r="U16" s="18" t="s">
        <v>45</v>
      </c>
      <c r="V16" s="1">
        <f>COUNTIF(R$8:R$1000,"KL")</f>
        <v>1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8</v>
      </c>
      <c r="B17" s="20">
        <v>43589</v>
      </c>
      <c r="C17" s="20">
        <v>43681</v>
      </c>
      <c r="D17" s="18" t="s">
        <v>56</v>
      </c>
      <c r="E17" s="21">
        <v>868183034589940</v>
      </c>
      <c r="F17" s="5"/>
      <c r="G17" s="18" t="s">
        <v>74</v>
      </c>
      <c r="H17" s="5"/>
      <c r="I17" s="29" t="s">
        <v>280</v>
      </c>
      <c r="J17" s="22"/>
      <c r="K17" s="22" t="s">
        <v>78</v>
      </c>
      <c r="L17" s="22" t="s">
        <v>1086</v>
      </c>
      <c r="M17" s="22" t="s">
        <v>58</v>
      </c>
      <c r="N17" s="22"/>
      <c r="O17" s="22" t="s">
        <v>80</v>
      </c>
      <c r="P17" s="22" t="s">
        <v>92</v>
      </c>
      <c r="Q17" s="23" t="s">
        <v>42</v>
      </c>
      <c r="R17" s="18" t="s">
        <v>44</v>
      </c>
      <c r="T17" s="274" t="s">
        <v>55</v>
      </c>
      <c r="U17" s="275"/>
      <c r="V17" s="104">
        <f>SUM(V6:V16)</f>
        <v>65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9</v>
      </c>
      <c r="B18" s="20">
        <v>43589</v>
      </c>
      <c r="C18" s="20">
        <v>43681</v>
      </c>
      <c r="D18" s="18" t="s">
        <v>56</v>
      </c>
      <c r="E18" s="21">
        <v>867857039899369</v>
      </c>
      <c r="F18" s="5"/>
      <c r="G18" s="18" t="s">
        <v>74</v>
      </c>
      <c r="H18" s="5"/>
      <c r="I18" s="29" t="s">
        <v>280</v>
      </c>
      <c r="J18" s="22"/>
      <c r="K18" s="22" t="s">
        <v>78</v>
      </c>
      <c r="L18" s="22" t="s">
        <v>1086</v>
      </c>
      <c r="M18" s="22" t="s">
        <v>58</v>
      </c>
      <c r="N18" s="22"/>
      <c r="O18" s="22" t="s">
        <v>80</v>
      </c>
      <c r="P18" s="22" t="s">
        <v>92</v>
      </c>
      <c r="Q18" s="23" t="s">
        <v>42</v>
      </c>
      <c r="R18" s="18" t="s">
        <v>44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10</v>
      </c>
      <c r="B19" s="20">
        <v>43589</v>
      </c>
      <c r="C19" s="20">
        <v>43681</v>
      </c>
      <c r="D19" s="18" t="s">
        <v>56</v>
      </c>
      <c r="E19" s="21">
        <v>868183033786380</v>
      </c>
      <c r="F19" s="5"/>
      <c r="G19" s="18" t="s">
        <v>74</v>
      </c>
      <c r="H19" s="18" t="s">
        <v>1288</v>
      </c>
      <c r="I19" s="29" t="s">
        <v>280</v>
      </c>
      <c r="J19" s="22"/>
      <c r="K19" s="22" t="s">
        <v>206</v>
      </c>
      <c r="L19" s="22" t="s">
        <v>1086</v>
      </c>
      <c r="M19" s="22" t="s">
        <v>58</v>
      </c>
      <c r="N19" s="22"/>
      <c r="O19" s="22" t="s">
        <v>80</v>
      </c>
      <c r="P19" s="22" t="s">
        <v>92</v>
      </c>
      <c r="Q19" s="23" t="s">
        <v>42</v>
      </c>
      <c r="R19" s="18" t="s">
        <v>44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11</v>
      </c>
      <c r="B20" s="20">
        <v>43589</v>
      </c>
      <c r="C20" s="20">
        <v>43681</v>
      </c>
      <c r="D20" s="18" t="s">
        <v>56</v>
      </c>
      <c r="E20" s="21">
        <v>868183034589650</v>
      </c>
      <c r="F20" s="5"/>
      <c r="G20" s="18" t="s">
        <v>74</v>
      </c>
      <c r="H20" s="5"/>
      <c r="I20" s="29" t="s">
        <v>280</v>
      </c>
      <c r="J20" s="22" t="s">
        <v>303</v>
      </c>
      <c r="K20" s="22" t="s">
        <v>333</v>
      </c>
      <c r="L20" s="22" t="s">
        <v>1086</v>
      </c>
      <c r="M20" s="22" t="s">
        <v>125</v>
      </c>
      <c r="N20" s="22"/>
      <c r="O20" s="22" t="s">
        <v>80</v>
      </c>
      <c r="P20" s="22" t="s">
        <v>92</v>
      </c>
      <c r="Q20" s="26" t="s">
        <v>37</v>
      </c>
      <c r="R20" s="18" t="s">
        <v>41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12</v>
      </c>
      <c r="B21" s="20">
        <v>43589</v>
      </c>
      <c r="C21" s="20">
        <v>43681</v>
      </c>
      <c r="D21" s="18" t="s">
        <v>56</v>
      </c>
      <c r="E21" s="21">
        <v>868183034811187</v>
      </c>
      <c r="F21" s="5"/>
      <c r="G21" s="18" t="s">
        <v>74</v>
      </c>
      <c r="H21" s="5"/>
      <c r="I21" s="22" t="s">
        <v>280</v>
      </c>
      <c r="J21" s="22"/>
      <c r="K21" s="22" t="s">
        <v>985</v>
      </c>
      <c r="L21" s="22" t="s">
        <v>1086</v>
      </c>
      <c r="M21" s="22" t="s">
        <v>58</v>
      </c>
      <c r="N21" s="22"/>
      <c r="O21" s="22" t="s">
        <v>80</v>
      </c>
      <c r="P21" s="22" t="s">
        <v>92</v>
      </c>
      <c r="Q21" s="26" t="s">
        <v>42</v>
      </c>
      <c r="R21" s="18" t="s">
        <v>44</v>
      </c>
      <c r="T21" s="18" t="s">
        <v>46</v>
      </c>
      <c r="U21" s="18">
        <f>COUNTIF(Q7:Q1000,"PM")</f>
        <v>47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13</v>
      </c>
      <c r="B22" s="20">
        <v>43589</v>
      </c>
      <c r="C22" s="20">
        <v>43681</v>
      </c>
      <c r="D22" s="18" t="s">
        <v>56</v>
      </c>
      <c r="E22" s="21">
        <v>868183034702501</v>
      </c>
      <c r="F22" s="5"/>
      <c r="G22" s="18" t="s">
        <v>74</v>
      </c>
      <c r="H22" s="5"/>
      <c r="I22" s="22" t="s">
        <v>280</v>
      </c>
      <c r="J22" s="34"/>
      <c r="K22" s="22" t="s">
        <v>985</v>
      </c>
      <c r="L22" s="22" t="s">
        <v>1086</v>
      </c>
      <c r="M22" s="22" t="s">
        <v>58</v>
      </c>
      <c r="N22" s="34"/>
      <c r="O22" s="22" t="s">
        <v>80</v>
      </c>
      <c r="P22" s="22" t="s">
        <v>92</v>
      </c>
      <c r="Q22" s="26" t="s">
        <v>42</v>
      </c>
      <c r="R22" s="18" t="s">
        <v>44</v>
      </c>
      <c r="T22" s="18" t="s">
        <v>47</v>
      </c>
      <c r="U22" s="18">
        <f>COUNTIF(Q7:Q1000,"PC")</f>
        <v>18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14</v>
      </c>
      <c r="B23" s="20">
        <v>43589</v>
      </c>
      <c r="C23" s="20">
        <v>43681</v>
      </c>
      <c r="D23" s="18" t="s">
        <v>56</v>
      </c>
      <c r="E23" s="21">
        <v>868183034747704</v>
      </c>
      <c r="F23" s="5"/>
      <c r="G23" s="18" t="s">
        <v>74</v>
      </c>
      <c r="H23" s="5"/>
      <c r="I23" s="22" t="s">
        <v>280</v>
      </c>
      <c r="J23" s="22"/>
      <c r="K23" s="22" t="s">
        <v>985</v>
      </c>
      <c r="L23" s="22" t="s">
        <v>1086</v>
      </c>
      <c r="M23" s="22" t="s">
        <v>58</v>
      </c>
      <c r="N23" s="22"/>
      <c r="O23" s="22" t="s">
        <v>80</v>
      </c>
      <c r="P23" s="22" t="s">
        <v>92</v>
      </c>
      <c r="Q23" s="26" t="s">
        <v>42</v>
      </c>
      <c r="R23" s="18" t="s">
        <v>44</v>
      </c>
      <c r="T23" s="104" t="s">
        <v>55</v>
      </c>
      <c r="U23" s="5">
        <f>SUM(U21:U22)</f>
        <v>65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15</v>
      </c>
      <c r="B24" s="20">
        <v>43589</v>
      </c>
      <c r="C24" s="20">
        <v>43681</v>
      </c>
      <c r="D24" s="18" t="s">
        <v>56</v>
      </c>
      <c r="E24" s="21">
        <v>868183034811138</v>
      </c>
      <c r="F24" s="5"/>
      <c r="G24" s="18" t="s">
        <v>74</v>
      </c>
      <c r="H24" s="5"/>
      <c r="I24" s="22" t="s">
        <v>280</v>
      </c>
      <c r="J24" s="22"/>
      <c r="K24" s="22" t="s">
        <v>333</v>
      </c>
      <c r="L24" s="22" t="s">
        <v>1086</v>
      </c>
      <c r="M24" s="22" t="s">
        <v>58</v>
      </c>
      <c r="N24" s="22"/>
      <c r="O24" s="22" t="s">
        <v>80</v>
      </c>
      <c r="P24" s="22" t="s">
        <v>92</v>
      </c>
      <c r="Q24" s="26" t="s">
        <v>42</v>
      </c>
      <c r="R24" s="18" t="s">
        <v>44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16</v>
      </c>
      <c r="B25" s="20">
        <v>43589</v>
      </c>
      <c r="C25" s="20">
        <v>43681</v>
      </c>
      <c r="D25" s="18" t="s">
        <v>56</v>
      </c>
      <c r="E25" s="21">
        <v>867857039935858</v>
      </c>
      <c r="F25" s="5"/>
      <c r="G25" s="18" t="s">
        <v>74</v>
      </c>
      <c r="H25" s="5"/>
      <c r="I25" s="22" t="s">
        <v>280</v>
      </c>
      <c r="J25" s="22" t="s">
        <v>225</v>
      </c>
      <c r="K25" s="22" t="s">
        <v>219</v>
      </c>
      <c r="L25" s="22" t="s">
        <v>1086</v>
      </c>
      <c r="M25" s="22" t="s">
        <v>1289</v>
      </c>
      <c r="N25" s="22"/>
      <c r="O25" s="22" t="s">
        <v>80</v>
      </c>
      <c r="P25" s="22" t="s">
        <v>92</v>
      </c>
      <c r="Q25" s="26" t="s">
        <v>37</v>
      </c>
      <c r="R25" s="18" t="s">
        <v>41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17</v>
      </c>
      <c r="B26" s="20">
        <v>43589</v>
      </c>
      <c r="C26" s="20">
        <v>43681</v>
      </c>
      <c r="D26" s="18" t="s">
        <v>56</v>
      </c>
      <c r="E26" s="21">
        <v>868183033881306</v>
      </c>
      <c r="F26" s="5"/>
      <c r="G26" s="18" t="s">
        <v>74</v>
      </c>
      <c r="H26" s="5"/>
      <c r="I26" s="22" t="s">
        <v>280</v>
      </c>
      <c r="J26" s="22" t="s">
        <v>119</v>
      </c>
      <c r="K26" s="22" t="s">
        <v>206</v>
      </c>
      <c r="L26" s="22" t="s">
        <v>1086</v>
      </c>
      <c r="M26" s="22" t="s">
        <v>121</v>
      </c>
      <c r="N26" s="22"/>
      <c r="O26" s="22" t="s">
        <v>80</v>
      </c>
      <c r="P26" s="22" t="s">
        <v>92</v>
      </c>
      <c r="Q26" s="26" t="s">
        <v>37</v>
      </c>
      <c r="R26" s="18" t="s">
        <v>40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18</v>
      </c>
      <c r="B27" s="20">
        <v>43589</v>
      </c>
      <c r="C27" s="20">
        <v>43681</v>
      </c>
      <c r="D27" s="18" t="s">
        <v>56</v>
      </c>
      <c r="E27" s="21">
        <v>868183034606124</v>
      </c>
      <c r="F27" s="5"/>
      <c r="G27" s="18" t="s">
        <v>74</v>
      </c>
      <c r="H27" s="5"/>
      <c r="I27" s="22" t="s">
        <v>280</v>
      </c>
      <c r="J27" s="22"/>
      <c r="K27" s="22" t="s">
        <v>985</v>
      </c>
      <c r="L27" s="22" t="s">
        <v>1086</v>
      </c>
      <c r="M27" s="22" t="s">
        <v>58</v>
      </c>
      <c r="N27" s="22"/>
      <c r="O27" s="22" t="s">
        <v>80</v>
      </c>
      <c r="P27" s="22" t="s">
        <v>92</v>
      </c>
      <c r="Q27" s="26" t="s">
        <v>42</v>
      </c>
      <c r="R27" s="18" t="s">
        <v>44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19</v>
      </c>
      <c r="B28" s="20">
        <v>43589</v>
      </c>
      <c r="C28" s="20">
        <v>43681</v>
      </c>
      <c r="D28" s="18" t="s">
        <v>56</v>
      </c>
      <c r="E28" s="21">
        <v>868183034718820</v>
      </c>
      <c r="F28" s="5"/>
      <c r="G28" s="18" t="s">
        <v>74</v>
      </c>
      <c r="H28" s="5"/>
      <c r="I28" s="22" t="s">
        <v>280</v>
      </c>
      <c r="J28" s="22"/>
      <c r="K28" s="22" t="s">
        <v>333</v>
      </c>
      <c r="L28" s="22" t="s">
        <v>1086</v>
      </c>
      <c r="M28" s="22" t="s">
        <v>58</v>
      </c>
      <c r="N28" s="22"/>
      <c r="O28" s="22" t="s">
        <v>80</v>
      </c>
      <c r="P28" s="22" t="s">
        <v>92</v>
      </c>
      <c r="Q28" s="26" t="s">
        <v>42</v>
      </c>
      <c r="R28" s="18" t="s">
        <v>44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20</v>
      </c>
      <c r="B29" s="20">
        <v>43589</v>
      </c>
      <c r="C29" s="20">
        <v>43681</v>
      </c>
      <c r="D29" s="18" t="s">
        <v>56</v>
      </c>
      <c r="E29" s="21">
        <v>867857039906685</v>
      </c>
      <c r="F29" s="5"/>
      <c r="G29" s="18" t="s">
        <v>74</v>
      </c>
      <c r="H29" s="5"/>
      <c r="I29" s="22" t="s">
        <v>280</v>
      </c>
      <c r="J29" s="22" t="s">
        <v>225</v>
      </c>
      <c r="K29" s="22" t="s">
        <v>219</v>
      </c>
      <c r="L29" s="22" t="s">
        <v>1086</v>
      </c>
      <c r="M29" s="22" t="s">
        <v>1000</v>
      </c>
      <c r="N29" s="22"/>
      <c r="O29" s="22" t="s">
        <v>80</v>
      </c>
      <c r="P29" s="22" t="s">
        <v>92</v>
      </c>
      <c r="Q29" s="26" t="s">
        <v>42</v>
      </c>
      <c r="R29" s="18" t="s">
        <v>68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21</v>
      </c>
      <c r="B30" s="20">
        <v>43589</v>
      </c>
      <c r="C30" s="20">
        <v>43681</v>
      </c>
      <c r="D30" s="18" t="s">
        <v>56</v>
      </c>
      <c r="E30" s="21">
        <v>868183034802558</v>
      </c>
      <c r="F30" s="5"/>
      <c r="G30" s="18" t="s">
        <v>74</v>
      </c>
      <c r="H30" s="18" t="s">
        <v>1288</v>
      </c>
      <c r="I30" s="22" t="s">
        <v>280</v>
      </c>
      <c r="J30" s="22" t="s">
        <v>1290</v>
      </c>
      <c r="K30" s="22" t="s">
        <v>78</v>
      </c>
      <c r="L30" s="22" t="s">
        <v>1086</v>
      </c>
      <c r="M30" s="22" t="s">
        <v>1291</v>
      </c>
      <c r="N30" s="22"/>
      <c r="O30" s="22" t="s">
        <v>80</v>
      </c>
      <c r="P30" s="22" t="s">
        <v>92</v>
      </c>
      <c r="Q30" s="26" t="s">
        <v>42</v>
      </c>
      <c r="R30" s="18" t="s">
        <v>44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1">
        <v>22</v>
      </c>
      <c r="B31" s="20">
        <v>43589</v>
      </c>
      <c r="C31" s="20">
        <v>43681</v>
      </c>
      <c r="D31" s="18" t="s">
        <v>56</v>
      </c>
      <c r="E31" s="21">
        <v>868183034660410</v>
      </c>
      <c r="F31" s="5"/>
      <c r="G31" s="18" t="s">
        <v>74</v>
      </c>
      <c r="H31" s="5"/>
      <c r="I31" s="22" t="s">
        <v>280</v>
      </c>
      <c r="J31" s="18"/>
      <c r="K31" s="18" t="s">
        <v>206</v>
      </c>
      <c r="L31" s="22" t="s">
        <v>1086</v>
      </c>
      <c r="M31" s="22" t="s">
        <v>58</v>
      </c>
      <c r="N31" s="18"/>
      <c r="O31" s="18" t="s">
        <v>80</v>
      </c>
      <c r="P31" s="18" t="s">
        <v>92</v>
      </c>
      <c r="Q31" s="26" t="s">
        <v>42</v>
      </c>
      <c r="R31" s="18" t="s">
        <v>44</v>
      </c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23</v>
      </c>
      <c r="B32" s="20">
        <v>43589</v>
      </c>
      <c r="C32" s="20">
        <v>43681</v>
      </c>
      <c r="D32" s="18" t="s">
        <v>56</v>
      </c>
      <c r="E32" s="21">
        <v>868183033867123</v>
      </c>
      <c r="F32" s="5"/>
      <c r="G32" s="18" t="s">
        <v>74</v>
      </c>
      <c r="H32" s="5"/>
      <c r="I32" s="22" t="s">
        <v>280</v>
      </c>
      <c r="J32" s="18" t="s">
        <v>1292</v>
      </c>
      <c r="K32" s="18" t="s">
        <v>206</v>
      </c>
      <c r="L32" s="22" t="s">
        <v>1086</v>
      </c>
      <c r="M32" s="18" t="s">
        <v>1293</v>
      </c>
      <c r="N32" s="18"/>
      <c r="O32" s="18" t="s">
        <v>80</v>
      </c>
      <c r="P32" s="18" t="s">
        <v>92</v>
      </c>
      <c r="Q32" s="26" t="s">
        <v>37</v>
      </c>
      <c r="R32" s="18" t="s">
        <v>39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24</v>
      </c>
      <c r="B33" s="20" t="s">
        <v>1093</v>
      </c>
      <c r="C33" s="20">
        <v>43501</v>
      </c>
      <c r="D33" s="18" t="s">
        <v>56</v>
      </c>
      <c r="E33" s="21">
        <v>868183034662499</v>
      </c>
      <c r="F33" s="18"/>
      <c r="G33" s="18" t="s">
        <v>74</v>
      </c>
      <c r="H33" s="18"/>
      <c r="I33" s="18" t="s">
        <v>280</v>
      </c>
      <c r="J33" s="18" t="s">
        <v>134</v>
      </c>
      <c r="K33" s="18" t="s">
        <v>333</v>
      </c>
      <c r="L33" s="22" t="s">
        <v>1086</v>
      </c>
      <c r="M33" s="18" t="s">
        <v>58</v>
      </c>
      <c r="N33" s="18"/>
      <c r="O33" s="18" t="s">
        <v>80</v>
      </c>
      <c r="P33" s="18" t="s">
        <v>100</v>
      </c>
      <c r="Q33" s="26" t="s">
        <v>42</v>
      </c>
      <c r="R33" s="18" t="s">
        <v>44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25</v>
      </c>
      <c r="B34" s="20" t="s">
        <v>1093</v>
      </c>
      <c r="C34" s="20">
        <v>43501</v>
      </c>
      <c r="D34" s="18" t="s">
        <v>56</v>
      </c>
      <c r="E34" s="21">
        <v>867857039907626</v>
      </c>
      <c r="F34" s="18"/>
      <c r="G34" s="18" t="s">
        <v>74</v>
      </c>
      <c r="H34" s="18"/>
      <c r="I34" s="18" t="s">
        <v>280</v>
      </c>
      <c r="J34" s="18" t="s">
        <v>134</v>
      </c>
      <c r="K34" s="18" t="s">
        <v>206</v>
      </c>
      <c r="L34" s="22" t="s">
        <v>1086</v>
      </c>
      <c r="M34" s="18" t="s">
        <v>58</v>
      </c>
      <c r="N34" s="18"/>
      <c r="O34" s="18" t="s">
        <v>80</v>
      </c>
      <c r="P34" s="18" t="s">
        <v>100</v>
      </c>
      <c r="Q34" s="26" t="s">
        <v>42</v>
      </c>
      <c r="R34" s="18" t="s">
        <v>44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26</v>
      </c>
      <c r="B35" s="20" t="s">
        <v>1093</v>
      </c>
      <c r="C35" s="20">
        <v>43501</v>
      </c>
      <c r="D35" s="18" t="s">
        <v>56</v>
      </c>
      <c r="E35" s="21">
        <v>867857039892323</v>
      </c>
      <c r="F35" s="18"/>
      <c r="G35" s="18" t="s">
        <v>74</v>
      </c>
      <c r="H35" s="18" t="s">
        <v>1294</v>
      </c>
      <c r="I35" s="18" t="s">
        <v>280</v>
      </c>
      <c r="J35" s="18" t="s">
        <v>134</v>
      </c>
      <c r="K35" s="18" t="s">
        <v>1112</v>
      </c>
      <c r="L35" s="22" t="s">
        <v>1086</v>
      </c>
      <c r="M35" s="18" t="s">
        <v>58</v>
      </c>
      <c r="N35" s="18"/>
      <c r="O35" s="18" t="s">
        <v>80</v>
      </c>
      <c r="P35" s="18" t="s">
        <v>100</v>
      </c>
      <c r="Q35" s="26" t="s">
        <v>42</v>
      </c>
      <c r="R35" s="18" t="s">
        <v>44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27</v>
      </c>
      <c r="B36" s="20" t="s">
        <v>1093</v>
      </c>
      <c r="C36" s="20">
        <v>43501</v>
      </c>
      <c r="D36" s="18" t="s">
        <v>56</v>
      </c>
      <c r="E36" s="21">
        <v>868183034705561</v>
      </c>
      <c r="F36" s="18"/>
      <c r="G36" s="18" t="s">
        <v>74</v>
      </c>
      <c r="H36" s="18"/>
      <c r="I36" s="18" t="s">
        <v>1295</v>
      </c>
      <c r="J36" s="18" t="s">
        <v>134</v>
      </c>
      <c r="K36" s="18" t="s">
        <v>78</v>
      </c>
      <c r="L36" s="22" t="s">
        <v>1086</v>
      </c>
      <c r="M36" s="18" t="s">
        <v>58</v>
      </c>
      <c r="N36" s="18"/>
      <c r="O36" s="18" t="s">
        <v>80</v>
      </c>
      <c r="P36" s="18" t="s">
        <v>100</v>
      </c>
      <c r="Q36" s="26" t="s">
        <v>42</v>
      </c>
      <c r="R36" s="18" t="s">
        <v>44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28</v>
      </c>
      <c r="B37" s="20" t="s">
        <v>1093</v>
      </c>
      <c r="C37" s="20">
        <v>43501</v>
      </c>
      <c r="D37" s="18" t="s">
        <v>56</v>
      </c>
      <c r="E37" s="21">
        <v>868183034772835</v>
      </c>
      <c r="F37" s="18"/>
      <c r="G37" s="18" t="s">
        <v>74</v>
      </c>
      <c r="H37" s="22" t="s">
        <v>1296</v>
      </c>
      <c r="I37" s="22" t="s">
        <v>280</v>
      </c>
      <c r="J37" s="22" t="s">
        <v>1297</v>
      </c>
      <c r="K37" s="18" t="s">
        <v>78</v>
      </c>
      <c r="L37" s="22" t="s">
        <v>1086</v>
      </c>
      <c r="M37" s="22" t="s">
        <v>1298</v>
      </c>
      <c r="N37" s="22"/>
      <c r="O37" s="18" t="s">
        <v>80</v>
      </c>
      <c r="P37" s="22" t="s">
        <v>100</v>
      </c>
      <c r="Q37" s="26" t="s">
        <v>37</v>
      </c>
      <c r="R37" s="18" t="s">
        <v>41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29</v>
      </c>
      <c r="B38" s="20" t="s">
        <v>1093</v>
      </c>
      <c r="C38" s="20">
        <v>43501</v>
      </c>
      <c r="D38" s="18" t="s">
        <v>56</v>
      </c>
      <c r="E38" s="21">
        <v>867857039918250</v>
      </c>
      <c r="F38" s="18"/>
      <c r="G38" s="18" t="s">
        <v>74</v>
      </c>
      <c r="H38" s="22"/>
      <c r="I38" s="22" t="s">
        <v>1299</v>
      </c>
      <c r="J38" s="18" t="s">
        <v>134</v>
      </c>
      <c r="K38" s="22" t="s">
        <v>219</v>
      </c>
      <c r="L38" s="22" t="s">
        <v>1086</v>
      </c>
      <c r="M38" s="22" t="s">
        <v>58</v>
      </c>
      <c r="N38" s="22"/>
      <c r="O38" s="18" t="s">
        <v>80</v>
      </c>
      <c r="P38" s="22" t="s">
        <v>100</v>
      </c>
      <c r="Q38" s="26" t="s">
        <v>42</v>
      </c>
      <c r="R38" s="18" t="s">
        <v>44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30</v>
      </c>
      <c r="B39" s="20" t="s">
        <v>1093</v>
      </c>
      <c r="C39" s="20">
        <v>43501</v>
      </c>
      <c r="D39" s="18" t="s">
        <v>56</v>
      </c>
      <c r="E39" s="21">
        <v>867857039921999</v>
      </c>
      <c r="F39" s="18"/>
      <c r="G39" s="18" t="s">
        <v>74</v>
      </c>
      <c r="H39" s="22"/>
      <c r="I39" s="22" t="s">
        <v>1299</v>
      </c>
      <c r="J39" s="18" t="s">
        <v>134</v>
      </c>
      <c r="K39" s="22" t="s">
        <v>219</v>
      </c>
      <c r="L39" s="22" t="s">
        <v>1086</v>
      </c>
      <c r="M39" s="22" t="s">
        <v>58</v>
      </c>
      <c r="N39" s="22"/>
      <c r="O39" s="18" t="s">
        <v>80</v>
      </c>
      <c r="P39" s="22" t="s">
        <v>100</v>
      </c>
      <c r="Q39" s="26" t="s">
        <v>42</v>
      </c>
      <c r="R39" s="18" t="s">
        <v>44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0</v>
      </c>
    </row>
    <row r="40" spans="1:28" ht="16.5" customHeight="1" x14ac:dyDescent="0.25">
      <c r="A40" s="1">
        <v>31</v>
      </c>
      <c r="B40" s="20" t="s">
        <v>1093</v>
      </c>
      <c r="C40" s="20">
        <v>43501</v>
      </c>
      <c r="D40" s="18" t="s">
        <v>56</v>
      </c>
      <c r="E40" s="21">
        <v>868183033843082</v>
      </c>
      <c r="F40" s="18"/>
      <c r="G40" s="18" t="s">
        <v>74</v>
      </c>
      <c r="H40" s="22"/>
      <c r="I40" s="22" t="s">
        <v>1299</v>
      </c>
      <c r="J40" s="18" t="s">
        <v>134</v>
      </c>
      <c r="K40" s="22" t="s">
        <v>206</v>
      </c>
      <c r="L40" s="22" t="s">
        <v>1086</v>
      </c>
      <c r="M40" s="22" t="s">
        <v>58</v>
      </c>
      <c r="N40" s="22"/>
      <c r="O40" s="18" t="s">
        <v>80</v>
      </c>
      <c r="P40" s="22" t="s">
        <v>100</v>
      </c>
      <c r="Q40" s="26" t="s">
        <v>42</v>
      </c>
      <c r="R40" s="18" t="s">
        <v>44</v>
      </c>
      <c r="Y40" s="259"/>
      <c r="Z40" s="18" t="s">
        <v>59</v>
      </c>
      <c r="AA40" s="18">
        <f>COUNTIFS($D$8:$D$1000,"TG102SE",$R$8:$R$1000,"GSM")</f>
        <v>0</v>
      </c>
      <c r="AB40" s="257"/>
    </row>
    <row r="41" spans="1:28" ht="16.5" customHeight="1" x14ac:dyDescent="0.25">
      <c r="A41" s="1">
        <v>32</v>
      </c>
      <c r="B41" s="20" t="s">
        <v>1093</v>
      </c>
      <c r="C41" s="20">
        <v>43501</v>
      </c>
      <c r="D41" s="18" t="s">
        <v>56</v>
      </c>
      <c r="E41" s="21">
        <v>868183034752100</v>
      </c>
      <c r="F41" s="18"/>
      <c r="G41" s="18" t="s">
        <v>74</v>
      </c>
      <c r="H41" s="22"/>
      <c r="I41" s="22" t="s">
        <v>1300</v>
      </c>
      <c r="J41" s="22" t="s">
        <v>1297</v>
      </c>
      <c r="K41" s="22" t="s">
        <v>206</v>
      </c>
      <c r="L41" s="22" t="s">
        <v>1086</v>
      </c>
      <c r="M41" s="22" t="s">
        <v>1298</v>
      </c>
      <c r="N41" s="22"/>
      <c r="O41" s="18" t="s">
        <v>80</v>
      </c>
      <c r="P41" s="22" t="s">
        <v>100</v>
      </c>
      <c r="Q41" s="26" t="s">
        <v>42</v>
      </c>
      <c r="R41" s="18" t="s">
        <v>44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33</v>
      </c>
      <c r="B42" s="20">
        <v>43589</v>
      </c>
      <c r="C42" s="20">
        <v>43681</v>
      </c>
      <c r="D42" s="18" t="s">
        <v>64</v>
      </c>
      <c r="E42" s="21">
        <v>868183034563945</v>
      </c>
      <c r="F42" s="18"/>
      <c r="G42" s="18" t="s">
        <v>74</v>
      </c>
      <c r="H42" s="31"/>
      <c r="I42" s="24" t="s">
        <v>1104</v>
      </c>
      <c r="J42" s="22"/>
      <c r="K42" s="22" t="s">
        <v>206</v>
      </c>
      <c r="L42" s="22" t="s">
        <v>1086</v>
      </c>
      <c r="M42" s="22" t="s">
        <v>58</v>
      </c>
      <c r="N42" s="28"/>
      <c r="O42" s="22" t="s">
        <v>80</v>
      </c>
      <c r="P42" s="22" t="s">
        <v>92</v>
      </c>
      <c r="Q42" s="26" t="s">
        <v>42</v>
      </c>
      <c r="R42" s="1" t="s">
        <v>44</v>
      </c>
      <c r="Y42" s="259"/>
      <c r="Z42" s="18" t="s">
        <v>40</v>
      </c>
      <c r="AA42" s="18">
        <f>COUNTIFS($D$8:$D$1000,"TG102SE",$R$8:$R$1000,"NG")</f>
        <v>0</v>
      </c>
      <c r="AB42" s="257"/>
    </row>
    <row r="43" spans="1:28" ht="16.5" customHeight="1" x14ac:dyDescent="0.25">
      <c r="A43" s="1">
        <v>34</v>
      </c>
      <c r="B43" s="20" t="s">
        <v>1093</v>
      </c>
      <c r="C43" s="20">
        <v>43501</v>
      </c>
      <c r="D43" s="18" t="s">
        <v>64</v>
      </c>
      <c r="E43" s="21">
        <v>868183034627443</v>
      </c>
      <c r="F43" s="18"/>
      <c r="G43" s="18" t="s">
        <v>74</v>
      </c>
      <c r="H43" s="21"/>
      <c r="I43" s="24" t="s">
        <v>280</v>
      </c>
      <c r="J43" s="22"/>
      <c r="K43" s="22" t="s">
        <v>78</v>
      </c>
      <c r="L43" s="22"/>
      <c r="M43" s="22" t="s">
        <v>58</v>
      </c>
      <c r="N43" s="22"/>
      <c r="O43" s="22" t="s">
        <v>80</v>
      </c>
      <c r="P43" s="22" t="s">
        <v>100</v>
      </c>
      <c r="Q43" s="23" t="s">
        <v>42</v>
      </c>
      <c r="R43" s="18" t="s">
        <v>44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265" t="s">
        <v>1319</v>
      </c>
      <c r="B44" s="266"/>
      <c r="C44" s="266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7"/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268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70"/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35</v>
      </c>
      <c r="B46" s="20" t="s">
        <v>1374</v>
      </c>
      <c r="C46" s="20" t="s">
        <v>1416</v>
      </c>
      <c r="D46" s="18" t="s">
        <v>56</v>
      </c>
      <c r="E46" s="21">
        <v>868183034787601</v>
      </c>
      <c r="F46" s="18"/>
      <c r="G46" s="18" t="s">
        <v>74</v>
      </c>
      <c r="H46" s="18"/>
      <c r="I46" s="22" t="s">
        <v>1299</v>
      </c>
      <c r="J46" s="22" t="s">
        <v>134</v>
      </c>
      <c r="K46" s="22" t="s">
        <v>206</v>
      </c>
      <c r="L46" s="22" t="s">
        <v>1086</v>
      </c>
      <c r="M46" s="22" t="s">
        <v>58</v>
      </c>
      <c r="N46" s="28"/>
      <c r="O46" s="22" t="s">
        <v>80</v>
      </c>
      <c r="P46" s="22" t="s">
        <v>100</v>
      </c>
      <c r="Q46" s="23" t="s">
        <v>42</v>
      </c>
      <c r="R46" s="18" t="s">
        <v>44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36</v>
      </c>
      <c r="B47" s="20" t="s">
        <v>1374</v>
      </c>
      <c r="C47" s="20" t="s">
        <v>1416</v>
      </c>
      <c r="D47" s="18" t="s">
        <v>56</v>
      </c>
      <c r="E47" s="21">
        <v>868183034632419</v>
      </c>
      <c r="F47" s="18"/>
      <c r="G47" s="18" t="s">
        <v>74</v>
      </c>
      <c r="H47" s="21"/>
      <c r="I47" s="22" t="s">
        <v>1299</v>
      </c>
      <c r="J47" s="22" t="s">
        <v>134</v>
      </c>
      <c r="K47" s="22" t="s">
        <v>1112</v>
      </c>
      <c r="L47" s="22" t="s">
        <v>1086</v>
      </c>
      <c r="M47" s="22" t="s">
        <v>58</v>
      </c>
      <c r="N47" s="22"/>
      <c r="O47" s="22" t="s">
        <v>80</v>
      </c>
      <c r="P47" s="22" t="s">
        <v>100</v>
      </c>
      <c r="Q47" s="23" t="s">
        <v>42</v>
      </c>
      <c r="R47" s="18" t="s">
        <v>44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37</v>
      </c>
      <c r="B48" s="20" t="s">
        <v>1374</v>
      </c>
      <c r="C48" s="20" t="s">
        <v>1416</v>
      </c>
      <c r="D48" s="18" t="s">
        <v>56</v>
      </c>
      <c r="E48" s="21">
        <v>868183034733571</v>
      </c>
      <c r="F48" s="18"/>
      <c r="G48" s="18" t="s">
        <v>74</v>
      </c>
      <c r="H48" s="21"/>
      <c r="I48" s="22" t="s">
        <v>280</v>
      </c>
      <c r="J48" s="22" t="s">
        <v>1605</v>
      </c>
      <c r="K48" s="22" t="s">
        <v>78</v>
      </c>
      <c r="L48" s="22" t="s">
        <v>1086</v>
      </c>
      <c r="M48" s="22" t="s">
        <v>469</v>
      </c>
      <c r="N48" s="22"/>
      <c r="O48" s="22" t="s">
        <v>80</v>
      </c>
      <c r="P48" s="22" t="s">
        <v>100</v>
      </c>
      <c r="Q48" s="23" t="s">
        <v>37</v>
      </c>
      <c r="R48" s="18" t="s">
        <v>40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>
        <v>38</v>
      </c>
      <c r="B49" s="20" t="s">
        <v>1374</v>
      </c>
      <c r="C49" s="20" t="s">
        <v>1416</v>
      </c>
      <c r="D49" s="18" t="s">
        <v>56</v>
      </c>
      <c r="E49" s="21">
        <v>868183034713011</v>
      </c>
      <c r="F49" s="18"/>
      <c r="G49" s="18" t="s">
        <v>74</v>
      </c>
      <c r="H49" s="29"/>
      <c r="I49" s="22" t="s">
        <v>280</v>
      </c>
      <c r="J49" s="22" t="s">
        <v>134</v>
      </c>
      <c r="K49" s="22" t="s">
        <v>78</v>
      </c>
      <c r="L49" s="22" t="s">
        <v>1086</v>
      </c>
      <c r="M49" s="22" t="s">
        <v>58</v>
      </c>
      <c r="N49" s="22"/>
      <c r="O49" s="22" t="s">
        <v>80</v>
      </c>
      <c r="P49" s="22" t="s">
        <v>100</v>
      </c>
      <c r="Q49" s="23" t="s">
        <v>42</v>
      </c>
      <c r="R49" s="18" t="s">
        <v>44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0</v>
      </c>
      <c r="AB49" s="258"/>
    </row>
    <row r="50" spans="1:28" ht="16.5" customHeight="1" x14ac:dyDescent="0.25">
      <c r="A50" s="1">
        <v>39</v>
      </c>
      <c r="B50" s="20" t="s">
        <v>1374</v>
      </c>
      <c r="C50" s="20" t="s">
        <v>1416</v>
      </c>
      <c r="D50" s="18" t="s">
        <v>56</v>
      </c>
      <c r="E50" s="21">
        <v>868183034697982</v>
      </c>
      <c r="F50" s="18"/>
      <c r="G50" s="18" t="s">
        <v>74</v>
      </c>
      <c r="H50" s="29"/>
      <c r="I50" s="22" t="s">
        <v>280</v>
      </c>
      <c r="J50" s="22" t="s">
        <v>572</v>
      </c>
      <c r="K50" s="22" t="s">
        <v>78</v>
      </c>
      <c r="L50" s="22" t="s">
        <v>1086</v>
      </c>
      <c r="M50" s="22" t="s">
        <v>469</v>
      </c>
      <c r="N50" s="22"/>
      <c r="O50" s="22" t="s">
        <v>80</v>
      </c>
      <c r="P50" s="22" t="s">
        <v>100</v>
      </c>
      <c r="Q50" s="23" t="s">
        <v>37</v>
      </c>
      <c r="R50" s="18" t="s">
        <v>40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0</v>
      </c>
    </row>
    <row r="51" spans="1:28" ht="16.5" customHeight="1" x14ac:dyDescent="0.25">
      <c r="A51" s="1">
        <v>40</v>
      </c>
      <c r="B51" s="20" t="s">
        <v>1374</v>
      </c>
      <c r="C51" s="20" t="s">
        <v>1416</v>
      </c>
      <c r="D51" s="18" t="s">
        <v>56</v>
      </c>
      <c r="E51" s="21">
        <v>868183034698634</v>
      </c>
      <c r="F51" s="18"/>
      <c r="G51" s="18" t="s">
        <v>74</v>
      </c>
      <c r="H51" s="22"/>
      <c r="I51" s="22" t="s">
        <v>280</v>
      </c>
      <c r="J51" s="22" t="s">
        <v>1606</v>
      </c>
      <c r="K51" s="22" t="s">
        <v>78</v>
      </c>
      <c r="L51" s="22" t="s">
        <v>1086</v>
      </c>
      <c r="M51" s="22" t="s">
        <v>469</v>
      </c>
      <c r="N51" s="22"/>
      <c r="O51" s="22" t="s">
        <v>80</v>
      </c>
      <c r="P51" s="22" t="s">
        <v>100</v>
      </c>
      <c r="Q51" s="23" t="s">
        <v>37</v>
      </c>
      <c r="R51" s="18" t="s">
        <v>40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>
        <v>41</v>
      </c>
      <c r="B52" s="20" t="s">
        <v>1374</v>
      </c>
      <c r="C52" s="20" t="s">
        <v>1416</v>
      </c>
      <c r="D52" s="18" t="s">
        <v>56</v>
      </c>
      <c r="E52" s="21">
        <v>868183034709530</v>
      </c>
      <c r="F52" s="18"/>
      <c r="G52" s="18" t="s">
        <v>74</v>
      </c>
      <c r="H52" s="22"/>
      <c r="I52" s="22" t="s">
        <v>280</v>
      </c>
      <c r="J52" s="31" t="s">
        <v>1607</v>
      </c>
      <c r="K52" s="22" t="s">
        <v>78</v>
      </c>
      <c r="L52" s="22" t="s">
        <v>1086</v>
      </c>
      <c r="M52" s="22" t="s">
        <v>1608</v>
      </c>
      <c r="N52" s="22"/>
      <c r="O52" s="22" t="s">
        <v>80</v>
      </c>
      <c r="P52" s="22" t="s">
        <v>100</v>
      </c>
      <c r="Q52" s="23" t="s">
        <v>42</v>
      </c>
      <c r="R52" s="18" t="s">
        <v>44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>
        <v>42</v>
      </c>
      <c r="B53" s="20" t="s">
        <v>1374</v>
      </c>
      <c r="C53" s="20" t="s">
        <v>1416</v>
      </c>
      <c r="D53" s="18" t="s">
        <v>56</v>
      </c>
      <c r="E53" s="21">
        <v>868183034699178</v>
      </c>
      <c r="F53" s="18"/>
      <c r="G53" s="18" t="s">
        <v>74</v>
      </c>
      <c r="H53" s="86"/>
      <c r="I53" s="34" t="s">
        <v>280</v>
      </c>
      <c r="J53" s="34" t="s">
        <v>1609</v>
      </c>
      <c r="K53" s="34" t="s">
        <v>78</v>
      </c>
      <c r="L53" s="22" t="s">
        <v>1086</v>
      </c>
      <c r="M53" s="22" t="s">
        <v>1610</v>
      </c>
      <c r="N53" s="34"/>
      <c r="O53" s="22" t="s">
        <v>80</v>
      </c>
      <c r="P53" s="22" t="s">
        <v>100</v>
      </c>
      <c r="Q53" s="23" t="s">
        <v>42</v>
      </c>
      <c r="R53" s="18" t="s">
        <v>44</v>
      </c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1">
        <v>43</v>
      </c>
      <c r="B54" s="20" t="s">
        <v>1374</v>
      </c>
      <c r="C54" s="20" t="s">
        <v>1416</v>
      </c>
      <c r="D54" s="18" t="s">
        <v>56</v>
      </c>
      <c r="E54" s="21">
        <v>868183034659180</v>
      </c>
      <c r="F54" s="18"/>
      <c r="G54" s="18" t="s">
        <v>74</v>
      </c>
      <c r="H54" s="66"/>
      <c r="I54" s="34" t="s">
        <v>1299</v>
      </c>
      <c r="J54" s="34" t="s">
        <v>134</v>
      </c>
      <c r="K54" s="34" t="s">
        <v>78</v>
      </c>
      <c r="L54" s="22" t="s">
        <v>1086</v>
      </c>
      <c r="M54" s="22" t="s">
        <v>58</v>
      </c>
      <c r="N54" s="66"/>
      <c r="O54" s="22" t="s">
        <v>80</v>
      </c>
      <c r="P54" s="22" t="s">
        <v>100</v>
      </c>
      <c r="Q54" s="23" t="s">
        <v>42</v>
      </c>
      <c r="R54" s="18" t="s">
        <v>44</v>
      </c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>
        <v>44</v>
      </c>
      <c r="B55" s="20" t="s">
        <v>1374</v>
      </c>
      <c r="C55" s="20" t="s">
        <v>1416</v>
      </c>
      <c r="D55" s="18" t="s">
        <v>56</v>
      </c>
      <c r="E55" s="21">
        <v>868183034560040</v>
      </c>
      <c r="F55" s="18"/>
      <c r="G55" s="18" t="s">
        <v>74</v>
      </c>
      <c r="H55" s="22"/>
      <c r="I55" s="34" t="s">
        <v>280</v>
      </c>
      <c r="J55" s="28" t="s">
        <v>1611</v>
      </c>
      <c r="K55" s="22" t="s">
        <v>78</v>
      </c>
      <c r="L55" s="22" t="s">
        <v>1086</v>
      </c>
      <c r="M55" s="22" t="s">
        <v>1612</v>
      </c>
      <c r="N55" s="22"/>
      <c r="O55" s="22" t="s">
        <v>80</v>
      </c>
      <c r="P55" s="22" t="s">
        <v>100</v>
      </c>
      <c r="Q55" s="23" t="s">
        <v>42</v>
      </c>
      <c r="R55" s="18" t="s">
        <v>43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>
        <v>45</v>
      </c>
      <c r="B56" s="20" t="s">
        <v>1374</v>
      </c>
      <c r="C56" s="20" t="s">
        <v>1416</v>
      </c>
      <c r="D56" s="18" t="s">
        <v>56</v>
      </c>
      <c r="E56" s="21">
        <v>868183034535117</v>
      </c>
      <c r="F56" s="18"/>
      <c r="G56" s="18" t="s">
        <v>74</v>
      </c>
      <c r="H56" s="22"/>
      <c r="I56" s="22" t="s">
        <v>280</v>
      </c>
      <c r="J56" s="22" t="s">
        <v>134</v>
      </c>
      <c r="K56" s="22" t="s">
        <v>985</v>
      </c>
      <c r="L56" s="22" t="s">
        <v>1086</v>
      </c>
      <c r="M56" s="22" t="s">
        <v>134</v>
      </c>
      <c r="N56" s="22"/>
      <c r="O56" s="22" t="s">
        <v>80</v>
      </c>
      <c r="P56" s="22" t="s">
        <v>100</v>
      </c>
      <c r="Q56" s="26" t="s">
        <v>42</v>
      </c>
      <c r="R56" s="18" t="s">
        <v>44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265" t="s">
        <v>1627</v>
      </c>
      <c r="B57" s="266"/>
      <c r="C57" s="266"/>
      <c r="D57" s="266"/>
      <c r="E57" s="266"/>
      <c r="F57" s="266"/>
      <c r="G57" s="266"/>
      <c r="H57" s="266"/>
      <c r="I57" s="266"/>
      <c r="J57" s="266"/>
      <c r="K57" s="266"/>
      <c r="L57" s="266"/>
      <c r="M57" s="266"/>
      <c r="N57" s="266"/>
      <c r="O57" s="266"/>
      <c r="P57" s="266"/>
      <c r="Q57" s="266"/>
      <c r="R57" s="267"/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268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70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46</v>
      </c>
      <c r="B59" s="20" t="s">
        <v>1693</v>
      </c>
      <c r="C59" s="20" t="s">
        <v>1727</v>
      </c>
      <c r="D59" s="22" t="s">
        <v>56</v>
      </c>
      <c r="E59" s="21">
        <v>868183034592811</v>
      </c>
      <c r="F59" s="22"/>
      <c r="G59" s="22" t="s">
        <v>74</v>
      </c>
      <c r="H59" s="29"/>
      <c r="I59" s="22" t="s">
        <v>280</v>
      </c>
      <c r="J59" s="22" t="s">
        <v>1651</v>
      </c>
      <c r="K59" s="22"/>
      <c r="L59" s="22" t="s">
        <v>1086</v>
      </c>
      <c r="M59" s="22" t="s">
        <v>58</v>
      </c>
      <c r="N59" s="28"/>
      <c r="O59" s="22" t="s">
        <v>80</v>
      </c>
      <c r="P59" s="22" t="s">
        <v>100</v>
      </c>
      <c r="Q59" s="31" t="s">
        <v>42</v>
      </c>
      <c r="R59" s="22" t="s">
        <v>44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0</v>
      </c>
      <c r="AB59" s="257"/>
    </row>
    <row r="60" spans="1:28" ht="16.5" customHeight="1" x14ac:dyDescent="0.25">
      <c r="A60" s="1">
        <v>47</v>
      </c>
      <c r="B60" s="20" t="s">
        <v>1693</v>
      </c>
      <c r="C60" s="20" t="s">
        <v>1727</v>
      </c>
      <c r="D60" s="22" t="s">
        <v>56</v>
      </c>
      <c r="E60" s="21">
        <v>867857039910158</v>
      </c>
      <c r="F60" s="18"/>
      <c r="G60" s="22" t="s">
        <v>74</v>
      </c>
      <c r="H60" s="30"/>
      <c r="I60" s="29" t="s">
        <v>1299</v>
      </c>
      <c r="J60" s="22" t="s">
        <v>1869</v>
      </c>
      <c r="K60" s="22" t="s">
        <v>219</v>
      </c>
      <c r="L60" s="22" t="s">
        <v>1086</v>
      </c>
      <c r="M60" s="22" t="s">
        <v>1870</v>
      </c>
      <c r="N60" s="22"/>
      <c r="O60" s="22" t="s">
        <v>80</v>
      </c>
      <c r="P60" s="22" t="s">
        <v>100</v>
      </c>
      <c r="Q60" s="23" t="s">
        <v>37</v>
      </c>
      <c r="R60" s="18" t="s">
        <v>41</v>
      </c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>
        <v>48</v>
      </c>
      <c r="B61" s="20" t="s">
        <v>1693</v>
      </c>
      <c r="C61" s="20" t="s">
        <v>1727</v>
      </c>
      <c r="D61" s="22" t="s">
        <v>56</v>
      </c>
      <c r="E61" s="21">
        <v>868183034657853</v>
      </c>
      <c r="F61" s="18"/>
      <c r="G61" s="22" t="s">
        <v>74</v>
      </c>
      <c r="H61" s="29" t="s">
        <v>1377</v>
      </c>
      <c r="I61" s="29" t="s">
        <v>1299</v>
      </c>
      <c r="J61" s="22" t="s">
        <v>1651</v>
      </c>
      <c r="K61" s="22" t="s">
        <v>206</v>
      </c>
      <c r="L61" s="22" t="s">
        <v>1086</v>
      </c>
      <c r="M61" s="22" t="s">
        <v>1871</v>
      </c>
      <c r="N61" s="22"/>
      <c r="O61" s="22" t="s">
        <v>80</v>
      </c>
      <c r="P61" s="22" t="s">
        <v>100</v>
      </c>
      <c r="Q61" s="23" t="s">
        <v>42</v>
      </c>
      <c r="R61" s="18" t="s">
        <v>44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63</v>
      </c>
    </row>
    <row r="62" spans="1:28" ht="16.5" customHeight="1" x14ac:dyDescent="0.25">
      <c r="A62" s="1">
        <v>49</v>
      </c>
      <c r="B62" s="20" t="s">
        <v>1693</v>
      </c>
      <c r="C62" s="20" t="s">
        <v>1727</v>
      </c>
      <c r="D62" s="22" t="s">
        <v>56</v>
      </c>
      <c r="E62" s="21">
        <v>867857039914929</v>
      </c>
      <c r="F62" s="18"/>
      <c r="G62" s="22" t="s">
        <v>74</v>
      </c>
      <c r="H62" s="29" t="s">
        <v>1377</v>
      </c>
      <c r="I62" s="29" t="s">
        <v>1299</v>
      </c>
      <c r="J62" s="22" t="s">
        <v>1383</v>
      </c>
      <c r="K62" s="22" t="s">
        <v>226</v>
      </c>
      <c r="L62" s="22" t="s">
        <v>1086</v>
      </c>
      <c r="M62" s="22" t="s">
        <v>469</v>
      </c>
      <c r="N62" s="22"/>
      <c r="O62" s="22" t="s">
        <v>80</v>
      </c>
      <c r="P62" s="22" t="s">
        <v>100</v>
      </c>
      <c r="Q62" s="26" t="s">
        <v>37</v>
      </c>
      <c r="R62" s="1" t="s">
        <v>41</v>
      </c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>
        <v>50</v>
      </c>
      <c r="B63" s="20" t="s">
        <v>1693</v>
      </c>
      <c r="C63" s="20" t="s">
        <v>1727</v>
      </c>
      <c r="D63" s="22" t="s">
        <v>56</v>
      </c>
      <c r="E63" s="21">
        <v>868183034702501</v>
      </c>
      <c r="F63" s="18"/>
      <c r="G63" s="22" t="s">
        <v>74</v>
      </c>
      <c r="H63" s="29"/>
      <c r="I63" s="29" t="s">
        <v>1299</v>
      </c>
      <c r="J63" s="22" t="s">
        <v>1872</v>
      </c>
      <c r="K63" s="22" t="s">
        <v>1086</v>
      </c>
      <c r="L63" s="22"/>
      <c r="M63" s="22" t="s">
        <v>730</v>
      </c>
      <c r="N63" s="22"/>
      <c r="O63" s="22" t="s">
        <v>80</v>
      </c>
      <c r="P63" s="22" t="s">
        <v>100</v>
      </c>
      <c r="Q63" s="26" t="s">
        <v>37</v>
      </c>
      <c r="R63" s="18" t="s">
        <v>40</v>
      </c>
      <c r="Y63" s="259"/>
      <c r="Z63" s="18" t="s">
        <v>39</v>
      </c>
      <c r="AA63" s="18">
        <f>COUNTIFS($D$8:$D$1000,"TG102LE",$R$8:$R$1000,"GPS")</f>
        <v>1</v>
      </c>
      <c r="AB63" s="257"/>
    </row>
    <row r="64" spans="1:28" ht="16.5" customHeight="1" x14ac:dyDescent="0.25">
      <c r="A64" s="1">
        <v>51</v>
      </c>
      <c r="B64" s="20" t="s">
        <v>1693</v>
      </c>
      <c r="C64" s="20" t="s">
        <v>1727</v>
      </c>
      <c r="D64" s="22" t="s">
        <v>56</v>
      </c>
      <c r="E64" s="21">
        <v>868183034529383</v>
      </c>
      <c r="F64" s="18"/>
      <c r="G64" s="22" t="s">
        <v>74</v>
      </c>
      <c r="H64" s="22"/>
      <c r="I64" s="29" t="s">
        <v>1299</v>
      </c>
      <c r="J64" s="22" t="s">
        <v>1651</v>
      </c>
      <c r="K64" s="22" t="s">
        <v>78</v>
      </c>
      <c r="L64" s="22" t="s">
        <v>1086</v>
      </c>
      <c r="M64" s="22" t="s">
        <v>58</v>
      </c>
      <c r="N64" s="22"/>
      <c r="O64" s="22" t="s">
        <v>80</v>
      </c>
      <c r="P64" s="22" t="s">
        <v>100</v>
      </c>
      <c r="Q64" s="26" t="s">
        <v>42</v>
      </c>
      <c r="R64" s="18" t="s">
        <v>44</v>
      </c>
      <c r="Y64" s="259"/>
      <c r="Z64" s="18" t="s">
        <v>40</v>
      </c>
      <c r="AA64" s="18">
        <f>COUNTIFS($D$8:$D$1000,"TG102LE",$R$8:$R$1000,"NG")</f>
        <v>9</v>
      </c>
      <c r="AB64" s="257"/>
    </row>
    <row r="65" spans="1:28" ht="16.5" customHeight="1" x14ac:dyDescent="0.25">
      <c r="A65" s="1">
        <v>52</v>
      </c>
      <c r="B65" s="20" t="s">
        <v>1693</v>
      </c>
      <c r="C65" s="20" t="s">
        <v>1727</v>
      </c>
      <c r="D65" s="22" t="s">
        <v>56</v>
      </c>
      <c r="E65" s="21">
        <v>867857039896670</v>
      </c>
      <c r="F65" s="22"/>
      <c r="G65" s="22" t="s">
        <v>74</v>
      </c>
      <c r="H65" s="22"/>
      <c r="I65" s="22" t="s">
        <v>1299</v>
      </c>
      <c r="J65" s="22" t="s">
        <v>210</v>
      </c>
      <c r="K65" s="22" t="s">
        <v>78</v>
      </c>
      <c r="L65" s="22" t="s">
        <v>1086</v>
      </c>
      <c r="M65" s="22" t="s">
        <v>1871</v>
      </c>
      <c r="N65" s="22"/>
      <c r="O65" s="22" t="s">
        <v>80</v>
      </c>
      <c r="P65" s="22" t="s">
        <v>100</v>
      </c>
      <c r="Q65" s="26" t="s">
        <v>42</v>
      </c>
      <c r="R65" s="18" t="s">
        <v>68</v>
      </c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53</v>
      </c>
      <c r="B66" s="20" t="s">
        <v>1693</v>
      </c>
      <c r="C66" s="20" t="s">
        <v>1727</v>
      </c>
      <c r="D66" s="22" t="s">
        <v>56</v>
      </c>
      <c r="E66" s="21">
        <v>867857039910893</v>
      </c>
      <c r="F66" s="22"/>
      <c r="G66" s="22" t="s">
        <v>74</v>
      </c>
      <c r="H66" s="34"/>
      <c r="I66" s="29" t="s">
        <v>1299</v>
      </c>
      <c r="J66" s="34" t="s">
        <v>1869</v>
      </c>
      <c r="K66" s="34" t="s">
        <v>219</v>
      </c>
      <c r="L66" s="22" t="s">
        <v>1086</v>
      </c>
      <c r="M66" s="22" t="s">
        <v>469</v>
      </c>
      <c r="N66" s="34"/>
      <c r="O66" s="22" t="s">
        <v>80</v>
      </c>
      <c r="P66" s="22" t="s">
        <v>100</v>
      </c>
      <c r="Q66" s="26" t="s">
        <v>37</v>
      </c>
      <c r="R66" s="18" t="s">
        <v>41</v>
      </c>
      <c r="Y66" s="259"/>
      <c r="Z66" s="18" t="s">
        <v>41</v>
      </c>
      <c r="AA66" s="18">
        <f>COUNTIFS($D$8:$D$1000,"TG102LE",$R$8:$R$1000,"LK")</f>
        <v>8</v>
      </c>
      <c r="AB66" s="257"/>
    </row>
    <row r="67" spans="1:28" ht="16.5" customHeight="1" x14ac:dyDescent="0.25">
      <c r="A67" s="1">
        <v>54</v>
      </c>
      <c r="B67" s="20" t="s">
        <v>1693</v>
      </c>
      <c r="C67" s="20" t="s">
        <v>1727</v>
      </c>
      <c r="D67" s="22" t="s">
        <v>56</v>
      </c>
      <c r="E67" s="21">
        <v>867857039894006</v>
      </c>
      <c r="F67" s="22"/>
      <c r="G67" s="22" t="s">
        <v>74</v>
      </c>
      <c r="H67" s="22"/>
      <c r="I67" s="29" t="s">
        <v>1299</v>
      </c>
      <c r="J67" s="22" t="s">
        <v>1873</v>
      </c>
      <c r="K67" s="22" t="s">
        <v>219</v>
      </c>
      <c r="L67" s="22" t="s">
        <v>1086</v>
      </c>
      <c r="M67" s="22" t="s">
        <v>552</v>
      </c>
      <c r="N67" s="22"/>
      <c r="O67" s="22" t="s">
        <v>80</v>
      </c>
      <c r="P67" s="22" t="s">
        <v>100</v>
      </c>
      <c r="Q67" s="26" t="s">
        <v>37</v>
      </c>
      <c r="R67" s="18" t="s">
        <v>41</v>
      </c>
      <c r="Y67" s="259"/>
      <c r="Z67" s="18" t="s">
        <v>43</v>
      </c>
      <c r="AA67" s="18">
        <f>COUNTIFS($D$8:$D$1000,"TG102LE",$R$8:$R$1000,"MCH")</f>
        <v>1</v>
      </c>
      <c r="AB67" s="257"/>
    </row>
    <row r="68" spans="1:28" ht="16.5" customHeight="1" x14ac:dyDescent="0.25">
      <c r="A68" s="1">
        <v>55</v>
      </c>
      <c r="B68" s="20" t="s">
        <v>1693</v>
      </c>
      <c r="C68" s="20" t="s">
        <v>1727</v>
      </c>
      <c r="D68" s="22" t="s">
        <v>56</v>
      </c>
      <c r="E68" s="21">
        <v>868183034793567</v>
      </c>
      <c r="F68" s="22"/>
      <c r="G68" s="22" t="s">
        <v>74</v>
      </c>
      <c r="H68" s="22"/>
      <c r="I68" s="28" t="s">
        <v>1115</v>
      </c>
      <c r="J68" s="22" t="s">
        <v>1651</v>
      </c>
      <c r="K68" s="22" t="s">
        <v>78</v>
      </c>
      <c r="L68" s="22" t="s">
        <v>1086</v>
      </c>
      <c r="M68" s="22" t="s">
        <v>58</v>
      </c>
      <c r="N68" s="22"/>
      <c r="O68" s="22" t="s">
        <v>80</v>
      </c>
      <c r="P68" s="22" t="s">
        <v>100</v>
      </c>
      <c r="Q68" s="26" t="s">
        <v>42</v>
      </c>
      <c r="R68" s="18" t="s">
        <v>44</v>
      </c>
      <c r="Y68" s="259"/>
      <c r="Z68" s="18" t="s">
        <v>68</v>
      </c>
      <c r="AA68" s="18">
        <f>COUNTIFS($D$8:$D$1000,"TG102LE",$R$8:$R$1000,"SF")</f>
        <v>5</v>
      </c>
      <c r="AB68" s="257"/>
    </row>
    <row r="69" spans="1:28" ht="16.5" customHeight="1" x14ac:dyDescent="0.25">
      <c r="A69" s="265" t="s">
        <v>1887</v>
      </c>
      <c r="B69" s="266"/>
      <c r="C69" s="266"/>
      <c r="D69" s="266"/>
      <c r="E69" s="266"/>
      <c r="F69" s="266"/>
      <c r="G69" s="266"/>
      <c r="H69" s="266"/>
      <c r="I69" s="266"/>
      <c r="J69" s="266"/>
      <c r="K69" s="266"/>
      <c r="L69" s="266"/>
      <c r="M69" s="266"/>
      <c r="N69" s="266"/>
      <c r="O69" s="266"/>
      <c r="P69" s="266"/>
      <c r="Q69" s="266"/>
      <c r="R69" s="267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268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70"/>
      <c r="Y70" s="259"/>
      <c r="Z70" s="18" t="s">
        <v>44</v>
      </c>
      <c r="AA70" s="18">
        <f>COUNTIFS($D$8:$D$1000,"TG102LE",$R$8:$R$1000,"NCFW")</f>
        <v>38</v>
      </c>
      <c r="AB70" s="257"/>
    </row>
    <row r="71" spans="1:28" ht="16.5" customHeight="1" x14ac:dyDescent="0.25">
      <c r="A71" s="1">
        <v>56</v>
      </c>
      <c r="B71" s="20" t="s">
        <v>1888</v>
      </c>
      <c r="C71" s="20" t="s">
        <v>1922</v>
      </c>
      <c r="D71" s="18" t="s">
        <v>56</v>
      </c>
      <c r="E71" s="21">
        <v>867857039920439</v>
      </c>
      <c r="F71" s="65" t="s">
        <v>2107</v>
      </c>
      <c r="G71" s="18" t="s">
        <v>74</v>
      </c>
      <c r="H71" s="22"/>
      <c r="I71" s="22" t="s">
        <v>1299</v>
      </c>
      <c r="J71" s="22" t="s">
        <v>134</v>
      </c>
      <c r="K71" s="22" t="s">
        <v>226</v>
      </c>
      <c r="L71" s="22" t="s">
        <v>1086</v>
      </c>
      <c r="M71" s="22" t="s">
        <v>58</v>
      </c>
      <c r="N71" s="28"/>
      <c r="O71" s="22" t="s">
        <v>80</v>
      </c>
      <c r="P71" s="22" t="s">
        <v>100</v>
      </c>
      <c r="Q71" s="31" t="s">
        <v>42</v>
      </c>
      <c r="R71" s="22" t="s">
        <v>44</v>
      </c>
      <c r="Y71" s="259"/>
      <c r="Z71" s="18" t="s">
        <v>45</v>
      </c>
      <c r="AA71" s="18">
        <f>COUNTIFS($D$8:$D$1000,"TG102LE",$R$8:$R$1000,"KL")</f>
        <v>1</v>
      </c>
      <c r="AB71" s="258"/>
    </row>
    <row r="72" spans="1:28" ht="16.5" customHeight="1" x14ac:dyDescent="0.25">
      <c r="A72" s="1">
        <v>57</v>
      </c>
      <c r="B72" s="20" t="s">
        <v>1888</v>
      </c>
      <c r="C72" s="20" t="s">
        <v>1922</v>
      </c>
      <c r="D72" s="18" t="s">
        <v>56</v>
      </c>
      <c r="E72" s="21">
        <v>868183034631320</v>
      </c>
      <c r="F72" s="18"/>
      <c r="G72" s="18" t="s">
        <v>74</v>
      </c>
      <c r="H72" s="21"/>
      <c r="I72" s="22" t="s">
        <v>1299</v>
      </c>
      <c r="J72" s="22" t="s">
        <v>134</v>
      </c>
      <c r="K72" s="22" t="s">
        <v>78</v>
      </c>
      <c r="L72" s="22" t="s">
        <v>1086</v>
      </c>
      <c r="M72" s="22" t="s">
        <v>58</v>
      </c>
      <c r="N72" s="22"/>
      <c r="O72" s="22" t="s">
        <v>80</v>
      </c>
      <c r="P72" s="22" t="s">
        <v>100</v>
      </c>
      <c r="Q72" s="23" t="s">
        <v>42</v>
      </c>
      <c r="R72" s="18" t="s">
        <v>44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>
        <v>58</v>
      </c>
      <c r="B73" s="20" t="s">
        <v>1888</v>
      </c>
      <c r="C73" s="20" t="s">
        <v>1922</v>
      </c>
      <c r="D73" s="18" t="s">
        <v>56</v>
      </c>
      <c r="E73" s="21">
        <v>868183034779616</v>
      </c>
      <c r="F73" s="18"/>
      <c r="G73" s="18" t="s">
        <v>74</v>
      </c>
      <c r="H73" s="21"/>
      <c r="I73" s="22" t="s">
        <v>280</v>
      </c>
      <c r="J73" s="22" t="s">
        <v>862</v>
      </c>
      <c r="K73" s="22" t="s">
        <v>206</v>
      </c>
      <c r="L73" s="22" t="s">
        <v>1086</v>
      </c>
      <c r="M73" s="22" t="s">
        <v>1258</v>
      </c>
      <c r="N73" s="22"/>
      <c r="O73" s="22" t="s">
        <v>80</v>
      </c>
      <c r="P73" s="22" t="s">
        <v>100</v>
      </c>
      <c r="Q73" s="23" t="s">
        <v>37</v>
      </c>
      <c r="R73" s="18" t="s">
        <v>40</v>
      </c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>
        <v>59</v>
      </c>
      <c r="B74" s="20" t="s">
        <v>1888</v>
      </c>
      <c r="C74" s="20" t="s">
        <v>1922</v>
      </c>
      <c r="D74" s="18" t="s">
        <v>56</v>
      </c>
      <c r="E74" s="21">
        <v>867857039898767</v>
      </c>
      <c r="F74" s="65" t="s">
        <v>2107</v>
      </c>
      <c r="G74" s="18" t="s">
        <v>74</v>
      </c>
      <c r="H74" s="29"/>
      <c r="I74" s="22" t="s">
        <v>1299</v>
      </c>
      <c r="J74" s="22" t="s">
        <v>134</v>
      </c>
      <c r="K74" s="22" t="s">
        <v>219</v>
      </c>
      <c r="L74" s="22" t="s">
        <v>1086</v>
      </c>
      <c r="M74" s="22" t="s">
        <v>58</v>
      </c>
      <c r="N74" s="22"/>
      <c r="O74" s="22" t="s">
        <v>80</v>
      </c>
      <c r="P74" s="22" t="s">
        <v>100</v>
      </c>
      <c r="Q74" s="26" t="s">
        <v>42</v>
      </c>
      <c r="R74" s="1" t="s">
        <v>44</v>
      </c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60</v>
      </c>
      <c r="B75" s="20" t="s">
        <v>1888</v>
      </c>
      <c r="C75" s="20" t="s">
        <v>1922</v>
      </c>
      <c r="D75" s="18" t="s">
        <v>56</v>
      </c>
      <c r="E75" s="21">
        <v>867857039927210</v>
      </c>
      <c r="F75" s="18"/>
      <c r="G75" s="18" t="s">
        <v>74</v>
      </c>
      <c r="H75" s="29"/>
      <c r="I75" s="22" t="s">
        <v>1299</v>
      </c>
      <c r="J75" s="22" t="s">
        <v>1383</v>
      </c>
      <c r="K75" s="22" t="s">
        <v>219</v>
      </c>
      <c r="L75" s="22" t="s">
        <v>1086</v>
      </c>
      <c r="M75" s="22" t="s">
        <v>1871</v>
      </c>
      <c r="N75" s="22"/>
      <c r="O75" s="22" t="s">
        <v>80</v>
      </c>
      <c r="P75" s="22" t="s">
        <v>100</v>
      </c>
      <c r="Q75" s="26" t="s">
        <v>42</v>
      </c>
      <c r="R75" s="18" t="s">
        <v>68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61</v>
      </c>
      <c r="B76" s="20" t="s">
        <v>1888</v>
      </c>
      <c r="C76" s="20" t="s">
        <v>1922</v>
      </c>
      <c r="D76" s="18" t="s">
        <v>56</v>
      </c>
      <c r="E76" s="21">
        <v>868183034606983</v>
      </c>
      <c r="F76" s="18"/>
      <c r="G76" s="18" t="s">
        <v>74</v>
      </c>
      <c r="H76" s="22"/>
      <c r="I76" s="22" t="s">
        <v>1299</v>
      </c>
      <c r="J76" s="22" t="s">
        <v>862</v>
      </c>
      <c r="K76" s="22" t="s">
        <v>78</v>
      </c>
      <c r="L76" s="22" t="s">
        <v>1086</v>
      </c>
      <c r="M76" s="22" t="s">
        <v>1258</v>
      </c>
      <c r="N76" s="22"/>
      <c r="O76" s="22" t="s">
        <v>80</v>
      </c>
      <c r="P76" s="22" t="s">
        <v>100</v>
      </c>
      <c r="Q76" s="26" t="s">
        <v>37</v>
      </c>
      <c r="R76" s="18" t="s">
        <v>40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>
        <v>62</v>
      </c>
      <c r="B77" s="20" t="s">
        <v>1888</v>
      </c>
      <c r="C77" s="20" t="s">
        <v>1922</v>
      </c>
      <c r="D77" s="18" t="s">
        <v>56</v>
      </c>
      <c r="E77" s="21">
        <v>867857039924357</v>
      </c>
      <c r="F77" s="18"/>
      <c r="G77" s="18" t="s">
        <v>74</v>
      </c>
      <c r="H77" s="22"/>
      <c r="I77" s="22" t="s">
        <v>1299</v>
      </c>
      <c r="J77" s="22" t="s">
        <v>134</v>
      </c>
      <c r="K77" s="22" t="s">
        <v>78</v>
      </c>
      <c r="L77" s="22" t="s">
        <v>1086</v>
      </c>
      <c r="M77" s="22" t="s">
        <v>58</v>
      </c>
      <c r="N77" s="22"/>
      <c r="O77" s="22" t="s">
        <v>80</v>
      </c>
      <c r="P77" s="22" t="s">
        <v>100</v>
      </c>
      <c r="Q77" s="26" t="s">
        <v>42</v>
      </c>
      <c r="R77" s="18" t="s">
        <v>44</v>
      </c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>
        <v>63</v>
      </c>
      <c r="B78" s="20" t="s">
        <v>1888</v>
      </c>
      <c r="C78" s="20" t="s">
        <v>1922</v>
      </c>
      <c r="D78" s="18" t="s">
        <v>56</v>
      </c>
      <c r="E78" s="21">
        <v>867857039919530</v>
      </c>
      <c r="F78" s="18"/>
      <c r="G78" s="18" t="s">
        <v>74</v>
      </c>
      <c r="H78" s="34"/>
      <c r="I78" s="22" t="s">
        <v>1299</v>
      </c>
      <c r="J78" s="34" t="s">
        <v>1383</v>
      </c>
      <c r="K78" s="34" t="s">
        <v>219</v>
      </c>
      <c r="L78" s="22" t="s">
        <v>1086</v>
      </c>
      <c r="M78" s="22" t="s">
        <v>1871</v>
      </c>
      <c r="N78" s="34"/>
      <c r="O78" s="22" t="s">
        <v>80</v>
      </c>
      <c r="P78" s="22" t="s">
        <v>100</v>
      </c>
      <c r="Q78" s="26" t="s">
        <v>42</v>
      </c>
      <c r="R78" s="18" t="s">
        <v>68</v>
      </c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64</v>
      </c>
      <c r="B79" s="20" t="s">
        <v>1888</v>
      </c>
      <c r="C79" s="20" t="s">
        <v>1922</v>
      </c>
      <c r="D79" s="18" t="s">
        <v>56</v>
      </c>
      <c r="E79" s="21">
        <v>868183033827234</v>
      </c>
      <c r="F79" s="65" t="s">
        <v>2107</v>
      </c>
      <c r="G79" s="18" t="s">
        <v>74</v>
      </c>
      <c r="H79" s="66"/>
      <c r="I79" s="22" t="s">
        <v>1299</v>
      </c>
      <c r="J79" s="22" t="s">
        <v>134</v>
      </c>
      <c r="K79" s="22" t="s">
        <v>329</v>
      </c>
      <c r="L79" s="22" t="s">
        <v>1086</v>
      </c>
      <c r="M79" s="22" t="s">
        <v>58</v>
      </c>
      <c r="N79" s="66"/>
      <c r="O79" s="22" t="s">
        <v>80</v>
      </c>
      <c r="P79" s="22" t="s">
        <v>100</v>
      </c>
      <c r="Q79" s="26" t="s">
        <v>42</v>
      </c>
      <c r="R79" s="18" t="s">
        <v>44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65</v>
      </c>
      <c r="B80" s="20" t="s">
        <v>1888</v>
      </c>
      <c r="C80" s="20" t="s">
        <v>1922</v>
      </c>
      <c r="D80" s="18" t="s">
        <v>56</v>
      </c>
      <c r="E80" s="21">
        <v>868183034781547</v>
      </c>
      <c r="F80" s="18" t="s">
        <v>2107</v>
      </c>
      <c r="G80" s="18" t="s">
        <v>74</v>
      </c>
      <c r="H80" s="22"/>
      <c r="I80" s="22" t="s">
        <v>280</v>
      </c>
      <c r="J80" s="22" t="s">
        <v>134</v>
      </c>
      <c r="K80" s="22" t="s">
        <v>1086</v>
      </c>
      <c r="L80" s="22"/>
      <c r="M80" s="22" t="s">
        <v>2108</v>
      </c>
      <c r="N80" s="22"/>
      <c r="O80" s="22" t="s">
        <v>80</v>
      </c>
      <c r="P80" s="22" t="s">
        <v>100</v>
      </c>
      <c r="Q80" s="26" t="s">
        <v>42</v>
      </c>
      <c r="R80" s="18" t="s">
        <v>45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1"/>
      <c r="I83" s="50"/>
      <c r="J83" s="1"/>
      <c r="K83" s="1"/>
      <c r="L83" s="1"/>
      <c r="M83" s="1"/>
      <c r="N83" s="33"/>
      <c r="O83" s="1"/>
      <c r="P83" s="1"/>
      <c r="Q83" s="26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47"/>
      <c r="I84" s="50"/>
      <c r="J84" s="1"/>
      <c r="K84" s="1"/>
      <c r="L84" s="1"/>
      <c r="M84" s="1"/>
      <c r="N84" s="1"/>
      <c r="O84" s="1"/>
      <c r="P84" s="1"/>
      <c r="Q84" s="23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145"/>
      <c r="I86" s="145"/>
      <c r="J86" s="1"/>
      <c r="K86" s="145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1"/>
      <c r="O87" s="1"/>
      <c r="P87" s="1"/>
      <c r="Q87" s="1"/>
      <c r="R87" s="23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49"/>
      <c r="C88" s="49"/>
      <c r="D88" s="1"/>
      <c r="E88" s="47"/>
      <c r="F88" s="1"/>
      <c r="G88" s="1"/>
      <c r="H88" s="67"/>
      <c r="I88" s="50"/>
      <c r="J88" s="1"/>
      <c r="K88" s="1"/>
      <c r="L88" s="1"/>
      <c r="M88" s="1"/>
      <c r="N88" s="1"/>
      <c r="O88" s="1"/>
      <c r="P88" s="1"/>
      <c r="Q88" s="1"/>
      <c r="R88" s="23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49"/>
      <c r="C89" s="49"/>
      <c r="D89" s="1"/>
      <c r="E89" s="47"/>
      <c r="F89" s="1"/>
      <c r="G89" s="1"/>
      <c r="H89" s="67"/>
      <c r="I89" s="50"/>
      <c r="J89" s="1"/>
      <c r="K89" s="1"/>
      <c r="L89" s="1"/>
      <c r="M89" s="1"/>
      <c r="N89" s="1"/>
      <c r="O89" s="1"/>
      <c r="P89" s="1"/>
      <c r="Q89" s="1"/>
      <c r="R89" s="23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"/>
      <c r="G92" s="1"/>
      <c r="H92" s="1"/>
      <c r="I92" s="50"/>
      <c r="J92" s="1"/>
      <c r="K92" s="1"/>
      <c r="L92" s="1"/>
      <c r="M92" s="1"/>
      <c r="N92" s="33"/>
      <c r="O92" s="1"/>
      <c r="P92" s="1"/>
      <c r="Q92" s="26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"/>
      <c r="G93" s="1"/>
      <c r="H93" s="1"/>
      <c r="I93" s="50"/>
      <c r="J93" s="1"/>
      <c r="K93" s="1"/>
      <c r="L93" s="1"/>
      <c r="M93" s="26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"/>
      <c r="G94" s="1"/>
      <c r="H94" s="1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"/>
      <c r="G95" s="1"/>
      <c r="H95" s="1"/>
      <c r="I95" s="50"/>
      <c r="J95" s="1"/>
      <c r="K95" s="1"/>
      <c r="L95" s="1"/>
      <c r="M95" s="1"/>
      <c r="N95" s="1"/>
      <c r="O95" s="1"/>
      <c r="P95" s="1"/>
      <c r="Q95" s="26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"/>
      <c r="G96" s="1"/>
      <c r="H96" s="1"/>
      <c r="I96" s="26"/>
      <c r="J96" s="1"/>
      <c r="K96" s="1"/>
      <c r="L96" s="1"/>
      <c r="M96" s="1"/>
      <c r="N96" s="1"/>
      <c r="O96" s="1"/>
      <c r="P96" s="1"/>
      <c r="Q96" s="26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"/>
      <c r="G97" s="1"/>
      <c r="H97" s="1"/>
      <c r="I97" s="26"/>
      <c r="J97" s="1"/>
      <c r="K97" s="1"/>
      <c r="L97" s="1"/>
      <c r="M97" s="1"/>
      <c r="N97" s="1"/>
      <c r="O97" s="1"/>
      <c r="P97" s="1"/>
      <c r="Q97" s="26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"/>
      <c r="G98" s="1"/>
      <c r="H98" s="1"/>
      <c r="I98" s="1"/>
      <c r="J98" s="26"/>
      <c r="K98" s="1"/>
      <c r="L98" s="1"/>
      <c r="M98" s="1"/>
      <c r="N98" s="1"/>
      <c r="O98" s="1"/>
      <c r="P98" s="1"/>
      <c r="Q98" s="26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"/>
      <c r="G99" s="1"/>
      <c r="H99" s="46"/>
      <c r="I99" s="50"/>
      <c r="J99" s="1"/>
      <c r="K99" s="1"/>
      <c r="L99" s="1"/>
      <c r="M99" s="26"/>
      <c r="N99" s="33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"/>
      <c r="G100" s="1"/>
      <c r="H100" s="47"/>
      <c r="I100" s="50"/>
      <c r="J100" s="1"/>
      <c r="K100" s="1"/>
      <c r="L100" s="1"/>
      <c r="M100" s="1"/>
      <c r="N100" s="33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"/>
      <c r="G101" s="1"/>
      <c r="H101" s="46"/>
      <c r="I101" s="50"/>
      <c r="J101" s="1"/>
      <c r="K101" s="1"/>
      <c r="L101" s="1"/>
      <c r="M101" s="1"/>
      <c r="N101" s="33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47"/>
      <c r="F102" s="1"/>
      <c r="G102" s="1"/>
      <c r="H102" s="47"/>
      <c r="I102" s="50"/>
      <c r="J102" s="1"/>
      <c r="K102" s="1"/>
      <c r="L102" s="1"/>
      <c r="M102" s="1"/>
      <c r="N102" s="1"/>
      <c r="O102" s="1"/>
      <c r="P102" s="1"/>
      <c r="Q102" s="23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47"/>
      <c r="F103" s="1"/>
      <c r="G103" s="1"/>
      <c r="H103" s="47"/>
      <c r="I103" s="50"/>
      <c r="J103" s="1"/>
      <c r="K103" s="1"/>
      <c r="L103" s="1"/>
      <c r="M103" s="26"/>
      <c r="N103" s="1"/>
      <c r="O103" s="1"/>
      <c r="P103" s="1"/>
      <c r="Q103" s="23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47"/>
      <c r="F104" s="1"/>
      <c r="G104" s="1"/>
      <c r="H104" s="67"/>
      <c r="I104" s="50"/>
      <c r="J104" s="1"/>
      <c r="K104" s="1"/>
      <c r="L104" s="1"/>
      <c r="M104" s="1"/>
      <c r="N104" s="1"/>
      <c r="O104" s="1"/>
      <c r="P104" s="1"/>
      <c r="Q104" s="26"/>
      <c r="R104" s="1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47"/>
      <c r="F105" s="1"/>
      <c r="G105" s="1"/>
      <c r="H105" s="67"/>
      <c r="I105" s="67"/>
      <c r="J105" s="1"/>
      <c r="K105" s="1"/>
      <c r="L105" s="1"/>
      <c r="M105" s="1"/>
      <c r="N105" s="1"/>
      <c r="O105" s="1"/>
      <c r="P105" s="1"/>
      <c r="Q105" s="26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2</v>
      </c>
    </row>
    <row r="106" spans="1:28" ht="16.5" customHeight="1" x14ac:dyDescent="0.25">
      <c r="A106" s="1"/>
      <c r="B106" s="49"/>
      <c r="C106" s="49"/>
      <c r="D106" s="1"/>
      <c r="E106" s="47"/>
      <c r="F106" s="1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47"/>
      <c r="F107" s="1"/>
      <c r="G107" s="1"/>
      <c r="H107" s="1"/>
      <c r="I107" s="50"/>
      <c r="J107" s="1"/>
      <c r="K107" s="1"/>
      <c r="L107" s="1"/>
      <c r="M107" s="1"/>
      <c r="N107" s="1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47"/>
      <c r="F108" s="1"/>
      <c r="G108" s="1"/>
      <c r="H108" s="1"/>
      <c r="I108" s="50"/>
      <c r="J108" s="1"/>
      <c r="K108" s="1"/>
      <c r="L108" s="1"/>
      <c r="M108" s="1"/>
      <c r="N108" s="33"/>
      <c r="O108" s="1"/>
      <c r="P108" s="1"/>
      <c r="Q108" s="26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26"/>
      <c r="I111" s="50"/>
      <c r="J111" s="1"/>
      <c r="K111" s="1"/>
      <c r="L111" s="1"/>
      <c r="M111" s="1"/>
      <c r="N111" s="33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"/>
      <c r="I112" s="50"/>
      <c r="J112" s="1"/>
      <c r="K112" s="1"/>
      <c r="L112" s="1"/>
      <c r="M112" s="1"/>
      <c r="N112" s="33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47"/>
      <c r="I113" s="50"/>
      <c r="J113" s="1"/>
      <c r="K113" s="1"/>
      <c r="L113" s="1"/>
      <c r="M113" s="1"/>
      <c r="N113" s="1"/>
      <c r="O113" s="1"/>
      <c r="P113" s="1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49"/>
      <c r="D114" s="1"/>
      <c r="E114" s="46"/>
      <c r="F114" s="1"/>
      <c r="G114" s="1"/>
      <c r="H114" s="67"/>
      <c r="I114" s="50"/>
      <c r="J114" s="1"/>
      <c r="K114" s="1"/>
      <c r="L114" s="1"/>
      <c r="M114" s="1"/>
      <c r="N114" s="33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2</v>
      </c>
      <c r="AB114" s="257"/>
    </row>
    <row r="115" spans="1:28" ht="16.5" customHeight="1" x14ac:dyDescent="0.25">
      <c r="A115" s="1"/>
      <c r="B115" s="49"/>
      <c r="C115" s="49"/>
      <c r="D115" s="1"/>
      <c r="E115" s="46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49"/>
      <c r="D116" s="1"/>
      <c r="E116" s="47"/>
      <c r="F116" s="1"/>
      <c r="G116" s="1"/>
      <c r="H116" s="47"/>
      <c r="I116" s="50"/>
      <c r="J116" s="1"/>
      <c r="K116" s="1"/>
      <c r="L116" s="1"/>
      <c r="M116" s="1"/>
      <c r="N116" s="1"/>
      <c r="O116" s="1"/>
      <c r="P116" s="1"/>
      <c r="Q116" s="23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"/>
      <c r="G117" s="1"/>
      <c r="H117" s="67"/>
      <c r="I117" s="50"/>
      <c r="J117" s="1"/>
      <c r="K117" s="1"/>
      <c r="L117" s="1"/>
      <c r="M117" s="1"/>
      <c r="N117" s="1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6"/>
      <c r="F118" s="1"/>
      <c r="G118" s="1"/>
      <c r="H118" s="67"/>
      <c r="I118" s="67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"/>
      <c r="G119" s="1"/>
      <c r="H119" s="1"/>
      <c r="I119" s="26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65</v>
      </c>
    </row>
    <row r="120" spans="1:28" ht="16.5" customHeight="1" x14ac:dyDescent="0.25">
      <c r="A120" s="1"/>
      <c r="B120" s="49"/>
      <c r="C120" s="49"/>
      <c r="D120" s="1"/>
      <c r="E120" s="4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49"/>
      <c r="D121" s="1"/>
      <c r="E121" s="47"/>
      <c r="F121" s="1"/>
      <c r="G121" s="1"/>
      <c r="H121" s="156"/>
      <c r="I121" s="50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"/>
      <c r="B122" s="49"/>
      <c r="C122" s="49"/>
      <c r="D122" s="1"/>
      <c r="E122" s="47"/>
      <c r="F122" s="1"/>
      <c r="G122" s="1"/>
      <c r="H122" s="156"/>
      <c r="I122" s="145"/>
      <c r="J122" s="1"/>
      <c r="K122" s="1"/>
      <c r="L122" s="1"/>
      <c r="M122" s="1"/>
      <c r="N122" s="1"/>
      <c r="O122" s="1"/>
      <c r="P122" s="1"/>
      <c r="Q122" s="26"/>
      <c r="R122" s="1"/>
    </row>
    <row r="123" spans="1:28" ht="16.5" customHeight="1" x14ac:dyDescent="0.25">
      <c r="A123" s="1"/>
      <c r="B123" s="49"/>
      <c r="C123" s="49"/>
      <c r="D123" s="1"/>
      <c r="E123" s="47"/>
      <c r="F123" s="1"/>
      <c r="G123" s="1"/>
      <c r="H123" s="47"/>
      <c r="I123" s="50"/>
      <c r="J123" s="1"/>
      <c r="K123" s="1"/>
      <c r="L123" s="1"/>
      <c r="M123" s="1"/>
      <c r="N123" s="1"/>
      <c r="O123" s="1"/>
      <c r="P123" s="1"/>
      <c r="Q123" s="1"/>
      <c r="R123" s="23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0">
    <mergeCell ref="AB116:AB118"/>
    <mergeCell ref="Y119:AA119"/>
    <mergeCell ref="T17:U17"/>
    <mergeCell ref="Y17:Y27"/>
    <mergeCell ref="Y116:Y118"/>
    <mergeCell ref="Z116:Z118"/>
    <mergeCell ref="AA116:AA118"/>
    <mergeCell ref="AB83:AB93"/>
    <mergeCell ref="Y94:Y104"/>
    <mergeCell ref="AB94:AB104"/>
    <mergeCell ref="Y105:Y115"/>
    <mergeCell ref="AB105:AB115"/>
    <mergeCell ref="AB50:AB60"/>
    <mergeCell ref="AB61:AB71"/>
    <mergeCell ref="AB72:AB82"/>
    <mergeCell ref="AB17:AB27"/>
    <mergeCell ref="A44:R45"/>
    <mergeCell ref="A57:R58"/>
    <mergeCell ref="A69:R70"/>
    <mergeCell ref="Y83:Y93"/>
    <mergeCell ref="Y50:Y60"/>
    <mergeCell ref="Y61:Y71"/>
    <mergeCell ref="Y72:Y82"/>
    <mergeCell ref="Y28:Y38"/>
    <mergeCell ref="AB28:AB38"/>
    <mergeCell ref="Y39:Y49"/>
    <mergeCell ref="AB39:AB49"/>
    <mergeCell ref="AB4:AB5"/>
    <mergeCell ref="Y4:AA5"/>
    <mergeCell ref="A6:R7"/>
    <mergeCell ref="T6:T11"/>
    <mergeCell ref="Y6:Y16"/>
    <mergeCell ref="AB6:AB16"/>
    <mergeCell ref="T12:T16"/>
    <mergeCell ref="A13:R14"/>
    <mergeCell ref="Q4:Q5"/>
    <mergeCell ref="R4:R5"/>
    <mergeCell ref="T4:T5"/>
    <mergeCell ref="U4:U5"/>
    <mergeCell ref="V4:V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AS201"/>
  <sheetViews>
    <sheetView zoomScale="70" zoomScaleNormal="70" workbookViewId="0">
      <selection activeCell="H16" sqref="H16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2436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2432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29" t="s">
        <v>1</v>
      </c>
      <c r="C5" s="129" t="s">
        <v>2</v>
      </c>
      <c r="D5" s="126" t="s">
        <v>3</v>
      </c>
      <c r="E5" s="126" t="s">
        <v>11</v>
      </c>
      <c r="F5" s="126" t="s">
        <v>4</v>
      </c>
      <c r="G5" s="126" t="s">
        <v>5</v>
      </c>
      <c r="H5" s="126" t="s">
        <v>7</v>
      </c>
      <c r="I5" s="129" t="s">
        <v>29</v>
      </c>
      <c r="J5" s="276"/>
      <c r="K5" s="129" t="s">
        <v>15</v>
      </c>
      <c r="L5" s="129" t="s">
        <v>16</v>
      </c>
      <c r="M5" s="126" t="s">
        <v>12</v>
      </c>
      <c r="N5" s="12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1</v>
      </c>
      <c r="Y6" s="262" t="s">
        <v>18</v>
      </c>
      <c r="Z6" s="128" t="s">
        <v>38</v>
      </c>
      <c r="AA6" s="128">
        <f>COUNTIFS($D$8:$D$1000,"TG102",$R$8:$R$1000,"MCU")</f>
        <v>0</v>
      </c>
      <c r="AB6" s="256">
        <f>SUM(AA6:AA16)</f>
        <v>3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7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20" t="s">
        <v>103</v>
      </c>
      <c r="C8" s="20" t="s">
        <v>152</v>
      </c>
      <c r="D8" s="18" t="s">
        <v>30</v>
      </c>
      <c r="E8" s="21">
        <v>864811036990831</v>
      </c>
      <c r="F8" s="18"/>
      <c r="G8" s="18" t="s">
        <v>74</v>
      </c>
      <c r="H8" s="22" t="s">
        <v>2122</v>
      </c>
      <c r="I8" s="24" t="s">
        <v>153</v>
      </c>
      <c r="J8" s="22" t="s">
        <v>154</v>
      </c>
      <c r="K8" s="22"/>
      <c r="L8" s="22" t="s">
        <v>155</v>
      </c>
      <c r="M8" s="22" t="s">
        <v>156</v>
      </c>
      <c r="N8" s="22"/>
      <c r="O8" s="22" t="s">
        <v>80</v>
      </c>
      <c r="P8" s="22" t="s">
        <v>92</v>
      </c>
      <c r="Q8" s="26" t="s">
        <v>37</v>
      </c>
      <c r="R8" s="1" t="s">
        <v>40</v>
      </c>
      <c r="T8" s="261"/>
      <c r="U8" s="1" t="s">
        <v>39</v>
      </c>
      <c r="V8" s="1">
        <f>COUNTIF(R$8:R$1000,"GPS")</f>
        <v>1</v>
      </c>
      <c r="Y8" s="259"/>
      <c r="Z8" s="18" t="s">
        <v>39</v>
      </c>
      <c r="AA8" s="18">
        <f>COUNTIFS($D$8:$D$1000,"TG102",$R$8:$R$1000,"GPS")</f>
        <v>0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265" t="s">
        <v>557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7"/>
      <c r="T9" s="261"/>
      <c r="U9" s="1" t="s">
        <v>40</v>
      </c>
      <c r="V9" s="1">
        <f>COUNTIF(R$8:R$1000,"NG")</f>
        <v>11</v>
      </c>
      <c r="Y9" s="259"/>
      <c r="Z9" s="18" t="s">
        <v>40</v>
      </c>
      <c r="AA9" s="18">
        <f>COUNTIFS($D$8:$D$1000,"TG102",$R$8:$R$1000,"NG")</f>
        <v>1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268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70"/>
      <c r="T10" s="261"/>
      <c r="U10" s="1" t="s">
        <v>67</v>
      </c>
      <c r="V10" s="1">
        <f>COUNTIF(R$8:R$1000,"ACC")</f>
        <v>0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2</v>
      </c>
      <c r="B11" s="49" t="s">
        <v>559</v>
      </c>
      <c r="C11" s="49">
        <v>43468</v>
      </c>
      <c r="D11" s="1" t="s">
        <v>23</v>
      </c>
      <c r="E11" s="47">
        <v>863586032923819</v>
      </c>
      <c r="F11" s="1"/>
      <c r="G11" s="1" t="s">
        <v>95</v>
      </c>
      <c r="H11" s="1"/>
      <c r="I11" s="1" t="s">
        <v>720</v>
      </c>
      <c r="J11" s="1" t="s">
        <v>134</v>
      </c>
      <c r="K11" s="1" t="s">
        <v>98</v>
      </c>
      <c r="L11" s="1"/>
      <c r="M11" s="1"/>
      <c r="N11" s="1"/>
      <c r="O11" s="1" t="s">
        <v>80</v>
      </c>
      <c r="P11" s="1" t="s">
        <v>100</v>
      </c>
      <c r="Q11" s="23" t="s">
        <v>42</v>
      </c>
      <c r="R11" s="1" t="s">
        <v>45</v>
      </c>
      <c r="T11" s="262"/>
      <c r="U11" s="1" t="s">
        <v>41</v>
      </c>
      <c r="V11" s="1">
        <f>COUNTIF(R$8:R$1000,"LK")</f>
        <v>2</v>
      </c>
      <c r="Y11" s="259"/>
      <c r="Z11" s="18" t="s">
        <v>41</v>
      </c>
      <c r="AA11" s="18">
        <f>COUNTIFS($D$8:$D$1000,"TG102",$R$8:$R$1000,"LK")</f>
        <v>1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3</v>
      </c>
      <c r="B12" s="49" t="s">
        <v>559</v>
      </c>
      <c r="C12" s="49">
        <v>43468</v>
      </c>
      <c r="D12" s="1" t="s">
        <v>23</v>
      </c>
      <c r="E12" s="47">
        <v>864811037272635</v>
      </c>
      <c r="F12" s="104"/>
      <c r="G12" s="1" t="s">
        <v>95</v>
      </c>
      <c r="H12" s="50"/>
      <c r="I12" s="1" t="s">
        <v>721</v>
      </c>
      <c r="J12" s="1" t="s">
        <v>427</v>
      </c>
      <c r="K12" s="1" t="s">
        <v>98</v>
      </c>
      <c r="L12" s="1"/>
      <c r="M12" s="1" t="s">
        <v>745</v>
      </c>
      <c r="N12" s="33">
        <v>220000</v>
      </c>
      <c r="O12" s="1" t="s">
        <v>80</v>
      </c>
      <c r="P12" s="1" t="s">
        <v>100</v>
      </c>
      <c r="Q12" s="23" t="s">
        <v>37</v>
      </c>
      <c r="R12" s="1" t="s">
        <v>59</v>
      </c>
      <c r="T12" s="271" t="s">
        <v>42</v>
      </c>
      <c r="U12" s="1" t="s">
        <v>43</v>
      </c>
      <c r="V12" s="1">
        <f>COUNTIF(R$8:R$1000,"MCH")</f>
        <v>0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265" t="s">
        <v>727</v>
      </c>
      <c r="B13" s="266"/>
      <c r="C13" s="266"/>
      <c r="D13" s="266"/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  <c r="P13" s="266"/>
      <c r="Q13" s="266"/>
      <c r="R13" s="267"/>
      <c r="T13" s="272"/>
      <c r="U13" s="1" t="s">
        <v>68</v>
      </c>
      <c r="V13" s="1">
        <f>COUNTIF(R$8:R$1000,"SF")</f>
        <v>2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268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70"/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4</v>
      </c>
      <c r="B15" s="20" t="s">
        <v>766</v>
      </c>
      <c r="C15" s="20" t="s">
        <v>756</v>
      </c>
      <c r="D15" s="18" t="s">
        <v>30</v>
      </c>
      <c r="E15" s="21">
        <v>866050031764010</v>
      </c>
      <c r="F15" s="18"/>
      <c r="G15" s="18" t="s">
        <v>74</v>
      </c>
      <c r="H15" s="31"/>
      <c r="I15" s="24" t="s">
        <v>1041</v>
      </c>
      <c r="J15" s="22" t="s">
        <v>225</v>
      </c>
      <c r="K15" s="22" t="s">
        <v>84</v>
      </c>
      <c r="L15" s="22"/>
      <c r="M15" s="22" t="s">
        <v>1042</v>
      </c>
      <c r="N15" s="35" t="s">
        <v>122</v>
      </c>
      <c r="O15" s="22" t="s">
        <v>80</v>
      </c>
      <c r="P15" s="22" t="s">
        <v>92</v>
      </c>
      <c r="Q15" s="26" t="s">
        <v>42</v>
      </c>
      <c r="R15" s="1" t="s">
        <v>68</v>
      </c>
      <c r="T15" s="272"/>
      <c r="U15" s="18" t="s">
        <v>44</v>
      </c>
      <c r="V15" s="1">
        <f>COUNTIF(R$8:R$1000,"NCFW")</f>
        <v>5</v>
      </c>
      <c r="Y15" s="259"/>
      <c r="Z15" s="18" t="s">
        <v>44</v>
      </c>
      <c r="AA15" s="18">
        <f>COUNTIFS($D$8:$D$1000,"TG102",$R$8:$R$1000,"NCFW")</f>
        <v>1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5</v>
      </c>
      <c r="B16" s="20">
        <v>43802</v>
      </c>
      <c r="C16" s="20" t="s">
        <v>772</v>
      </c>
      <c r="D16" s="18" t="s">
        <v>23</v>
      </c>
      <c r="E16" s="21">
        <v>866104024791850</v>
      </c>
      <c r="F16" s="18"/>
      <c r="G16" s="18" t="s">
        <v>95</v>
      </c>
      <c r="H16" s="31"/>
      <c r="I16" s="24"/>
      <c r="J16" s="22" t="s">
        <v>1043</v>
      </c>
      <c r="K16" s="22"/>
      <c r="L16" s="22" t="s">
        <v>98</v>
      </c>
      <c r="M16" s="22" t="s">
        <v>1044</v>
      </c>
      <c r="N16" s="28">
        <v>150000</v>
      </c>
      <c r="O16" s="22" t="s">
        <v>80</v>
      </c>
      <c r="P16" s="22" t="s">
        <v>100</v>
      </c>
      <c r="Q16" s="26" t="s">
        <v>37</v>
      </c>
      <c r="R16" s="1" t="s">
        <v>38</v>
      </c>
      <c r="T16" s="273"/>
      <c r="U16" s="18" t="s">
        <v>45</v>
      </c>
      <c r="V16" s="1">
        <f>COUNTIF(R$8:R$1000,"KL")</f>
        <v>1</v>
      </c>
      <c r="Y16" s="259"/>
      <c r="Z16" s="18" t="s">
        <v>45</v>
      </c>
      <c r="AA16" s="18">
        <f>COUNTIFS($D$8:$D$1000,"TG102",$R$8:$R$1000,"KL")</f>
        <v>0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6</v>
      </c>
      <c r="B17" s="20" t="s">
        <v>772</v>
      </c>
      <c r="C17" s="20" t="s">
        <v>772</v>
      </c>
      <c r="D17" s="18" t="s">
        <v>23</v>
      </c>
      <c r="E17" s="21">
        <v>866104026963630</v>
      </c>
      <c r="F17" s="18"/>
      <c r="G17" s="18" t="s">
        <v>95</v>
      </c>
      <c r="H17" s="21" t="s">
        <v>1045</v>
      </c>
      <c r="I17" s="24" t="s">
        <v>720</v>
      </c>
      <c r="J17" s="22" t="s">
        <v>225</v>
      </c>
      <c r="K17" s="22" t="s">
        <v>98</v>
      </c>
      <c r="L17" s="22"/>
      <c r="M17" s="22" t="s">
        <v>745</v>
      </c>
      <c r="N17" s="28">
        <v>220000</v>
      </c>
      <c r="O17" s="22" t="s">
        <v>80</v>
      </c>
      <c r="P17" s="22" t="s">
        <v>100</v>
      </c>
      <c r="Q17" s="23" t="s">
        <v>37</v>
      </c>
      <c r="R17" s="18" t="s">
        <v>59</v>
      </c>
      <c r="T17" s="274" t="s">
        <v>55</v>
      </c>
      <c r="U17" s="275"/>
      <c r="V17" s="104">
        <f>SUM(V6:V16)</f>
        <v>30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265" t="s">
        <v>1069</v>
      </c>
      <c r="B18" s="266"/>
      <c r="C18" s="266"/>
      <c r="D18" s="266"/>
      <c r="E18" s="266"/>
      <c r="F18" s="266"/>
      <c r="G18" s="266"/>
      <c r="H18" s="266"/>
      <c r="I18" s="266"/>
      <c r="J18" s="266"/>
      <c r="K18" s="266"/>
      <c r="L18" s="266"/>
      <c r="M18" s="266"/>
      <c r="N18" s="266"/>
      <c r="O18" s="266"/>
      <c r="P18" s="266"/>
      <c r="Q18" s="266"/>
      <c r="R18" s="267"/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268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70"/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7</v>
      </c>
      <c r="B20" s="20">
        <v>43528</v>
      </c>
      <c r="C20" s="20">
        <v>43528</v>
      </c>
      <c r="D20" s="18" t="s">
        <v>18</v>
      </c>
      <c r="E20" s="21">
        <v>866762025780857</v>
      </c>
      <c r="F20" s="18" t="s">
        <v>107</v>
      </c>
      <c r="G20" s="18" t="s">
        <v>95</v>
      </c>
      <c r="H20" s="31"/>
      <c r="I20" s="24"/>
      <c r="J20" s="22" t="s">
        <v>1302</v>
      </c>
      <c r="K20" s="22"/>
      <c r="L20" s="22"/>
      <c r="M20" s="22" t="s">
        <v>143</v>
      </c>
      <c r="N20" s="28"/>
      <c r="O20" s="22" t="s">
        <v>144</v>
      </c>
      <c r="P20" s="22" t="s">
        <v>1303</v>
      </c>
      <c r="Q20" s="26" t="s">
        <v>37</v>
      </c>
      <c r="R20" s="1" t="s">
        <v>40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8</v>
      </c>
      <c r="B21" s="20">
        <v>43742</v>
      </c>
      <c r="C21" s="20">
        <v>43773</v>
      </c>
      <c r="D21" s="18" t="s">
        <v>30</v>
      </c>
      <c r="E21" s="21">
        <v>864811036951668</v>
      </c>
      <c r="F21" s="18"/>
      <c r="G21" s="18" t="s">
        <v>95</v>
      </c>
      <c r="H21" s="22" t="s">
        <v>118</v>
      </c>
      <c r="I21" s="24" t="s">
        <v>447</v>
      </c>
      <c r="J21" s="22" t="s">
        <v>225</v>
      </c>
      <c r="K21" s="22" t="s">
        <v>866</v>
      </c>
      <c r="L21" s="22" t="s">
        <v>276</v>
      </c>
      <c r="M21" s="22" t="s">
        <v>586</v>
      </c>
      <c r="N21" s="35" t="s">
        <v>122</v>
      </c>
      <c r="O21" s="22" t="s">
        <v>80</v>
      </c>
      <c r="P21" s="22" t="s">
        <v>92</v>
      </c>
      <c r="Q21" s="26" t="s">
        <v>42</v>
      </c>
      <c r="R21" s="1" t="s">
        <v>44</v>
      </c>
      <c r="T21" s="18" t="s">
        <v>46</v>
      </c>
      <c r="U21" s="18">
        <f>COUNTIF(Q7:Q1000,"PM")</f>
        <v>8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9</v>
      </c>
      <c r="B22" s="20" t="s">
        <v>1163</v>
      </c>
      <c r="C22" s="20" t="s">
        <v>1110</v>
      </c>
      <c r="D22" s="18" t="s">
        <v>30</v>
      </c>
      <c r="E22" s="30">
        <v>864811036951668</v>
      </c>
      <c r="F22" s="5"/>
      <c r="G22" s="18" t="s">
        <v>95</v>
      </c>
      <c r="H22" s="31" t="s">
        <v>1304</v>
      </c>
      <c r="I22" s="24" t="s">
        <v>447</v>
      </c>
      <c r="J22" s="22" t="s">
        <v>225</v>
      </c>
      <c r="K22" s="22" t="s">
        <v>276</v>
      </c>
      <c r="L22" s="22"/>
      <c r="M22" s="22" t="s">
        <v>718</v>
      </c>
      <c r="N22" s="25" t="s">
        <v>122</v>
      </c>
      <c r="O22" s="22" t="s">
        <v>80</v>
      </c>
      <c r="P22" s="22" t="s">
        <v>92</v>
      </c>
      <c r="Q22" s="26" t="s">
        <v>37</v>
      </c>
      <c r="R22" s="1" t="s">
        <v>59</v>
      </c>
      <c r="T22" s="18" t="s">
        <v>47</v>
      </c>
      <c r="U22" s="18">
        <f>COUNTIF(Q7:Q1000,"PC")</f>
        <v>22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10</v>
      </c>
      <c r="B23" s="20">
        <v>43469</v>
      </c>
      <c r="C23" s="20">
        <v>43528</v>
      </c>
      <c r="D23" s="18" t="s">
        <v>56</v>
      </c>
      <c r="E23" s="21">
        <v>868183034723416</v>
      </c>
      <c r="F23" s="5"/>
      <c r="G23" s="18" t="s">
        <v>74</v>
      </c>
      <c r="H23" s="18" t="s">
        <v>1288</v>
      </c>
      <c r="I23" s="22" t="s">
        <v>837</v>
      </c>
      <c r="J23" s="22" t="s">
        <v>225</v>
      </c>
      <c r="K23" s="8" t="s">
        <v>206</v>
      </c>
      <c r="L23" s="22" t="s">
        <v>78</v>
      </c>
      <c r="M23" s="22" t="s">
        <v>1000</v>
      </c>
      <c r="N23" s="22"/>
      <c r="O23" s="22" t="s">
        <v>80</v>
      </c>
      <c r="P23" s="22" t="s">
        <v>92</v>
      </c>
      <c r="Q23" s="23" t="s">
        <v>42</v>
      </c>
      <c r="R23" s="18" t="s">
        <v>68</v>
      </c>
      <c r="T23" s="104" t="s">
        <v>55</v>
      </c>
      <c r="U23" s="5">
        <f>SUM(U21:U22)</f>
        <v>30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11</v>
      </c>
      <c r="B24" s="20">
        <v>43469</v>
      </c>
      <c r="C24" s="20">
        <v>43528</v>
      </c>
      <c r="D24" s="18" t="s">
        <v>56</v>
      </c>
      <c r="E24" s="21">
        <v>867717030618525</v>
      </c>
      <c r="F24" s="5"/>
      <c r="G24" s="18" t="s">
        <v>74</v>
      </c>
      <c r="H24" s="5"/>
      <c r="I24" s="22" t="s">
        <v>290</v>
      </c>
      <c r="J24" s="22"/>
      <c r="K24" s="22" t="s">
        <v>219</v>
      </c>
      <c r="L24" s="22" t="s">
        <v>78</v>
      </c>
      <c r="M24" s="22"/>
      <c r="N24" s="22"/>
      <c r="O24" s="22" t="s">
        <v>80</v>
      </c>
      <c r="P24" s="22" t="s">
        <v>92</v>
      </c>
      <c r="Q24" s="23" t="s">
        <v>42</v>
      </c>
      <c r="R24" s="18" t="s">
        <v>44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12</v>
      </c>
      <c r="B25" s="20" t="s">
        <v>1163</v>
      </c>
      <c r="C25" s="20" t="s">
        <v>1110</v>
      </c>
      <c r="D25" s="18" t="s">
        <v>56</v>
      </c>
      <c r="E25" s="21">
        <v>868183034665641</v>
      </c>
      <c r="F25" s="5"/>
      <c r="G25" s="18" t="s">
        <v>74</v>
      </c>
      <c r="H25" s="29"/>
      <c r="I25" s="24" t="s">
        <v>1305</v>
      </c>
      <c r="J25" s="22" t="s">
        <v>245</v>
      </c>
      <c r="K25" s="22" t="s">
        <v>78</v>
      </c>
      <c r="L25" s="22" t="s">
        <v>1086</v>
      </c>
      <c r="M25" s="22" t="s">
        <v>940</v>
      </c>
      <c r="N25" s="22"/>
      <c r="O25" s="22" t="s">
        <v>80</v>
      </c>
      <c r="P25" s="22" t="s">
        <v>92</v>
      </c>
      <c r="Q25" s="23" t="s">
        <v>37</v>
      </c>
      <c r="R25" s="18" t="s">
        <v>40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1">
        <v>13</v>
      </c>
      <c r="B26" s="20">
        <v>43469</v>
      </c>
      <c r="C26" s="20">
        <v>43528</v>
      </c>
      <c r="D26" s="18" t="s">
        <v>23</v>
      </c>
      <c r="E26" s="21">
        <v>861694031778507</v>
      </c>
      <c r="F26" s="18"/>
      <c r="G26" s="18" t="s">
        <v>95</v>
      </c>
      <c r="H26" s="31"/>
      <c r="I26" s="22" t="s">
        <v>290</v>
      </c>
      <c r="J26" s="22" t="s">
        <v>1306</v>
      </c>
      <c r="K26" s="22" t="s">
        <v>98</v>
      </c>
      <c r="L26" s="8"/>
      <c r="M26" s="22" t="s">
        <v>1307</v>
      </c>
      <c r="N26" s="28">
        <v>10000</v>
      </c>
      <c r="O26" s="22" t="s">
        <v>80</v>
      </c>
      <c r="P26" s="22" t="s">
        <v>92</v>
      </c>
      <c r="Q26" s="23" t="s">
        <v>37</v>
      </c>
      <c r="R26" s="1" t="s">
        <v>40</v>
      </c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1">
        <v>14</v>
      </c>
      <c r="B27" s="20" t="s">
        <v>1163</v>
      </c>
      <c r="C27" s="20" t="s">
        <v>1110</v>
      </c>
      <c r="D27" s="18" t="s">
        <v>23</v>
      </c>
      <c r="E27" s="21">
        <v>863586032929287</v>
      </c>
      <c r="F27" s="5"/>
      <c r="G27" s="18" t="s">
        <v>95</v>
      </c>
      <c r="H27" s="22"/>
      <c r="I27" s="24" t="s">
        <v>290</v>
      </c>
      <c r="J27" s="22" t="s">
        <v>1308</v>
      </c>
      <c r="K27" s="22"/>
      <c r="L27" s="22" t="s">
        <v>98</v>
      </c>
      <c r="M27" s="22" t="s">
        <v>143</v>
      </c>
      <c r="N27" s="28"/>
      <c r="O27" s="22" t="s">
        <v>144</v>
      </c>
      <c r="P27" s="22" t="s">
        <v>92</v>
      </c>
      <c r="Q27" s="26" t="s">
        <v>37</v>
      </c>
      <c r="R27" s="1" t="s">
        <v>40</v>
      </c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15</v>
      </c>
      <c r="B28" s="20" t="s">
        <v>1163</v>
      </c>
      <c r="C28" s="20" t="s">
        <v>1110</v>
      </c>
      <c r="D28" s="18" t="s">
        <v>23</v>
      </c>
      <c r="E28" s="21">
        <v>861694031780446</v>
      </c>
      <c r="F28" s="5"/>
      <c r="G28" s="18" t="s">
        <v>95</v>
      </c>
      <c r="H28" s="31"/>
      <c r="I28" s="24" t="s">
        <v>290</v>
      </c>
      <c r="J28" s="22" t="s">
        <v>1309</v>
      </c>
      <c r="K28" s="22" t="s">
        <v>538</v>
      </c>
      <c r="L28" s="22" t="s">
        <v>98</v>
      </c>
      <c r="M28" s="22" t="s">
        <v>1310</v>
      </c>
      <c r="N28" s="28"/>
      <c r="O28" s="22" t="s">
        <v>80</v>
      </c>
      <c r="P28" s="22" t="s">
        <v>92</v>
      </c>
      <c r="Q28" s="26" t="s">
        <v>37</v>
      </c>
      <c r="R28" s="1" t="s">
        <v>40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16</v>
      </c>
      <c r="B29" s="20" t="s">
        <v>1163</v>
      </c>
      <c r="C29" s="20" t="s">
        <v>1110</v>
      </c>
      <c r="D29" s="18" t="s">
        <v>23</v>
      </c>
      <c r="E29" s="21">
        <v>868345035593243</v>
      </c>
      <c r="F29" s="5"/>
      <c r="G29" s="18" t="s">
        <v>95</v>
      </c>
      <c r="H29" s="22"/>
      <c r="I29" s="24" t="s">
        <v>837</v>
      </c>
      <c r="J29" s="22" t="s">
        <v>245</v>
      </c>
      <c r="K29" s="24" t="s">
        <v>450</v>
      </c>
      <c r="L29" s="22" t="s">
        <v>98</v>
      </c>
      <c r="M29" s="22" t="s">
        <v>246</v>
      </c>
      <c r="N29" s="22"/>
      <c r="O29" s="22" t="s">
        <v>80</v>
      </c>
      <c r="P29" s="22" t="s">
        <v>92</v>
      </c>
      <c r="Q29" s="26" t="s">
        <v>37</v>
      </c>
      <c r="R29" s="1" t="s">
        <v>40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1">
        <v>17</v>
      </c>
      <c r="B30" s="1" t="s">
        <v>1072</v>
      </c>
      <c r="C30" s="1" t="s">
        <v>1093</v>
      </c>
      <c r="D30" s="18" t="s">
        <v>23</v>
      </c>
      <c r="E30" s="21">
        <v>861694031774027</v>
      </c>
      <c r="F30" s="18"/>
      <c r="G30" s="18" t="s">
        <v>95</v>
      </c>
      <c r="H30" s="1" t="s">
        <v>1311</v>
      </c>
      <c r="I30" s="1"/>
      <c r="J30" s="26" t="s">
        <v>1312</v>
      </c>
      <c r="K30" s="1"/>
      <c r="L30" s="22" t="s">
        <v>98</v>
      </c>
      <c r="M30" s="1" t="s">
        <v>1313</v>
      </c>
      <c r="N30" s="33">
        <v>415000</v>
      </c>
      <c r="O30" s="1" t="s">
        <v>80</v>
      </c>
      <c r="P30" s="1" t="s">
        <v>92</v>
      </c>
      <c r="Q30" s="1" t="s">
        <v>37</v>
      </c>
      <c r="R30" s="1" t="s">
        <v>40</v>
      </c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265" t="s">
        <v>1319</v>
      </c>
      <c r="B31" s="266"/>
      <c r="C31" s="266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266"/>
      <c r="R31" s="267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268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70"/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18</v>
      </c>
      <c r="B33" s="20" t="s">
        <v>1374</v>
      </c>
      <c r="C33" s="20" t="s">
        <v>1414</v>
      </c>
      <c r="D33" s="18" t="s">
        <v>56</v>
      </c>
      <c r="E33" s="21">
        <v>867857039897751</v>
      </c>
      <c r="F33" s="18"/>
      <c r="G33" s="18" t="s">
        <v>74</v>
      </c>
      <c r="H33" s="18"/>
      <c r="I33" s="24" t="s">
        <v>1613</v>
      </c>
      <c r="J33" s="22" t="s">
        <v>1614</v>
      </c>
      <c r="K33" s="22" t="s">
        <v>78</v>
      </c>
      <c r="L33" s="22"/>
      <c r="M33" s="22" t="s">
        <v>1615</v>
      </c>
      <c r="N33" s="28"/>
      <c r="O33" s="22" t="s">
        <v>80</v>
      </c>
      <c r="P33" s="22" t="s">
        <v>100</v>
      </c>
      <c r="Q33" s="23" t="s">
        <v>37</v>
      </c>
      <c r="R33" s="18" t="s">
        <v>59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19</v>
      </c>
      <c r="B34" s="20" t="s">
        <v>1374</v>
      </c>
      <c r="C34" s="20" t="s">
        <v>1414</v>
      </c>
      <c r="D34" s="18" t="s">
        <v>56</v>
      </c>
      <c r="E34" s="21">
        <v>868183034696273</v>
      </c>
      <c r="F34" s="18"/>
      <c r="G34" s="18" t="s">
        <v>74</v>
      </c>
      <c r="H34" s="21"/>
      <c r="I34" s="22" t="s">
        <v>186</v>
      </c>
      <c r="J34" s="22" t="s">
        <v>210</v>
      </c>
      <c r="K34" s="22" t="s">
        <v>78</v>
      </c>
      <c r="L34" s="22" t="s">
        <v>1086</v>
      </c>
      <c r="M34" s="22" t="s">
        <v>237</v>
      </c>
      <c r="N34" s="22"/>
      <c r="O34" s="22" t="s">
        <v>80</v>
      </c>
      <c r="P34" s="22" t="s">
        <v>100</v>
      </c>
      <c r="Q34" s="23" t="s">
        <v>37</v>
      </c>
      <c r="R34" s="18" t="s">
        <v>59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20</v>
      </c>
      <c r="B35" s="20" t="s">
        <v>1374</v>
      </c>
      <c r="C35" s="20" t="s">
        <v>1414</v>
      </c>
      <c r="D35" s="18" t="s">
        <v>23</v>
      </c>
      <c r="E35" s="21">
        <v>864811037144495</v>
      </c>
      <c r="F35" s="18"/>
      <c r="G35" s="18" t="s">
        <v>95</v>
      </c>
      <c r="H35" s="18" t="s">
        <v>1616</v>
      </c>
      <c r="I35" s="22"/>
      <c r="J35" s="22" t="s">
        <v>1617</v>
      </c>
      <c r="K35" s="22"/>
      <c r="L35" s="22"/>
      <c r="M35" s="22" t="s">
        <v>1326</v>
      </c>
      <c r="N35" s="28"/>
      <c r="O35" s="22" t="s">
        <v>144</v>
      </c>
      <c r="P35" s="22" t="s">
        <v>100</v>
      </c>
      <c r="Q35" s="23" t="s">
        <v>37</v>
      </c>
      <c r="R35" s="18" t="s">
        <v>59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21</v>
      </c>
      <c r="B36" s="20" t="s">
        <v>1374</v>
      </c>
      <c r="C36" s="20" t="s">
        <v>1414</v>
      </c>
      <c r="D36" s="18" t="s">
        <v>23</v>
      </c>
      <c r="E36" s="21">
        <v>868345035589241</v>
      </c>
      <c r="F36" s="18"/>
      <c r="G36" s="18" t="s">
        <v>95</v>
      </c>
      <c r="H36" s="18" t="s">
        <v>1618</v>
      </c>
      <c r="I36" s="22" t="s">
        <v>1619</v>
      </c>
      <c r="J36" s="22" t="s">
        <v>50</v>
      </c>
      <c r="K36" s="22" t="s">
        <v>98</v>
      </c>
      <c r="L36" s="22"/>
      <c r="M36" s="22" t="s">
        <v>1326</v>
      </c>
      <c r="N36" s="28"/>
      <c r="O36" s="22" t="s">
        <v>144</v>
      </c>
      <c r="P36" s="22" t="s">
        <v>100</v>
      </c>
      <c r="Q36" s="23" t="s">
        <v>37</v>
      </c>
      <c r="R36" s="18" t="s">
        <v>40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265" t="s">
        <v>1627</v>
      </c>
      <c r="B37" s="266"/>
      <c r="C37" s="266"/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7"/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268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70"/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22</v>
      </c>
      <c r="B39" s="1" t="s">
        <v>1727</v>
      </c>
      <c r="C39" s="1" t="s">
        <v>1628</v>
      </c>
      <c r="D39" s="1" t="s">
        <v>18</v>
      </c>
      <c r="E39" s="47">
        <v>865904026629698</v>
      </c>
      <c r="F39" s="1" t="s">
        <v>113</v>
      </c>
      <c r="G39" s="1" t="s">
        <v>95</v>
      </c>
      <c r="H39" s="1" t="s">
        <v>1874</v>
      </c>
      <c r="I39" s="79">
        <v>210245094060.08099</v>
      </c>
      <c r="J39" s="1" t="s">
        <v>303</v>
      </c>
      <c r="K39" s="1" t="s">
        <v>440</v>
      </c>
      <c r="L39" s="1" t="s">
        <v>110</v>
      </c>
      <c r="M39" s="1" t="s">
        <v>1875</v>
      </c>
      <c r="N39" s="33">
        <v>30000</v>
      </c>
      <c r="O39" s="1" t="s">
        <v>80</v>
      </c>
      <c r="P39" s="1" t="s">
        <v>92</v>
      </c>
      <c r="Q39" s="1" t="s">
        <v>37</v>
      </c>
      <c r="R39" s="1" t="s">
        <v>41</v>
      </c>
      <c r="Y39" s="259" t="s">
        <v>23</v>
      </c>
      <c r="Z39" s="18" t="s">
        <v>38</v>
      </c>
      <c r="AA39" s="18">
        <f>COUNTIFS($D$8:$D$1000,"TG102SE",$R$8:$R$1000,"MCU")</f>
        <v>1</v>
      </c>
      <c r="AB39" s="256">
        <f>SUM(AA39:AA49)</f>
        <v>13</v>
      </c>
    </row>
    <row r="40" spans="1:28" ht="16.5" customHeight="1" x14ac:dyDescent="0.25">
      <c r="A40" s="265" t="s">
        <v>2112</v>
      </c>
      <c r="B40" s="266"/>
      <c r="C40" s="266"/>
      <c r="D40" s="266"/>
      <c r="E40" s="266"/>
      <c r="F40" s="266"/>
      <c r="G40" s="266"/>
      <c r="H40" s="266"/>
      <c r="I40" s="266"/>
      <c r="J40" s="266"/>
      <c r="K40" s="266"/>
      <c r="L40" s="266"/>
      <c r="M40" s="266"/>
      <c r="N40" s="266"/>
      <c r="O40" s="266"/>
      <c r="P40" s="266"/>
      <c r="Q40" s="266"/>
      <c r="R40" s="267"/>
      <c r="Y40" s="259"/>
      <c r="Z40" s="18" t="s">
        <v>59</v>
      </c>
      <c r="AA40" s="18">
        <f>COUNTIFS($D$8:$D$1000,"TG102SE",$R$8:$R$1000,"GSM")</f>
        <v>4</v>
      </c>
      <c r="AB40" s="257"/>
    </row>
    <row r="41" spans="1:28" ht="16.5" customHeight="1" x14ac:dyDescent="0.25">
      <c r="A41" s="268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70"/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23</v>
      </c>
      <c r="B42" s="1" t="s">
        <v>2200</v>
      </c>
      <c r="C42" s="1" t="s">
        <v>2182</v>
      </c>
      <c r="D42" s="1" t="s">
        <v>23</v>
      </c>
      <c r="E42" s="47">
        <v>863586034536114</v>
      </c>
      <c r="F42" s="1"/>
      <c r="G42" s="1" t="s">
        <v>95</v>
      </c>
      <c r="H42" s="1"/>
      <c r="I42" s="1"/>
      <c r="J42" s="1" t="s">
        <v>2412</v>
      </c>
      <c r="K42" s="1"/>
      <c r="L42" s="1"/>
      <c r="M42" s="1" t="s">
        <v>1326</v>
      </c>
      <c r="N42" s="1"/>
      <c r="O42" s="1"/>
      <c r="P42" s="1" t="s">
        <v>92</v>
      </c>
      <c r="Q42" s="1" t="s">
        <v>37</v>
      </c>
      <c r="R42" s="1" t="s">
        <v>40</v>
      </c>
      <c r="Y42" s="259"/>
      <c r="Z42" s="18" t="s">
        <v>40</v>
      </c>
      <c r="AA42" s="18">
        <f>COUNTIFS($D$8:$D$1000,"TG102SE",$R$8:$R$1000,"NG")</f>
        <v>7</v>
      </c>
      <c r="AB42" s="257"/>
    </row>
    <row r="43" spans="1:28" ht="16.5" customHeight="1" x14ac:dyDescent="0.25">
      <c r="A43" s="1">
        <v>24</v>
      </c>
      <c r="B43" s="1" t="s">
        <v>2200</v>
      </c>
      <c r="C43" s="1" t="s">
        <v>2182</v>
      </c>
      <c r="D43" s="1" t="s">
        <v>23</v>
      </c>
      <c r="E43" s="47">
        <v>861694031767385</v>
      </c>
      <c r="F43" s="1"/>
      <c r="G43" s="1" t="s">
        <v>95</v>
      </c>
      <c r="H43" s="1"/>
      <c r="I43" s="1" t="s">
        <v>290</v>
      </c>
      <c r="J43" s="1" t="s">
        <v>61</v>
      </c>
      <c r="K43" s="1" t="s">
        <v>205</v>
      </c>
      <c r="L43" s="1" t="s">
        <v>98</v>
      </c>
      <c r="M43" s="1" t="s">
        <v>1326</v>
      </c>
      <c r="N43" s="1"/>
      <c r="O43" s="1"/>
      <c r="P43" s="1" t="s">
        <v>92</v>
      </c>
      <c r="Q43" s="1" t="s">
        <v>37</v>
      </c>
      <c r="R43" s="1" t="s">
        <v>59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25</v>
      </c>
      <c r="B44" s="32">
        <v>43473</v>
      </c>
      <c r="C44" s="32">
        <v>43593</v>
      </c>
      <c r="D44" s="1" t="s">
        <v>56</v>
      </c>
      <c r="E44" s="47">
        <v>868183034590591</v>
      </c>
      <c r="F44" s="1"/>
      <c r="G44" s="1" t="s">
        <v>74</v>
      </c>
      <c r="H44" s="1"/>
      <c r="I44" s="1" t="s">
        <v>1300</v>
      </c>
      <c r="J44" s="1"/>
      <c r="K44" s="1" t="s">
        <v>206</v>
      </c>
      <c r="L44" s="1" t="s">
        <v>1086</v>
      </c>
      <c r="M44" s="1" t="s">
        <v>58</v>
      </c>
      <c r="N44" s="1"/>
      <c r="O44" s="1" t="s">
        <v>80</v>
      </c>
      <c r="P44" s="1" t="s">
        <v>92</v>
      </c>
      <c r="Q44" s="1" t="s">
        <v>42</v>
      </c>
      <c r="R44" s="1" t="s">
        <v>44</v>
      </c>
      <c r="Y44" s="259"/>
      <c r="Z44" s="18" t="s">
        <v>41</v>
      </c>
      <c r="AA44" s="18">
        <f>COUNTIFS($D$8:$D$1000,"TG102SE",$R$8:$R$1000,"LK")</f>
        <v>0</v>
      </c>
      <c r="AB44" s="257"/>
    </row>
    <row r="45" spans="1:28" ht="16.5" customHeight="1" x14ac:dyDescent="0.25">
      <c r="A45" s="1">
        <v>26</v>
      </c>
      <c r="B45" s="32">
        <v>43473</v>
      </c>
      <c r="C45" s="32">
        <v>43624</v>
      </c>
      <c r="D45" s="1" t="s">
        <v>56</v>
      </c>
      <c r="E45" s="47">
        <v>868183034695911</v>
      </c>
      <c r="F45" s="1"/>
      <c r="G45" s="1" t="s">
        <v>74</v>
      </c>
      <c r="H45" s="1"/>
      <c r="I45" s="1" t="s">
        <v>1041</v>
      </c>
      <c r="J45" s="1" t="s">
        <v>481</v>
      </c>
      <c r="K45" s="1" t="s">
        <v>206</v>
      </c>
      <c r="L45" s="1" t="s">
        <v>1086</v>
      </c>
      <c r="M45" s="1" t="s">
        <v>947</v>
      </c>
      <c r="N45" s="1"/>
      <c r="O45" s="1" t="s">
        <v>80</v>
      </c>
      <c r="P45" s="1" t="s">
        <v>92</v>
      </c>
      <c r="Q45" s="1" t="s">
        <v>37</v>
      </c>
      <c r="R45" s="1" t="s">
        <v>39</v>
      </c>
      <c r="Y45" s="259"/>
      <c r="Z45" s="18" t="s">
        <v>43</v>
      </c>
      <c r="AA45" s="18">
        <f>COUNTIFS($D$8:$D$1000,"TG102SE",$R$8:$R$1000,"MCH")</f>
        <v>0</v>
      </c>
      <c r="AB45" s="257"/>
    </row>
    <row r="46" spans="1:28" ht="16.5" customHeight="1" x14ac:dyDescent="0.25">
      <c r="A46" s="1">
        <v>27</v>
      </c>
      <c r="B46" s="1" t="s">
        <v>2200</v>
      </c>
      <c r="C46" s="1" t="s">
        <v>2201</v>
      </c>
      <c r="D46" s="1" t="s">
        <v>56</v>
      </c>
      <c r="E46" s="47">
        <v>868183034794045</v>
      </c>
      <c r="F46" s="1"/>
      <c r="G46" s="1" t="s">
        <v>74</v>
      </c>
      <c r="H46" s="1"/>
      <c r="I46" s="1" t="s">
        <v>290</v>
      </c>
      <c r="J46" s="1" t="s">
        <v>50</v>
      </c>
      <c r="K46" s="1" t="s">
        <v>206</v>
      </c>
      <c r="L46" s="1" t="s">
        <v>1086</v>
      </c>
      <c r="M46" s="1" t="s">
        <v>125</v>
      </c>
      <c r="N46" s="1"/>
      <c r="O46" s="1" t="s">
        <v>80</v>
      </c>
      <c r="P46" s="1" t="s">
        <v>92</v>
      </c>
      <c r="Q46" s="1" t="s">
        <v>37</v>
      </c>
      <c r="R46" s="1" t="s">
        <v>40</v>
      </c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1">
        <v>28</v>
      </c>
      <c r="B47" s="1" t="s">
        <v>2200</v>
      </c>
      <c r="C47" s="1" t="s">
        <v>2201</v>
      </c>
      <c r="D47" s="1" t="s">
        <v>56</v>
      </c>
      <c r="E47" s="47">
        <v>867857039913814</v>
      </c>
      <c r="F47" s="1"/>
      <c r="G47" s="1" t="s">
        <v>74</v>
      </c>
      <c r="H47" s="1"/>
      <c r="I47" s="1" t="s">
        <v>290</v>
      </c>
      <c r="J47" s="1" t="s">
        <v>198</v>
      </c>
      <c r="K47" s="1" t="s">
        <v>206</v>
      </c>
      <c r="L47" s="1" t="s">
        <v>1086</v>
      </c>
      <c r="M47" s="1" t="s">
        <v>2413</v>
      </c>
      <c r="N47" s="1"/>
      <c r="O47" s="1" t="s">
        <v>80</v>
      </c>
      <c r="P47" s="1" t="s">
        <v>92</v>
      </c>
      <c r="Q47" s="1" t="s">
        <v>37</v>
      </c>
      <c r="R47" s="1" t="s">
        <v>41</v>
      </c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29</v>
      </c>
      <c r="B48" s="32">
        <v>43473</v>
      </c>
      <c r="C48" s="32">
        <v>43593</v>
      </c>
      <c r="D48" s="1" t="s">
        <v>30</v>
      </c>
      <c r="E48" s="47">
        <v>868926033983880</v>
      </c>
      <c r="F48" s="1"/>
      <c r="G48" s="1" t="s">
        <v>74</v>
      </c>
      <c r="H48" s="1"/>
      <c r="I48" s="1" t="s">
        <v>209</v>
      </c>
      <c r="J48" s="1"/>
      <c r="K48" s="1" t="s">
        <v>276</v>
      </c>
      <c r="L48" s="1"/>
      <c r="M48" s="1" t="s">
        <v>58</v>
      </c>
      <c r="N48" s="1" t="s">
        <v>122</v>
      </c>
      <c r="O48" s="1" t="s">
        <v>80</v>
      </c>
      <c r="P48" s="1" t="s">
        <v>92</v>
      </c>
      <c r="Q48" s="1" t="s">
        <v>42</v>
      </c>
      <c r="R48" s="1" t="s">
        <v>44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0</v>
      </c>
      <c r="AB48" s="257"/>
    </row>
    <row r="49" spans="1:28" ht="16.5" customHeight="1" x14ac:dyDescent="0.25">
      <c r="A49" s="1">
        <v>30</v>
      </c>
      <c r="B49" s="32">
        <v>43473</v>
      </c>
      <c r="C49" s="32">
        <v>43593</v>
      </c>
      <c r="D49" s="1" t="s">
        <v>18</v>
      </c>
      <c r="E49" s="47">
        <v>864161026901236</v>
      </c>
      <c r="F49" s="1" t="s">
        <v>107</v>
      </c>
      <c r="G49" s="1" t="s">
        <v>95</v>
      </c>
      <c r="H49" s="1"/>
      <c r="I49" s="1" t="s">
        <v>2098</v>
      </c>
      <c r="J49" s="1"/>
      <c r="K49" s="1" t="s">
        <v>602</v>
      </c>
      <c r="L49" s="1" t="s">
        <v>110</v>
      </c>
      <c r="M49" s="1" t="s">
        <v>58</v>
      </c>
      <c r="N49" s="1"/>
      <c r="O49" s="1" t="s">
        <v>80</v>
      </c>
      <c r="P49" s="1" t="s">
        <v>92</v>
      </c>
      <c r="Q49" s="1" t="s">
        <v>42</v>
      </c>
      <c r="R49" s="1" t="s">
        <v>44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1"/>
      <c r="B50" s="49"/>
      <c r="C50" s="49"/>
      <c r="D50" s="1"/>
      <c r="E50" s="47"/>
      <c r="F50" s="1"/>
      <c r="G50" s="1"/>
      <c r="H50" s="67"/>
      <c r="I50" s="50"/>
      <c r="J50" s="1"/>
      <c r="K50" s="1"/>
      <c r="L50" s="1"/>
      <c r="M50" s="1"/>
      <c r="N50" s="1"/>
      <c r="O50" s="1"/>
      <c r="P50" s="1"/>
      <c r="Q50" s="23"/>
      <c r="R50" s="1"/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5</v>
      </c>
    </row>
    <row r="51" spans="1:28" ht="16.5" customHeight="1" x14ac:dyDescent="0.25">
      <c r="A51" s="1"/>
      <c r="B51" s="49"/>
      <c r="C51" s="49"/>
      <c r="D51" s="1"/>
      <c r="E51" s="47"/>
      <c r="F51" s="1"/>
      <c r="G51" s="1"/>
      <c r="H51" s="67"/>
      <c r="I51" s="50"/>
      <c r="J51" s="1"/>
      <c r="K51" s="50"/>
      <c r="L51" s="1"/>
      <c r="M51" s="1"/>
      <c r="N51" s="1"/>
      <c r="O51" s="1"/>
      <c r="P51" s="1"/>
      <c r="Q51" s="23"/>
      <c r="R51" s="1"/>
      <c r="T51" s="124"/>
      <c r="U51" s="124"/>
      <c r="V51" s="124"/>
      <c r="Y51" s="259"/>
      <c r="Z51" s="18" t="s">
        <v>59</v>
      </c>
      <c r="AA51" s="18">
        <f>COUNTIFS($D$8:$D$1000,"TG102V",$R$8:$R$1000,"GSM")</f>
        <v>1</v>
      </c>
      <c r="AB51" s="257"/>
    </row>
    <row r="52" spans="1:28" ht="16.5" customHeight="1" x14ac:dyDescent="0.25">
      <c r="A52" s="1"/>
      <c r="B52" s="49"/>
      <c r="C52" s="49"/>
      <c r="D52" s="1"/>
      <c r="E52" s="47"/>
      <c r="F52" s="1"/>
      <c r="G52" s="1"/>
      <c r="H52" s="67"/>
      <c r="I52" s="67"/>
      <c r="J52" s="1"/>
      <c r="K52" s="1"/>
      <c r="L52" s="1"/>
      <c r="M52" s="1"/>
      <c r="N52" s="1"/>
      <c r="O52" s="1"/>
      <c r="P52" s="1"/>
      <c r="Q52" s="26"/>
      <c r="R52" s="1"/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1"/>
      <c r="B53" s="49"/>
      <c r="C53" s="49"/>
      <c r="D53" s="1"/>
      <c r="E53" s="47"/>
      <c r="F53" s="1"/>
      <c r="G53" s="1"/>
      <c r="H53" s="1"/>
      <c r="I53" s="26"/>
      <c r="J53" s="1"/>
      <c r="K53" s="1"/>
      <c r="L53" s="1"/>
      <c r="M53" s="1"/>
      <c r="N53" s="1"/>
      <c r="O53" s="1"/>
      <c r="P53" s="1"/>
      <c r="Q53" s="26"/>
      <c r="R53" s="1"/>
      <c r="T53" s="124"/>
      <c r="U53" s="124"/>
      <c r="V53" s="124"/>
      <c r="Y53" s="259"/>
      <c r="Z53" s="18" t="s">
        <v>40</v>
      </c>
      <c r="AA53" s="18">
        <f>COUNTIFS($D$8:$D$1000,"TG102V",$R$8:$R$1000,"NG")</f>
        <v>1</v>
      </c>
      <c r="AB53" s="257"/>
    </row>
    <row r="54" spans="1:28" ht="16.5" customHeight="1" x14ac:dyDescent="0.25">
      <c r="A54" s="1"/>
      <c r="B54" s="49"/>
      <c r="C54" s="49"/>
      <c r="D54" s="1"/>
      <c r="E54" s="47"/>
      <c r="F54" s="1"/>
      <c r="G54" s="1"/>
      <c r="H54" s="26"/>
      <c r="I54" s="1"/>
      <c r="J54" s="145"/>
      <c r="K54" s="1"/>
      <c r="L54" s="1"/>
      <c r="M54" s="1"/>
      <c r="N54" s="1"/>
      <c r="O54" s="1"/>
      <c r="P54" s="1"/>
      <c r="Q54" s="26"/>
      <c r="R54" s="1"/>
      <c r="T54" s="124"/>
      <c r="U54" s="124"/>
      <c r="V54" s="124"/>
      <c r="Y54" s="259"/>
      <c r="Z54" s="18" t="s">
        <v>67</v>
      </c>
      <c r="AA54" s="18">
        <f>COUNTIFS($D$8:$D$1000,"TG102V",$R$8:$R$1000,"ACC")</f>
        <v>0</v>
      </c>
      <c r="AB54" s="257"/>
    </row>
    <row r="55" spans="1:28" ht="16.5" customHeight="1" x14ac:dyDescent="0.25">
      <c r="A55" s="1"/>
      <c r="B55" s="49"/>
      <c r="C55" s="49"/>
      <c r="D55" s="1"/>
      <c r="E55" s="47"/>
      <c r="F55" s="1"/>
      <c r="G55" s="1"/>
      <c r="H55" s="145"/>
      <c r="I55" s="145"/>
      <c r="J55" s="145"/>
      <c r="K55" s="145"/>
      <c r="L55" s="1"/>
      <c r="M55" s="1"/>
      <c r="N55" s="145"/>
      <c r="O55" s="1"/>
      <c r="P55" s="1"/>
      <c r="Q55" s="26"/>
      <c r="R55" s="1"/>
      <c r="T55" s="124"/>
      <c r="U55" s="124"/>
      <c r="V55" s="124"/>
      <c r="Y55" s="259"/>
      <c r="Z55" s="18" t="s">
        <v>41</v>
      </c>
      <c r="AA55" s="18">
        <f>COUNTIFS($D$8:$D$1000,"TG102V",$R$8:$R$1000,"LK")</f>
        <v>0</v>
      </c>
      <c r="AB55" s="257"/>
    </row>
    <row r="56" spans="1:28" ht="16.5" customHeight="1" x14ac:dyDescent="0.25">
      <c r="A56" s="1"/>
      <c r="B56" s="49"/>
      <c r="C56" s="49"/>
      <c r="D56" s="1"/>
      <c r="E56" s="4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6"/>
      <c r="R56" s="1"/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/>
      <c r="B57" s="49"/>
      <c r="C57" s="49"/>
      <c r="D57" s="1"/>
      <c r="E57" s="47"/>
      <c r="F57" s="1"/>
      <c r="G57" s="1"/>
      <c r="H57" s="26"/>
      <c r="I57" s="1"/>
      <c r="J57" s="1"/>
      <c r="K57" s="1"/>
      <c r="L57" s="1"/>
      <c r="M57" s="1"/>
      <c r="N57" s="33"/>
      <c r="O57" s="1"/>
      <c r="P57" s="1"/>
      <c r="Q57" s="23"/>
      <c r="R57" s="1"/>
      <c r="T57" s="124"/>
      <c r="U57" s="124"/>
      <c r="V57" s="124"/>
      <c r="Y57" s="259"/>
      <c r="Z57" s="18" t="s">
        <v>68</v>
      </c>
      <c r="AA57" s="18">
        <f>COUNTIFS($D$8:$D$1000,"TG102V",$R$8:$R$1000,"SF")</f>
        <v>1</v>
      </c>
      <c r="AB57" s="257"/>
    </row>
    <row r="58" spans="1:28" ht="16.5" customHeight="1" x14ac:dyDescent="0.25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T59" s="124"/>
      <c r="U59" s="124"/>
      <c r="V59" s="124"/>
      <c r="Y59" s="259"/>
      <c r="Z59" s="18" t="s">
        <v>44</v>
      </c>
      <c r="AA59" s="18">
        <f>COUNTIFS($D$8:$D$1000,"TG102V",$R$8:$R$1000,"NCFW")</f>
        <v>2</v>
      </c>
      <c r="AB59" s="257"/>
    </row>
    <row r="60" spans="1:28" ht="16.5" customHeight="1" x14ac:dyDescent="0.25">
      <c r="A60" s="1"/>
      <c r="B60" s="49"/>
      <c r="C60" s="49"/>
      <c r="D60" s="1"/>
      <c r="E60" s="47"/>
      <c r="F60" s="1"/>
      <c r="G60" s="1"/>
      <c r="H60" s="150"/>
      <c r="I60" s="50"/>
      <c r="J60" s="1"/>
      <c r="K60" s="1"/>
      <c r="L60" s="1"/>
      <c r="M60" s="1"/>
      <c r="N60" s="33"/>
      <c r="O60" s="1"/>
      <c r="P60" s="1"/>
      <c r="Q60" s="26"/>
      <c r="R60" s="1"/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/>
      <c r="B61" s="49"/>
      <c r="C61" s="49"/>
      <c r="D61" s="1"/>
      <c r="E61" s="47"/>
      <c r="F61" s="1"/>
      <c r="G61" s="1"/>
      <c r="H61" s="26"/>
      <c r="I61" s="50"/>
      <c r="J61" s="1"/>
      <c r="K61" s="1"/>
      <c r="L61" s="1"/>
      <c r="M61" s="1"/>
      <c r="N61" s="33"/>
      <c r="O61" s="1"/>
      <c r="P61" s="1"/>
      <c r="Q61" s="26"/>
      <c r="R61" s="1"/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9</v>
      </c>
    </row>
    <row r="62" spans="1:28" ht="16.5" customHeight="1" x14ac:dyDescent="0.25">
      <c r="A62" s="1"/>
      <c r="B62" s="49"/>
      <c r="C62" s="49"/>
      <c r="D62" s="1"/>
      <c r="E62" s="47"/>
      <c r="F62" s="1"/>
      <c r="G62" s="1"/>
      <c r="H62" s="47"/>
      <c r="I62" s="50"/>
      <c r="J62" s="1"/>
      <c r="K62" s="1"/>
      <c r="L62" s="1"/>
      <c r="M62" s="1"/>
      <c r="N62" s="1"/>
      <c r="O62" s="1"/>
      <c r="P62" s="1"/>
      <c r="Q62" s="23"/>
      <c r="R62" s="1"/>
      <c r="Y62" s="259"/>
      <c r="Z62" s="18" t="s">
        <v>59</v>
      </c>
      <c r="AA62" s="18">
        <f>COUNTIFS($D$8:$D$1000,"TG102LE",$R$8:$R$1000,"GSM")</f>
        <v>2</v>
      </c>
      <c r="AB62" s="257"/>
    </row>
    <row r="63" spans="1:28" ht="16.5" customHeight="1" x14ac:dyDescent="0.25">
      <c r="A63" s="1"/>
      <c r="B63" s="49"/>
      <c r="C63" s="49"/>
      <c r="D63" s="1"/>
      <c r="E63" s="47"/>
      <c r="F63" s="1"/>
      <c r="G63" s="1"/>
      <c r="H63" s="47"/>
      <c r="I63" s="50"/>
      <c r="J63" s="1"/>
      <c r="K63" s="1"/>
      <c r="L63" s="1"/>
      <c r="M63" s="1"/>
      <c r="N63" s="33"/>
      <c r="O63" s="1"/>
      <c r="P63" s="1"/>
      <c r="Q63" s="23"/>
      <c r="R63" s="1"/>
      <c r="Y63" s="259"/>
      <c r="Z63" s="18" t="s">
        <v>39</v>
      </c>
      <c r="AA63" s="18">
        <f>COUNTIFS($D$8:$D$1000,"TG102LE",$R$8:$R$1000,"GPS")</f>
        <v>1</v>
      </c>
      <c r="AB63" s="257"/>
    </row>
    <row r="64" spans="1:28" ht="16.5" customHeight="1" x14ac:dyDescent="0.25">
      <c r="A64" s="1"/>
      <c r="B64" s="49"/>
      <c r="C64" s="49"/>
      <c r="D64" s="1"/>
      <c r="E64" s="47"/>
      <c r="F64" s="1"/>
      <c r="G64" s="1"/>
      <c r="H64" s="150"/>
      <c r="I64" s="1"/>
      <c r="J64" s="1"/>
      <c r="K64" s="1"/>
      <c r="L64" s="1"/>
      <c r="M64" s="1"/>
      <c r="N64" s="33"/>
      <c r="O64" s="1"/>
      <c r="P64" s="1"/>
      <c r="Q64" s="26"/>
      <c r="R64" s="1"/>
      <c r="Y64" s="259"/>
      <c r="Z64" s="18" t="s">
        <v>40</v>
      </c>
      <c r="AA64" s="18">
        <f>COUNTIFS($D$8:$D$1000,"TG102LE",$R$8:$R$1000,"NG")</f>
        <v>2</v>
      </c>
      <c r="AB64" s="257"/>
    </row>
    <row r="65" spans="1:28" ht="16.5" customHeight="1" x14ac:dyDescent="0.25">
      <c r="A65" s="1"/>
      <c r="B65" s="49"/>
      <c r="C65" s="49"/>
      <c r="D65" s="1"/>
      <c r="E65" s="47"/>
      <c r="F65" s="1"/>
      <c r="G65" s="1"/>
      <c r="H65" s="67"/>
      <c r="I65" s="67"/>
      <c r="J65" s="1"/>
      <c r="K65" s="1"/>
      <c r="L65" s="1"/>
      <c r="M65" s="1"/>
      <c r="N65" s="1"/>
      <c r="O65" s="1"/>
      <c r="P65" s="1"/>
      <c r="Q65" s="26"/>
      <c r="R65" s="1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/>
      <c r="B66" s="49"/>
      <c r="C66" s="49"/>
      <c r="D66" s="1"/>
      <c r="E66" s="47"/>
      <c r="F66" s="1"/>
      <c r="G66" s="1"/>
      <c r="H66" s="1"/>
      <c r="I66" s="26"/>
      <c r="J66" s="1"/>
      <c r="K66" s="1"/>
      <c r="L66" s="1"/>
      <c r="M66" s="1"/>
      <c r="N66" s="1"/>
      <c r="O66" s="1"/>
      <c r="P66" s="1"/>
      <c r="Q66" s="26"/>
      <c r="R66" s="1"/>
      <c r="Y66" s="259"/>
      <c r="Z66" s="18" t="s">
        <v>41</v>
      </c>
      <c r="AA66" s="18">
        <f>COUNTIFS($D$8:$D$1000,"TG102LE",$R$8:$R$1000,"LK")</f>
        <v>1</v>
      </c>
      <c r="AB66" s="257"/>
    </row>
    <row r="67" spans="1:28" ht="16.5" customHeight="1" x14ac:dyDescent="0.25">
      <c r="A67" s="1"/>
      <c r="B67" s="49"/>
      <c r="C67" s="49"/>
      <c r="D67" s="1"/>
      <c r="E67" s="47"/>
      <c r="F67" s="1"/>
      <c r="G67" s="1"/>
      <c r="H67" s="26"/>
      <c r="I67" s="50"/>
      <c r="J67" s="1"/>
      <c r="K67" s="1"/>
      <c r="L67" s="1"/>
      <c r="M67" s="1"/>
      <c r="N67" s="33"/>
      <c r="O67" s="1"/>
      <c r="P67" s="1"/>
      <c r="Q67" s="26"/>
      <c r="R67" s="1"/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/>
      <c r="B68" s="49"/>
      <c r="C68" s="49"/>
      <c r="D68" s="1"/>
      <c r="E68" s="47"/>
      <c r="F68" s="1"/>
      <c r="G68" s="1"/>
      <c r="H68" s="47"/>
      <c r="I68" s="50"/>
      <c r="J68" s="1"/>
      <c r="K68" s="1"/>
      <c r="L68" s="1"/>
      <c r="M68" s="1"/>
      <c r="N68" s="1"/>
      <c r="O68" s="1"/>
      <c r="P68" s="1"/>
      <c r="Q68" s="23"/>
      <c r="R68" s="1"/>
      <c r="Y68" s="259"/>
      <c r="Z68" s="18" t="s">
        <v>68</v>
      </c>
      <c r="AA68" s="18">
        <f>COUNTIFS($D$8:$D$1000,"TG102LE",$R$8:$R$1000,"SF")</f>
        <v>1</v>
      </c>
      <c r="AB68" s="257"/>
    </row>
    <row r="69" spans="1:28" ht="16.5" customHeight="1" x14ac:dyDescent="0.25">
      <c r="A69" s="1"/>
      <c r="B69" s="49"/>
      <c r="C69" s="49"/>
      <c r="D69" s="1"/>
      <c r="E69" s="47"/>
      <c r="F69" s="1"/>
      <c r="G69" s="1"/>
      <c r="H69" s="47"/>
      <c r="I69" s="50"/>
      <c r="J69" s="1"/>
      <c r="K69" s="1"/>
      <c r="L69" s="1"/>
      <c r="M69" s="1"/>
      <c r="N69" s="1"/>
      <c r="O69" s="1"/>
      <c r="P69" s="1"/>
      <c r="Q69" s="23"/>
      <c r="R69" s="1"/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Y70" s="259"/>
      <c r="Z70" s="18" t="s">
        <v>44</v>
      </c>
      <c r="AA70" s="18">
        <f>COUNTIFS($D$8:$D$1000,"TG102LE",$R$8:$R$1000,"NCFW")</f>
        <v>2</v>
      </c>
      <c r="AB70" s="257"/>
    </row>
    <row r="71" spans="1:28" ht="16.5" customHeight="1" x14ac:dyDescent="0.25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/>
      <c r="B72" s="49"/>
      <c r="C72" s="49"/>
      <c r="D72" s="1"/>
      <c r="E72" s="47"/>
      <c r="F72" s="1"/>
      <c r="G72" s="1"/>
      <c r="H72" s="1"/>
      <c r="I72" s="50"/>
      <c r="J72" s="1"/>
      <c r="K72" s="1"/>
      <c r="L72" s="1"/>
      <c r="M72" s="1"/>
      <c r="N72" s="33"/>
      <c r="O72" s="1"/>
      <c r="P72" s="1"/>
      <c r="Q72" s="26"/>
      <c r="R72" s="1"/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1"/>
      <c r="B73" s="49"/>
      <c r="C73" s="49"/>
      <c r="D73" s="1"/>
      <c r="E73" s="47"/>
      <c r="F73" s="1"/>
      <c r="G73" s="1"/>
      <c r="H73" s="47"/>
      <c r="I73" s="50"/>
      <c r="J73" s="1"/>
      <c r="K73" s="1"/>
      <c r="L73" s="1"/>
      <c r="M73" s="1"/>
      <c r="N73" s="1"/>
      <c r="O73" s="1"/>
      <c r="P73" s="1"/>
      <c r="Q73" s="23"/>
      <c r="R73" s="1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1"/>
      <c r="B74" s="49"/>
      <c r="C74" s="49"/>
      <c r="D74" s="1"/>
      <c r="E74" s="47"/>
      <c r="F74" s="1"/>
      <c r="G74" s="1"/>
      <c r="H74" s="47"/>
      <c r="I74" s="50"/>
      <c r="J74" s="1"/>
      <c r="K74" s="1"/>
      <c r="L74" s="1"/>
      <c r="M74" s="1"/>
      <c r="N74" s="1"/>
      <c r="O74" s="1"/>
      <c r="P74" s="1"/>
      <c r="Q74" s="23"/>
      <c r="R74" s="1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/>
      <c r="B75" s="49"/>
      <c r="C75" s="49"/>
      <c r="D75" s="1"/>
      <c r="E75" s="47"/>
      <c r="F75" s="1"/>
      <c r="G75" s="1"/>
      <c r="H75" s="67"/>
      <c r="I75" s="50"/>
      <c r="J75" s="1"/>
      <c r="K75" s="1"/>
      <c r="L75" s="1"/>
      <c r="M75" s="1"/>
      <c r="N75" s="1"/>
      <c r="O75" s="1"/>
      <c r="P75" s="1"/>
      <c r="Q75" s="26"/>
      <c r="R75" s="1"/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/>
      <c r="B76" s="49"/>
      <c r="C76" s="49"/>
      <c r="D76" s="1"/>
      <c r="E76" s="47"/>
      <c r="F76" s="1"/>
      <c r="G76" s="1"/>
      <c r="H76" s="47"/>
      <c r="I76" s="50"/>
      <c r="J76" s="1"/>
      <c r="K76" s="1"/>
      <c r="L76" s="1"/>
      <c r="M76" s="1"/>
      <c r="N76" s="1"/>
      <c r="O76" s="1"/>
      <c r="P76" s="1"/>
      <c r="Q76" s="26"/>
      <c r="R76" s="1"/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1"/>
      <c r="B77" s="49"/>
      <c r="C77" s="49"/>
      <c r="D77" s="1"/>
      <c r="E77" s="47"/>
      <c r="F77" s="1"/>
      <c r="G77" s="1"/>
      <c r="H77" s="1"/>
      <c r="I77" s="26"/>
      <c r="J77" s="1"/>
      <c r="K77" s="1"/>
      <c r="L77" s="1"/>
      <c r="M77" s="1"/>
      <c r="N77" s="1"/>
      <c r="O77" s="1"/>
      <c r="P77" s="1"/>
      <c r="Q77" s="26"/>
      <c r="R77" s="1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1"/>
      <c r="B78" s="49"/>
      <c r="C78" s="49"/>
      <c r="D78" s="1"/>
      <c r="E78" s="4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6"/>
      <c r="R78" s="1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/>
      <c r="B79" s="49"/>
      <c r="C79" s="49"/>
      <c r="D79" s="1"/>
      <c r="E79" s="47"/>
      <c r="F79" s="1"/>
      <c r="G79" s="1"/>
      <c r="H79" s="145"/>
      <c r="I79" s="145"/>
      <c r="J79" s="145"/>
      <c r="K79" s="145"/>
      <c r="L79" s="1"/>
      <c r="M79" s="26"/>
      <c r="N79" s="145"/>
      <c r="O79" s="1"/>
      <c r="P79" s="1"/>
      <c r="Q79" s="26"/>
      <c r="R79" s="1"/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/>
      <c r="B80" s="49"/>
      <c r="C80" s="49"/>
      <c r="D80" s="1"/>
      <c r="E80" s="47"/>
      <c r="F80" s="1"/>
      <c r="G80" s="1"/>
      <c r="H80" s="104"/>
      <c r="I80" s="26"/>
      <c r="J80" s="1"/>
      <c r="K80" s="1"/>
      <c r="L80" s="1"/>
      <c r="M80" s="1"/>
      <c r="N80" s="104"/>
      <c r="O80" s="1"/>
      <c r="P80" s="1"/>
      <c r="Q80" s="26"/>
      <c r="R80" s="1"/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/>
      <c r="B81" s="49"/>
      <c r="C81" s="49"/>
      <c r="D81" s="1"/>
      <c r="E81" s="47"/>
      <c r="F81" s="1"/>
      <c r="G81" s="1"/>
      <c r="H81" s="1"/>
      <c r="I81" s="50"/>
      <c r="J81" s="1"/>
      <c r="K81" s="1"/>
      <c r="L81" s="1"/>
      <c r="M81" s="1"/>
      <c r="N81" s="33"/>
      <c r="O81" s="1"/>
      <c r="P81" s="1"/>
      <c r="Q81" s="26"/>
      <c r="R81" s="1"/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/>
      <c r="B82" s="49"/>
      <c r="C82" s="49"/>
      <c r="D82" s="1"/>
      <c r="E82" s="47"/>
      <c r="F82" s="1"/>
      <c r="G82" s="1"/>
      <c r="H82" s="47"/>
      <c r="I82" s="50"/>
      <c r="J82" s="1"/>
      <c r="K82" s="50"/>
      <c r="L82" s="1"/>
      <c r="M82" s="1"/>
      <c r="N82" s="33"/>
      <c r="O82" s="1"/>
      <c r="P82" s="1"/>
      <c r="Q82" s="23"/>
      <c r="R82" s="1"/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49"/>
      <c r="C83" s="49"/>
      <c r="D83" s="1"/>
      <c r="E83" s="47"/>
      <c r="F83" s="1"/>
      <c r="G83" s="1"/>
      <c r="H83" s="47"/>
      <c r="I83" s="50"/>
      <c r="J83" s="1"/>
      <c r="K83" s="1"/>
      <c r="L83" s="1"/>
      <c r="M83" s="1"/>
      <c r="N83" s="1"/>
      <c r="O83" s="1"/>
      <c r="P83" s="1"/>
      <c r="Q83" s="23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49"/>
      <c r="C84" s="49"/>
      <c r="D84" s="1"/>
      <c r="E84" s="47"/>
      <c r="F84" s="1"/>
      <c r="G84" s="1"/>
      <c r="H84" s="67"/>
      <c r="I84" s="50"/>
      <c r="J84" s="1"/>
      <c r="K84" s="1"/>
      <c r="L84" s="1"/>
      <c r="M84" s="1"/>
      <c r="N84" s="33"/>
      <c r="O84" s="1"/>
      <c r="P84" s="1"/>
      <c r="Q84" s="26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49"/>
      <c r="C85" s="49"/>
      <c r="D85" s="1"/>
      <c r="E85" s="47"/>
      <c r="F85" s="1"/>
      <c r="G85" s="1"/>
      <c r="H85" s="1"/>
      <c r="I85" s="50"/>
      <c r="J85" s="1"/>
      <c r="K85" s="1"/>
      <c r="L85" s="1"/>
      <c r="M85" s="1"/>
      <c r="N85" s="33"/>
      <c r="O85" s="1"/>
      <c r="P85" s="1"/>
      <c r="Q85" s="26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49"/>
      <c r="C86" s="49"/>
      <c r="D86" s="1"/>
      <c r="E86" s="47"/>
      <c r="F86" s="1"/>
      <c r="G86" s="1"/>
      <c r="H86" s="47"/>
      <c r="I86" s="50"/>
      <c r="J86" s="1"/>
      <c r="K86" s="1"/>
      <c r="L86" s="1"/>
      <c r="M86" s="1"/>
      <c r="N86" s="33"/>
      <c r="O86" s="1"/>
      <c r="P86" s="1"/>
      <c r="Q86" s="26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49"/>
      <c r="C87" s="49"/>
      <c r="D87" s="1"/>
      <c r="E87" s="47"/>
      <c r="F87" s="1"/>
      <c r="G87" s="1"/>
      <c r="H87" s="47"/>
      <c r="I87" s="50"/>
      <c r="J87" s="1"/>
      <c r="K87" s="1"/>
      <c r="L87" s="1"/>
      <c r="M87" s="1"/>
      <c r="N87" s="33"/>
      <c r="O87" s="1"/>
      <c r="P87" s="1"/>
      <c r="Q87" s="26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49"/>
      <c r="C90" s="49"/>
      <c r="D90" s="1"/>
      <c r="E90" s="47"/>
      <c r="F90" s="1"/>
      <c r="G90" s="1"/>
      <c r="H90" s="26"/>
      <c r="I90" s="50"/>
      <c r="J90" s="1"/>
      <c r="K90" s="1"/>
      <c r="L90" s="1"/>
      <c r="M90" s="1"/>
      <c r="N90" s="33"/>
      <c r="O90" s="1"/>
      <c r="P90" s="1"/>
      <c r="Q90" s="26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49"/>
      <c r="C91" s="49"/>
      <c r="D91" s="1"/>
      <c r="E91" s="47"/>
      <c r="F91" s="104"/>
      <c r="G91" s="1"/>
      <c r="H91" s="1"/>
      <c r="I91" s="50"/>
      <c r="J91" s="1"/>
      <c r="K91" s="1"/>
      <c r="L91" s="1"/>
      <c r="M91" s="1"/>
      <c r="N91" s="33"/>
      <c r="O91" s="1"/>
      <c r="P91" s="1"/>
      <c r="Q91" s="23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49"/>
      <c r="C92" s="49"/>
      <c r="D92" s="1"/>
      <c r="E92" s="47"/>
      <c r="F92" s="104"/>
      <c r="G92" s="1"/>
      <c r="H92" s="47"/>
      <c r="I92" s="50"/>
      <c r="J92" s="1"/>
      <c r="K92" s="1"/>
      <c r="L92" s="1"/>
      <c r="M92" s="1"/>
      <c r="N92" s="1"/>
      <c r="O92" s="1"/>
      <c r="P92" s="1"/>
      <c r="Q92" s="23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49"/>
      <c r="C93" s="49"/>
      <c r="D93" s="1"/>
      <c r="E93" s="47"/>
      <c r="F93" s="104"/>
      <c r="G93" s="1"/>
      <c r="H93" s="47"/>
      <c r="I93" s="50"/>
      <c r="J93" s="1"/>
      <c r="K93" s="1"/>
      <c r="L93" s="1"/>
      <c r="M93" s="1"/>
      <c r="N93" s="1"/>
      <c r="O93" s="1"/>
      <c r="P93" s="1"/>
      <c r="Q93" s="23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49"/>
      <c r="C94" s="49"/>
      <c r="D94" s="1"/>
      <c r="E94" s="47"/>
      <c r="F94" s="104"/>
      <c r="G94" s="1"/>
      <c r="H94" s="67"/>
      <c r="I94" s="50"/>
      <c r="J94" s="1"/>
      <c r="K94" s="1"/>
      <c r="L94" s="1"/>
      <c r="M94" s="1"/>
      <c r="N94" s="1"/>
      <c r="O94" s="1"/>
      <c r="P94" s="1"/>
      <c r="Q94" s="23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49"/>
      <c r="C95" s="49"/>
      <c r="D95" s="1"/>
      <c r="E95" s="47"/>
      <c r="F95" s="104"/>
      <c r="G95" s="1"/>
      <c r="H95" s="67"/>
      <c r="I95" s="50"/>
      <c r="J95" s="1"/>
      <c r="K95" s="1"/>
      <c r="L95" s="1"/>
      <c r="M95" s="1"/>
      <c r="N95" s="1"/>
      <c r="O95" s="1"/>
      <c r="P95" s="1"/>
      <c r="Q95" s="23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49"/>
      <c r="C96" s="49"/>
      <c r="D96" s="1"/>
      <c r="E96" s="47"/>
      <c r="F96" s="104"/>
      <c r="G96" s="1"/>
      <c r="H96" s="1"/>
      <c r="I96" s="50"/>
      <c r="J96" s="1"/>
      <c r="K96" s="1"/>
      <c r="L96" s="1"/>
      <c r="M96" s="1"/>
      <c r="N96" s="1"/>
      <c r="O96" s="1"/>
      <c r="P96" s="1"/>
      <c r="Q96" s="23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49"/>
      <c r="C97" s="49"/>
      <c r="D97" s="1"/>
      <c r="E97" s="47"/>
      <c r="F97" s="104"/>
      <c r="G97" s="1"/>
      <c r="H97" s="1"/>
      <c r="I97" s="50"/>
      <c r="J97" s="1"/>
      <c r="K97" s="1"/>
      <c r="L97" s="1"/>
      <c r="M97" s="1"/>
      <c r="N97" s="1"/>
      <c r="O97" s="1"/>
      <c r="P97" s="1"/>
      <c r="Q97" s="23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49"/>
      <c r="C98" s="49"/>
      <c r="D98" s="1"/>
      <c r="E98" s="47"/>
      <c r="F98" s="104"/>
      <c r="G98" s="1"/>
      <c r="H98" s="145"/>
      <c r="I98" s="145"/>
      <c r="J98" s="145"/>
      <c r="K98" s="145"/>
      <c r="L98" s="1"/>
      <c r="M98" s="1"/>
      <c r="N98" s="145"/>
      <c r="O98" s="1"/>
      <c r="P98" s="1"/>
      <c r="Q98" s="23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49"/>
      <c r="C99" s="49"/>
      <c r="D99" s="1"/>
      <c r="E99" s="47"/>
      <c r="F99" s="104"/>
      <c r="G99" s="1"/>
      <c r="H99" s="104"/>
      <c r="I99" s="50"/>
      <c r="J99" s="1"/>
      <c r="K99" s="1"/>
      <c r="L99" s="1"/>
      <c r="M99" s="1"/>
      <c r="N99" s="104"/>
      <c r="O99" s="1"/>
      <c r="P99" s="1"/>
      <c r="Q99" s="26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"/>
      <c r="B100" s="49"/>
      <c r="C100" s="49"/>
      <c r="D100" s="1"/>
      <c r="E100" s="47"/>
      <c r="F100" s="104"/>
      <c r="G100" s="1"/>
      <c r="H100" s="1"/>
      <c r="I100" s="50"/>
      <c r="J100" s="1"/>
      <c r="K100" s="1"/>
      <c r="L100" s="1"/>
      <c r="M100" s="1"/>
      <c r="N100" s="1"/>
      <c r="O100" s="1"/>
      <c r="P100" s="1"/>
      <c r="Q100" s="23"/>
      <c r="R100" s="1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"/>
      <c r="B101" s="49"/>
      <c r="C101" s="49"/>
      <c r="D101" s="1"/>
      <c r="E101" s="47"/>
      <c r="F101" s="104"/>
      <c r="G101" s="1"/>
      <c r="H101" s="1"/>
      <c r="I101" s="50"/>
      <c r="J101" s="1"/>
      <c r="K101" s="1"/>
      <c r="L101" s="1"/>
      <c r="M101" s="1"/>
      <c r="N101" s="1"/>
      <c r="O101" s="1"/>
      <c r="P101" s="1"/>
      <c r="Q101" s="26"/>
      <c r="R101" s="1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49"/>
      <c r="C102" s="49"/>
      <c r="D102" s="1"/>
      <c r="E102" s="67"/>
      <c r="F102" s="67"/>
      <c r="G102" s="1"/>
      <c r="H102" s="1"/>
      <c r="I102" s="50"/>
      <c r="J102" s="1"/>
      <c r="K102" s="1"/>
      <c r="L102" s="1"/>
      <c r="M102" s="1"/>
      <c r="N102" s="1"/>
      <c r="O102" s="1"/>
      <c r="P102" s="1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49"/>
      <c r="C103" s="49"/>
      <c r="D103" s="1"/>
      <c r="E103" s="67"/>
      <c r="F103" s="67"/>
      <c r="G103" s="1"/>
      <c r="H103" s="145"/>
      <c r="I103" s="145"/>
      <c r="J103" s="1"/>
      <c r="K103" s="145"/>
      <c r="L103" s="1"/>
      <c r="M103" s="1"/>
      <c r="N103" s="1"/>
      <c r="O103" s="1"/>
      <c r="P103" s="1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49"/>
      <c r="C104" s="49"/>
      <c r="D104" s="1"/>
      <c r="E104" s="67"/>
      <c r="F104" s="67"/>
      <c r="G104" s="1"/>
      <c r="H104" s="47"/>
      <c r="I104" s="50"/>
      <c r="J104" s="1"/>
      <c r="K104" s="1"/>
      <c r="L104" s="1"/>
      <c r="M104" s="1"/>
      <c r="N104" s="1"/>
      <c r="O104" s="1"/>
      <c r="P104" s="1"/>
      <c r="Q104" s="1"/>
      <c r="R104" s="23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49"/>
      <c r="C105" s="49"/>
      <c r="D105" s="1"/>
      <c r="E105" s="67"/>
      <c r="F105" s="67"/>
      <c r="G105" s="1"/>
      <c r="H105" s="67"/>
      <c r="I105" s="50"/>
      <c r="J105" s="1"/>
      <c r="K105" s="1"/>
      <c r="L105" s="1"/>
      <c r="M105" s="1"/>
      <c r="N105" s="1"/>
      <c r="O105" s="1"/>
      <c r="P105" s="1"/>
      <c r="Q105" s="1"/>
      <c r="R105" s="23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49"/>
      <c r="C106" s="49"/>
      <c r="D106" s="1"/>
      <c r="E106" s="67"/>
      <c r="F106" s="67"/>
      <c r="G106" s="1"/>
      <c r="H106" s="67"/>
      <c r="I106" s="67"/>
      <c r="J106" s="1"/>
      <c r="K106" s="1"/>
      <c r="L106" s="1"/>
      <c r="M106" s="1"/>
      <c r="N106" s="1"/>
      <c r="O106" s="1"/>
      <c r="P106" s="1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49"/>
      <c r="C107" s="49"/>
      <c r="D107" s="1"/>
      <c r="E107" s="67"/>
      <c r="F107" s="67"/>
      <c r="G107" s="1"/>
      <c r="H107" s="1"/>
      <c r="I107" s="50"/>
      <c r="J107" s="1"/>
      <c r="K107" s="1"/>
      <c r="L107" s="1"/>
      <c r="M107" s="1"/>
      <c r="N107" s="33"/>
      <c r="O107" s="1"/>
      <c r="P107" s="1"/>
      <c r="Q107" s="26"/>
      <c r="R107" s="1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49"/>
      <c r="C108" s="49"/>
      <c r="D108" s="1"/>
      <c r="E108" s="67"/>
      <c r="F108" s="67"/>
      <c r="G108" s="1"/>
      <c r="H108" s="93"/>
      <c r="I108" s="50"/>
      <c r="J108" s="1"/>
      <c r="K108" s="1"/>
      <c r="L108" s="1"/>
      <c r="M108" s="1"/>
      <c r="N108" s="1"/>
      <c r="O108" s="1"/>
      <c r="P108" s="1"/>
      <c r="Q108" s="23"/>
      <c r="R108" s="1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49"/>
      <c r="C109" s="49"/>
      <c r="D109" s="1"/>
      <c r="E109" s="47"/>
      <c r="F109" s="1"/>
      <c r="G109" s="1"/>
      <c r="H109" s="67"/>
      <c r="I109" s="67"/>
      <c r="J109" s="1"/>
      <c r="K109" s="1"/>
      <c r="L109" s="1"/>
      <c r="M109" s="1"/>
      <c r="N109" s="1"/>
      <c r="O109" s="1"/>
      <c r="P109" s="1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49"/>
      <c r="C110" s="49"/>
      <c r="D110" s="1"/>
      <c r="E110" s="47"/>
      <c r="F110" s="1"/>
      <c r="G110" s="1"/>
      <c r="H110" s="1"/>
      <c r="I110" s="1"/>
      <c r="J110" s="1"/>
      <c r="K110" s="145"/>
      <c r="L110" s="1"/>
      <c r="M110" s="1"/>
      <c r="N110" s="1"/>
      <c r="O110" s="1"/>
      <c r="P110" s="1"/>
      <c r="Q110" s="26"/>
      <c r="R110" s="1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49"/>
      <c r="C111" s="49"/>
      <c r="D111" s="1"/>
      <c r="E111" s="47"/>
      <c r="F111" s="1"/>
      <c r="G111" s="1"/>
      <c r="H111" s="1"/>
      <c r="I111" s="1"/>
      <c r="J111" s="1"/>
      <c r="K111" s="1"/>
      <c r="L111" s="145"/>
      <c r="M111" s="1"/>
      <c r="N111" s="1"/>
      <c r="O111" s="1"/>
      <c r="P111" s="1"/>
      <c r="Q111" s="26"/>
      <c r="R111" s="1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49"/>
      <c r="C112" s="49"/>
      <c r="D112" s="1"/>
      <c r="E112" s="47"/>
      <c r="F112" s="1"/>
      <c r="G112" s="1"/>
      <c r="H112" s="145"/>
      <c r="I112" s="1"/>
      <c r="J112" s="145"/>
      <c r="K112" s="145"/>
      <c r="L112" s="1"/>
      <c r="M112" s="1"/>
      <c r="N112" s="145"/>
      <c r="O112" s="1"/>
      <c r="P112" s="1"/>
      <c r="Q112" s="26"/>
      <c r="R112" s="1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49"/>
      <c r="C113" s="49"/>
      <c r="D113" s="1"/>
      <c r="E113" s="46"/>
      <c r="F113" s="1"/>
      <c r="G113" s="1"/>
      <c r="H113" s="67"/>
      <c r="I113" s="1"/>
      <c r="J113" s="1"/>
      <c r="K113" s="1"/>
      <c r="L113" s="1"/>
      <c r="M113" s="1"/>
      <c r="N113" s="1"/>
      <c r="O113" s="1"/>
      <c r="P113" s="1"/>
      <c r="Q113" s="26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49"/>
      <c r="C114" s="1"/>
      <c r="D114" s="1"/>
      <c r="E114" s="47"/>
      <c r="F114" s="1"/>
      <c r="G114" s="1"/>
      <c r="H114" s="67"/>
      <c r="I114" s="1"/>
      <c r="J114" s="1"/>
      <c r="K114" s="1"/>
      <c r="L114" s="1"/>
      <c r="M114" s="1"/>
      <c r="N114" s="1"/>
      <c r="O114" s="1"/>
      <c r="P114" s="1"/>
      <c r="Q114" s="26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49"/>
      <c r="C115" s="1"/>
      <c r="D115" s="1"/>
      <c r="E115" s="47"/>
      <c r="F115" s="1"/>
      <c r="G115" s="1"/>
      <c r="H115" s="1"/>
      <c r="I115" s="50"/>
      <c r="J115" s="1"/>
      <c r="K115" s="1"/>
      <c r="L115" s="1"/>
      <c r="M115" s="1"/>
      <c r="N115" s="1"/>
      <c r="O115" s="1"/>
      <c r="P115" s="1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49"/>
      <c r="C116" s="1"/>
      <c r="D116" s="1"/>
      <c r="E116" s="47"/>
      <c r="F116" s="1"/>
      <c r="G116" s="1"/>
      <c r="H116" s="1"/>
      <c r="I116" s="1"/>
      <c r="J116" s="1"/>
      <c r="K116" s="1"/>
      <c r="L116" s="51"/>
      <c r="M116" s="1"/>
      <c r="N116" s="33"/>
      <c r="O116" s="1"/>
      <c r="P116" s="1"/>
      <c r="Q116" s="26"/>
      <c r="R116" s="1"/>
      <c r="Y116" s="260" t="s">
        <v>2428</v>
      </c>
      <c r="Z116" s="256"/>
      <c r="AA116" s="256">
        <f>SUM(U23-SUM(AA6:AA115))</f>
        <v>0</v>
      </c>
      <c r="AB116" s="251">
        <f>AA116</f>
        <v>0</v>
      </c>
    </row>
    <row r="117" spans="1:28" ht="16.5" customHeight="1" x14ac:dyDescent="0.25">
      <c r="A117" s="1"/>
      <c r="B117" s="49"/>
      <c r="C117" s="49"/>
      <c r="D117" s="1"/>
      <c r="E117" s="47"/>
      <c r="F117" s="104"/>
      <c r="G117" s="1"/>
      <c r="H117" s="1"/>
      <c r="I117" s="50"/>
      <c r="J117" s="1"/>
      <c r="K117" s="1"/>
      <c r="L117" s="1"/>
      <c r="M117" s="1"/>
      <c r="N117" s="33"/>
      <c r="O117" s="1"/>
      <c r="P117" s="1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49"/>
      <c r="C118" s="49"/>
      <c r="D118" s="1"/>
      <c r="E118" s="47"/>
      <c r="F118" s="104"/>
      <c r="G118" s="1"/>
      <c r="H118" s="47"/>
      <c r="I118" s="50"/>
      <c r="J118" s="1"/>
      <c r="K118" s="1"/>
      <c r="L118" s="1"/>
      <c r="M118" s="1"/>
      <c r="N118" s="1"/>
      <c r="O118" s="1"/>
      <c r="P118" s="1"/>
      <c r="Q118" s="26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49"/>
      <c r="C119" s="49"/>
      <c r="D119" s="1"/>
      <c r="E119" s="47"/>
      <c r="F119" s="104"/>
      <c r="G119" s="1"/>
      <c r="H119" s="47"/>
      <c r="I119" s="50"/>
      <c r="J119" s="1"/>
      <c r="K119" s="1"/>
      <c r="L119" s="1"/>
      <c r="M119" s="1"/>
      <c r="N119" s="1"/>
      <c r="O119" s="1"/>
      <c r="P119" s="1"/>
      <c r="Q119" s="26"/>
      <c r="R119" s="1"/>
      <c r="Y119" s="254" t="s">
        <v>55</v>
      </c>
      <c r="Z119" s="255"/>
      <c r="AA119" s="255"/>
      <c r="AB119" s="5">
        <f>SUM(AB6:AB118)</f>
        <v>30</v>
      </c>
    </row>
    <row r="120" spans="1:28" ht="16.5" customHeight="1" x14ac:dyDescent="0.25">
      <c r="A120" s="1"/>
      <c r="B120" s="49"/>
      <c r="C120" s="49"/>
      <c r="D120" s="1"/>
      <c r="E120" s="47"/>
      <c r="F120" s="104"/>
      <c r="G120" s="1"/>
      <c r="H120" s="67"/>
      <c r="I120" s="50"/>
      <c r="J120" s="1"/>
      <c r="K120" s="1"/>
      <c r="L120" s="1"/>
      <c r="M120" s="1"/>
      <c r="N120" s="1"/>
      <c r="O120" s="1"/>
      <c r="P120" s="1"/>
      <c r="Q120" s="26"/>
      <c r="R120" s="1"/>
    </row>
    <row r="121" spans="1:28" ht="16.5" customHeight="1" x14ac:dyDescent="0.25">
      <c r="A121" s="1"/>
      <c r="B121" s="49"/>
      <c r="C121" s="1"/>
      <c r="D121" s="1"/>
      <c r="E121" s="47"/>
      <c r="F121" s="104"/>
      <c r="G121" s="1"/>
      <c r="H121" s="67"/>
      <c r="I121" s="67"/>
      <c r="J121" s="1"/>
      <c r="K121" s="1"/>
      <c r="L121" s="1"/>
      <c r="M121" s="1"/>
      <c r="N121" s="1"/>
      <c r="O121" s="1"/>
      <c r="P121" s="1"/>
      <c r="Q121" s="26"/>
      <c r="R121" s="1"/>
    </row>
    <row r="122" spans="1:28" ht="16.5" customHeight="1" x14ac:dyDescent="0.25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</row>
    <row r="123" spans="1:28" ht="16.5" customHeight="1" x14ac:dyDescent="0.25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</row>
    <row r="124" spans="1:28" ht="16.5" customHeight="1" x14ac:dyDescent="0.25">
      <c r="A124" s="1"/>
      <c r="B124" s="49"/>
      <c r="C124" s="49"/>
      <c r="D124" s="1"/>
      <c r="E124" s="47"/>
      <c r="F124" s="1"/>
      <c r="G124" s="1"/>
      <c r="H124" s="26"/>
      <c r="I124" s="50"/>
      <c r="J124" s="1"/>
      <c r="K124" s="1"/>
      <c r="L124" s="1"/>
      <c r="M124" s="1"/>
      <c r="N124" s="33"/>
      <c r="O124" s="1"/>
      <c r="P124" s="1"/>
      <c r="Q124" s="26"/>
      <c r="R124" s="1"/>
    </row>
    <row r="125" spans="1:28" ht="16.5" customHeight="1" x14ac:dyDescent="0.25">
      <c r="A125" s="1"/>
      <c r="B125" s="49"/>
      <c r="C125" s="49"/>
      <c r="D125" s="1"/>
      <c r="E125" s="47"/>
      <c r="F125" s="1"/>
      <c r="G125" s="1"/>
      <c r="H125" s="26"/>
      <c r="I125" s="50"/>
      <c r="J125" s="1"/>
      <c r="K125" s="1"/>
      <c r="L125" s="1"/>
      <c r="M125" s="1"/>
      <c r="N125" s="33"/>
      <c r="O125" s="1"/>
      <c r="P125" s="1"/>
      <c r="Q125" s="26"/>
      <c r="R125" s="1"/>
    </row>
    <row r="126" spans="1:28" ht="16.5" customHeight="1" x14ac:dyDescent="0.25">
      <c r="A126" s="1"/>
      <c r="B126" s="49"/>
      <c r="C126" s="49"/>
      <c r="D126" s="1"/>
      <c r="E126" s="47"/>
      <c r="F126" s="104"/>
      <c r="G126" s="1"/>
      <c r="H126" s="47"/>
      <c r="I126" s="50"/>
      <c r="J126" s="1"/>
      <c r="K126" s="1"/>
      <c r="L126" s="1"/>
      <c r="M126" s="1"/>
      <c r="N126" s="33"/>
      <c r="O126" s="1"/>
      <c r="P126" s="1"/>
      <c r="Q126" s="23"/>
      <c r="R126" s="1"/>
    </row>
    <row r="127" spans="1:28" ht="16.5" customHeight="1" x14ac:dyDescent="0.25">
      <c r="A127" s="1"/>
      <c r="B127" s="49"/>
      <c r="C127" s="49"/>
      <c r="D127" s="1"/>
      <c r="E127" s="47"/>
      <c r="F127" s="104"/>
      <c r="G127" s="1"/>
      <c r="H127" s="1"/>
      <c r="I127" s="50"/>
      <c r="J127" s="1"/>
      <c r="K127" s="1"/>
      <c r="L127" s="1"/>
      <c r="M127" s="1"/>
      <c r="N127" s="33"/>
      <c r="O127" s="1"/>
      <c r="P127" s="1"/>
      <c r="Q127" s="26"/>
      <c r="R127" s="1"/>
    </row>
    <row r="128" spans="1:28" ht="16.5" customHeight="1" x14ac:dyDescent="0.25">
      <c r="A128" s="1"/>
      <c r="B128" s="49"/>
      <c r="C128" s="49"/>
      <c r="D128" s="1"/>
      <c r="E128" s="47"/>
      <c r="F128" s="104"/>
      <c r="G128" s="1"/>
      <c r="H128" s="26"/>
      <c r="I128" s="50"/>
      <c r="J128" s="1"/>
      <c r="K128" s="1"/>
      <c r="L128" s="1"/>
      <c r="M128" s="1"/>
      <c r="N128" s="33"/>
      <c r="O128" s="1"/>
      <c r="P128" s="1"/>
      <c r="Q128" s="26"/>
      <c r="R128" s="1"/>
    </row>
    <row r="129" spans="1:18" ht="16.5" customHeight="1" x14ac:dyDescent="0.25">
      <c r="A129" s="1"/>
      <c r="B129" s="49"/>
      <c r="C129" s="49"/>
      <c r="D129" s="1"/>
      <c r="E129" s="46"/>
      <c r="F129" s="1"/>
      <c r="G129" s="1"/>
      <c r="H129" s="26"/>
      <c r="I129" s="50"/>
      <c r="J129" s="1"/>
      <c r="K129" s="1"/>
      <c r="L129" s="1"/>
      <c r="M129" s="1"/>
      <c r="N129" s="33"/>
      <c r="O129" s="1"/>
      <c r="P129" s="1"/>
      <c r="Q129" s="26"/>
      <c r="R129" s="1"/>
    </row>
    <row r="130" spans="1:18" ht="16.5" customHeight="1" x14ac:dyDescent="0.25">
      <c r="A130" s="1"/>
      <c r="B130" s="49"/>
      <c r="C130" s="49"/>
      <c r="D130" s="1"/>
      <c r="E130" s="46"/>
      <c r="F130" s="1"/>
      <c r="G130" s="1"/>
      <c r="H130" s="47"/>
      <c r="I130" s="50"/>
      <c r="J130" s="1"/>
      <c r="K130" s="1"/>
      <c r="L130" s="1"/>
      <c r="M130" s="1"/>
      <c r="N130" s="33"/>
      <c r="O130" s="1"/>
      <c r="P130" s="1"/>
      <c r="Q130" s="26"/>
      <c r="R130" s="1"/>
    </row>
    <row r="131" spans="1:18" ht="16.5" customHeight="1" x14ac:dyDescent="0.25">
      <c r="A131" s="1"/>
      <c r="B131" s="49"/>
      <c r="C131" s="49"/>
      <c r="D131" s="1"/>
      <c r="E131" s="47"/>
      <c r="F131" s="1"/>
      <c r="G131" s="1"/>
      <c r="H131" s="146"/>
      <c r="I131" s="50"/>
      <c r="J131" s="1"/>
      <c r="K131" s="1"/>
      <c r="L131" s="1"/>
      <c r="M131" s="1"/>
      <c r="N131" s="33"/>
      <c r="O131" s="1"/>
      <c r="P131" s="1"/>
      <c r="Q131" s="23"/>
      <c r="R131" s="1"/>
    </row>
    <row r="132" spans="1:18" ht="16.5" customHeight="1" x14ac:dyDescent="0.25">
      <c r="A132" s="1"/>
      <c r="B132" s="49"/>
      <c r="C132" s="49"/>
      <c r="D132" s="1"/>
      <c r="E132" s="47"/>
      <c r="F132" s="104"/>
      <c r="G132" s="1"/>
      <c r="H132" s="146"/>
      <c r="I132" s="50"/>
      <c r="J132" s="1"/>
      <c r="K132" s="1"/>
      <c r="L132" s="1"/>
      <c r="M132" s="1"/>
      <c r="N132" s="1"/>
      <c r="O132" s="1"/>
      <c r="P132" s="1"/>
      <c r="Q132" s="23"/>
      <c r="R132" s="1"/>
    </row>
    <row r="133" spans="1:18" ht="16.5" customHeight="1" x14ac:dyDescent="0.25">
      <c r="A133" s="1"/>
      <c r="B133" s="49"/>
      <c r="C133" s="49"/>
      <c r="D133" s="1"/>
      <c r="E133" s="47"/>
      <c r="F133" s="1"/>
      <c r="G133" s="1"/>
      <c r="H133" s="104"/>
      <c r="I133" s="50"/>
      <c r="J133" s="1"/>
      <c r="K133" s="1"/>
      <c r="L133" s="1"/>
      <c r="M133" s="1"/>
      <c r="N133" s="33"/>
      <c r="O133" s="1"/>
      <c r="P133" s="1"/>
      <c r="Q133" s="26"/>
      <c r="R133" s="1"/>
    </row>
    <row r="134" spans="1:18" ht="16.5" customHeight="1" x14ac:dyDescent="0.25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</row>
    <row r="135" spans="1:18" ht="16.5" customHeight="1" x14ac:dyDescent="0.2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</row>
    <row r="136" spans="1:18" ht="16.5" customHeight="1" x14ac:dyDescent="0.25">
      <c r="A136" s="1"/>
      <c r="B136" s="49"/>
      <c r="C136" s="49"/>
      <c r="D136" s="1"/>
      <c r="E136" s="47"/>
      <c r="F136" s="104"/>
      <c r="G136" s="1"/>
      <c r="H136" s="67"/>
      <c r="I136" s="50"/>
      <c r="J136" s="26"/>
      <c r="K136" s="1"/>
      <c r="L136" s="1"/>
      <c r="M136" s="26"/>
      <c r="N136" s="1"/>
      <c r="O136" s="1"/>
      <c r="P136" s="1"/>
      <c r="Q136" s="23"/>
      <c r="R136" s="1"/>
    </row>
    <row r="137" spans="1:18" ht="16.5" customHeight="1" x14ac:dyDescent="0.25">
      <c r="A137" s="1"/>
      <c r="B137" s="49"/>
      <c r="C137" s="49"/>
      <c r="D137" s="1"/>
      <c r="E137" s="47"/>
      <c r="F137" s="1"/>
      <c r="G137" s="1"/>
      <c r="H137" s="1"/>
      <c r="I137" s="50"/>
      <c r="J137" s="1"/>
      <c r="K137" s="1"/>
      <c r="L137" s="1"/>
      <c r="M137" s="1"/>
      <c r="N137" s="1"/>
      <c r="O137" s="1"/>
      <c r="P137" s="1"/>
      <c r="Q137" s="23"/>
      <c r="R137" s="1"/>
    </row>
    <row r="138" spans="1:18" ht="16.5" customHeight="1" x14ac:dyDescent="0.25">
      <c r="A138" s="1"/>
      <c r="B138" s="49"/>
      <c r="C138" s="49"/>
      <c r="D138" s="1"/>
      <c r="E138" s="47"/>
      <c r="F138" s="104"/>
      <c r="G138" s="1"/>
      <c r="H138" s="1"/>
      <c r="I138" s="26"/>
      <c r="J138" s="1"/>
      <c r="K138" s="1"/>
      <c r="L138" s="1"/>
      <c r="M138" s="1"/>
      <c r="N138" s="33"/>
      <c r="O138" s="1"/>
      <c r="P138" s="1"/>
      <c r="Q138" s="23"/>
      <c r="R138" s="1"/>
    </row>
    <row r="139" spans="1:18" ht="16.5" customHeight="1" x14ac:dyDescent="0.25">
      <c r="A139" s="1"/>
      <c r="B139" s="49"/>
      <c r="C139" s="49"/>
      <c r="D139" s="1"/>
      <c r="E139" s="47"/>
      <c r="F139" s="10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6"/>
      <c r="R139" s="93"/>
    </row>
    <row r="140" spans="1:18" ht="16.5" customHeight="1" x14ac:dyDescent="0.25">
      <c r="A140" s="1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1:18" ht="16.5" customHeight="1" x14ac:dyDescent="0.25">
      <c r="A141" s="1"/>
      <c r="B141" s="49"/>
      <c r="C141" s="49"/>
      <c r="D141" s="1"/>
      <c r="E141" s="47"/>
      <c r="F141" s="1"/>
      <c r="G141" s="1"/>
      <c r="H141" s="1"/>
      <c r="I141" s="50"/>
      <c r="J141" s="26"/>
      <c r="K141" s="1"/>
      <c r="L141" s="1"/>
      <c r="M141" s="1"/>
      <c r="N141" s="1"/>
      <c r="O141" s="1"/>
      <c r="P141" s="1"/>
      <c r="Q141" s="23"/>
      <c r="R141" s="1"/>
    </row>
    <row r="142" spans="1:18" ht="16.5" customHeight="1" x14ac:dyDescent="0.25">
      <c r="A142" s="1"/>
      <c r="B142" s="49"/>
      <c r="C142" s="49"/>
      <c r="D142" s="1"/>
      <c r="E142" s="47"/>
      <c r="F142" s="104"/>
      <c r="G142" s="1"/>
      <c r="H142" s="1"/>
      <c r="I142" s="50"/>
      <c r="J142" s="1"/>
      <c r="K142" s="1"/>
      <c r="L142" s="1"/>
      <c r="M142" s="1"/>
      <c r="N142" s="1"/>
      <c r="O142" s="1"/>
      <c r="P142" s="1"/>
      <c r="Q142" s="23"/>
      <c r="R142" s="1"/>
    </row>
    <row r="143" spans="1:18" ht="16.5" customHeight="1" x14ac:dyDescent="0.25">
      <c r="A143" s="1"/>
      <c r="B143" s="49"/>
      <c r="C143" s="49"/>
      <c r="D143" s="1"/>
      <c r="E143" s="47"/>
      <c r="F143" s="1"/>
      <c r="G143" s="1"/>
      <c r="H143" s="1"/>
      <c r="I143" s="50"/>
      <c r="J143" s="26"/>
      <c r="K143" s="1"/>
      <c r="L143" s="1"/>
      <c r="M143" s="26"/>
      <c r="N143" s="1"/>
      <c r="O143" s="1"/>
      <c r="P143" s="1"/>
      <c r="Q143" s="23"/>
      <c r="R143" s="1"/>
    </row>
    <row r="144" spans="1:18" ht="16.5" customHeight="1" x14ac:dyDescent="0.25">
      <c r="A144" s="1"/>
      <c r="B144" s="49"/>
      <c r="C144" s="49"/>
      <c r="D144" s="1"/>
      <c r="E144" s="47"/>
      <c r="F144" s="1"/>
      <c r="G144" s="1"/>
      <c r="H144" s="50"/>
      <c r="I144" s="50"/>
      <c r="J144" s="1"/>
      <c r="K144" s="1"/>
      <c r="L144" s="1"/>
      <c r="M144" s="1"/>
      <c r="N144" s="1"/>
      <c r="O144" s="1"/>
      <c r="P144" s="1"/>
      <c r="Q144" s="23"/>
      <c r="R144" s="1"/>
    </row>
    <row r="145" spans="1:18" ht="16.5" customHeight="1" x14ac:dyDescent="0.25">
      <c r="A145" s="1"/>
      <c r="B145" s="49"/>
      <c r="C145" s="49"/>
      <c r="D145" s="1"/>
      <c r="E145" s="47"/>
      <c r="F145" s="104"/>
      <c r="G145" s="1"/>
      <c r="H145" s="50"/>
      <c r="I145" s="50"/>
      <c r="J145" s="26"/>
      <c r="K145" s="1"/>
      <c r="L145" s="1"/>
      <c r="M145" s="50"/>
      <c r="N145" s="1"/>
      <c r="O145" s="1"/>
      <c r="P145" s="1"/>
      <c r="Q145" s="23"/>
      <c r="R145" s="1"/>
    </row>
    <row r="146" spans="1:18" ht="16.5" customHeight="1" x14ac:dyDescent="0.25">
      <c r="A146" s="1"/>
      <c r="B146" s="49"/>
      <c r="C146" s="49"/>
      <c r="D146" s="1"/>
      <c r="E146" s="47"/>
      <c r="F146" s="104"/>
      <c r="G146" s="1"/>
      <c r="H146" s="50"/>
      <c r="I146" s="50"/>
      <c r="J146" s="1"/>
      <c r="K146" s="1"/>
      <c r="L146" s="1"/>
      <c r="M146" s="50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04"/>
      <c r="G147" s="1"/>
      <c r="H147" s="50"/>
      <c r="I147" s="50"/>
      <c r="J147" s="26"/>
      <c r="K147" s="1"/>
      <c r="L147" s="1"/>
      <c r="M147" s="26"/>
      <c r="N147" s="1"/>
      <c r="O147" s="1"/>
      <c r="P147" s="1"/>
      <c r="Q147" s="23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50"/>
      <c r="I148" s="50"/>
      <c r="J148" s="1"/>
      <c r="K148" s="1"/>
      <c r="L148" s="1"/>
      <c r="M148" s="1"/>
      <c r="N148" s="1"/>
      <c r="O148" s="1"/>
      <c r="P148" s="1"/>
      <c r="Q148" s="23"/>
      <c r="R148" s="1"/>
    </row>
    <row r="149" spans="1:18" ht="16.5" customHeight="1" x14ac:dyDescent="0.25">
      <c r="A149" s="1"/>
      <c r="B149" s="49"/>
      <c r="C149" s="49"/>
      <c r="D149" s="1"/>
      <c r="E149" s="47"/>
      <c r="F149" s="104"/>
      <c r="G149" s="1"/>
      <c r="H149" s="1"/>
      <c r="I149" s="50"/>
      <c r="J149" s="26"/>
      <c r="K149" s="1"/>
      <c r="L149" s="1"/>
      <c r="M149" s="26"/>
      <c r="N149" s="1"/>
      <c r="O149" s="1"/>
      <c r="P149" s="1"/>
      <c r="Q149" s="23"/>
      <c r="R149" s="1"/>
    </row>
    <row r="150" spans="1:18" ht="16.5" customHeight="1" x14ac:dyDescent="0.25">
      <c r="A150" s="1"/>
      <c r="B150" s="49"/>
      <c r="C150" s="49"/>
      <c r="D150" s="1"/>
      <c r="E150" s="47"/>
      <c r="F150" s="1"/>
      <c r="G150" s="1"/>
      <c r="H150" s="50"/>
      <c r="I150" s="50"/>
      <c r="J150" s="1"/>
      <c r="K150" s="1"/>
      <c r="L150" s="1"/>
      <c r="M150" s="26"/>
      <c r="N150" s="1"/>
      <c r="O150" s="1"/>
      <c r="P150" s="1"/>
      <c r="Q150" s="23"/>
      <c r="R150" s="1"/>
    </row>
    <row r="151" spans="1:18" ht="16.5" customHeight="1" x14ac:dyDescent="0.25">
      <c r="A151" s="1"/>
      <c r="B151" s="49"/>
      <c r="C151" s="49"/>
      <c r="D151" s="1"/>
      <c r="E151" s="47"/>
      <c r="F151" s="1"/>
      <c r="G151" s="1"/>
      <c r="H151" s="67"/>
      <c r="I151" s="50"/>
      <c r="J151" s="26"/>
      <c r="K151" s="1"/>
      <c r="L151" s="1"/>
      <c r="M151" s="26"/>
      <c r="N151" s="1"/>
      <c r="O151" s="1"/>
      <c r="P151" s="1"/>
      <c r="Q151" s="23"/>
      <c r="R151" s="1"/>
    </row>
    <row r="152" spans="1:18" ht="16.5" customHeight="1" x14ac:dyDescent="0.25">
      <c r="A152" s="1"/>
      <c r="B152" s="49"/>
      <c r="C152" s="49"/>
      <c r="D152" s="1"/>
      <c r="E152" s="47"/>
      <c r="F152" s="1"/>
      <c r="G152" s="1"/>
      <c r="H152" s="67"/>
      <c r="I152" s="50"/>
      <c r="J152" s="1"/>
      <c r="K152" s="1"/>
      <c r="L152" s="1"/>
      <c r="M152" s="26"/>
      <c r="N152" s="1"/>
      <c r="O152" s="1"/>
      <c r="P152" s="1"/>
      <c r="Q152" s="23"/>
      <c r="R152" s="1"/>
    </row>
    <row r="153" spans="1:18" ht="16.5" customHeight="1" x14ac:dyDescent="0.25">
      <c r="A153" s="1"/>
      <c r="B153" s="49"/>
      <c r="C153" s="49"/>
      <c r="D153" s="1"/>
      <c r="E153" s="47"/>
      <c r="F153" s="1"/>
      <c r="G153" s="1"/>
      <c r="H153" s="67"/>
      <c r="I153" s="67"/>
      <c r="J153" s="1"/>
      <c r="K153" s="1"/>
      <c r="L153" s="1"/>
      <c r="M153" s="1"/>
      <c r="N153" s="1"/>
      <c r="O153" s="1"/>
      <c r="P153" s="1"/>
      <c r="Q153" s="23"/>
      <c r="R153" s="1"/>
    </row>
    <row r="154" spans="1:18" ht="16.5" customHeight="1" x14ac:dyDescent="0.25">
      <c r="A154" s="1"/>
      <c r="B154" s="49"/>
      <c r="C154" s="49"/>
      <c r="D154" s="1"/>
      <c r="E154" s="47"/>
      <c r="F154" s="1"/>
      <c r="G154" s="1"/>
      <c r="H154" s="1"/>
      <c r="I154" s="26"/>
      <c r="J154" s="1"/>
      <c r="K154" s="1"/>
      <c r="L154" s="1"/>
      <c r="M154" s="1"/>
      <c r="N154" s="1"/>
      <c r="O154" s="1"/>
      <c r="P154" s="1"/>
      <c r="Q154" s="23"/>
      <c r="R154" s="1"/>
    </row>
    <row r="155" spans="1:18" ht="16.5" customHeight="1" x14ac:dyDescent="0.25">
      <c r="A155" s="1"/>
      <c r="B155" s="49"/>
      <c r="C155" s="49"/>
      <c r="D155" s="1"/>
      <c r="E155" s="4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6"/>
      <c r="R155" s="1"/>
    </row>
    <row r="156" spans="1:18" ht="16.5" customHeight="1" x14ac:dyDescent="0.25">
      <c r="A156" s="1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1:18" ht="16.5" customHeight="1" x14ac:dyDescent="0.25">
      <c r="A157" s="1"/>
      <c r="B157" s="49"/>
      <c r="C157" s="49"/>
      <c r="D157" s="1"/>
      <c r="E157" s="47"/>
      <c r="F157" s="1"/>
      <c r="G157" s="1"/>
      <c r="H157" s="1"/>
      <c r="I157" s="26"/>
      <c r="J157" s="26"/>
      <c r="K157" s="1"/>
      <c r="L157" s="1"/>
      <c r="M157" s="1"/>
      <c r="N157" s="1"/>
      <c r="O157" s="1"/>
      <c r="P157" s="1"/>
      <c r="Q157" s="23"/>
      <c r="R157" s="1"/>
    </row>
    <row r="158" spans="1:18" ht="16.5" customHeight="1" x14ac:dyDescent="0.25">
      <c r="A158" s="1"/>
      <c r="B158" s="49"/>
      <c r="C158" s="49"/>
      <c r="D158" s="1"/>
      <c r="E158" s="47"/>
      <c r="F158" s="1"/>
      <c r="G158" s="1"/>
      <c r="H158" s="1"/>
      <c r="I158" s="50"/>
      <c r="J158" s="1"/>
      <c r="K158" s="1"/>
      <c r="L158" s="1"/>
      <c r="M158" s="1"/>
      <c r="N158" s="1"/>
      <c r="O158" s="1"/>
      <c r="P158" s="1"/>
      <c r="Q158" s="23"/>
      <c r="R158" s="1"/>
    </row>
    <row r="159" spans="1:18" ht="16.5" customHeight="1" x14ac:dyDescent="0.25">
      <c r="A159" s="1"/>
      <c r="B159" s="49"/>
      <c r="C159" s="49"/>
      <c r="D159" s="1"/>
      <c r="E159" s="47"/>
      <c r="F159" s="1"/>
      <c r="G159" s="1"/>
      <c r="H159" s="67"/>
      <c r="I159" s="50"/>
      <c r="J159" s="26"/>
      <c r="K159" s="1"/>
      <c r="L159" s="1"/>
      <c r="M159" s="26"/>
      <c r="N159" s="1"/>
      <c r="O159" s="1"/>
      <c r="P159" s="1"/>
      <c r="Q159" s="23"/>
      <c r="R159" s="1"/>
    </row>
    <row r="160" spans="1:18" ht="16.5" customHeight="1" x14ac:dyDescent="0.25">
      <c r="A160" s="1"/>
      <c r="B160" s="49"/>
      <c r="C160" s="49"/>
      <c r="D160" s="1"/>
      <c r="E160" s="47"/>
      <c r="F160" s="1"/>
      <c r="G160" s="1"/>
      <c r="H160" s="67"/>
      <c r="I160" s="50"/>
      <c r="J160" s="1"/>
      <c r="K160" s="1"/>
      <c r="L160" s="1"/>
      <c r="M160" s="1"/>
      <c r="N160" s="1"/>
      <c r="O160" s="1"/>
      <c r="P160" s="1"/>
      <c r="Q160" s="23"/>
      <c r="R160" s="1"/>
    </row>
    <row r="161" spans="1:18" ht="16.5" customHeight="1" x14ac:dyDescent="0.25">
      <c r="A161" s="1"/>
      <c r="B161" s="49"/>
      <c r="C161" s="49"/>
      <c r="D161" s="1"/>
      <c r="E161" s="47"/>
      <c r="F161" s="1"/>
      <c r="G161" s="1"/>
      <c r="H161" s="67"/>
      <c r="I161" s="67"/>
      <c r="J161" s="1"/>
      <c r="K161" s="1"/>
      <c r="L161" s="1"/>
      <c r="M161" s="1"/>
      <c r="N161" s="1"/>
      <c r="O161" s="1"/>
      <c r="P161" s="1"/>
      <c r="Q161" s="23"/>
      <c r="R161" s="1"/>
    </row>
    <row r="162" spans="1:18" ht="16.5" customHeight="1" x14ac:dyDescent="0.25">
      <c r="A162" s="1"/>
      <c r="B162" s="49"/>
      <c r="C162" s="49"/>
      <c r="D162" s="1"/>
      <c r="E162" s="47"/>
      <c r="F162" s="1"/>
      <c r="G162" s="1"/>
      <c r="H162" s="1"/>
      <c r="I162" s="50"/>
      <c r="J162" s="26"/>
      <c r="K162" s="1"/>
      <c r="L162" s="1"/>
      <c r="M162" s="26"/>
      <c r="N162" s="1"/>
      <c r="O162" s="1"/>
      <c r="P162" s="1"/>
      <c r="Q162" s="23"/>
      <c r="R162" s="1"/>
    </row>
    <row r="163" spans="1:18" ht="16.5" customHeight="1" x14ac:dyDescent="0.25">
      <c r="A163" s="1"/>
      <c r="B163" s="49"/>
      <c r="C163" s="49"/>
      <c r="D163" s="1"/>
      <c r="E163" s="47"/>
      <c r="F163" s="1"/>
      <c r="G163" s="1"/>
      <c r="H163" s="50"/>
      <c r="I163" s="50"/>
      <c r="J163" s="1"/>
      <c r="K163" s="1"/>
      <c r="L163" s="1"/>
      <c r="M163" s="1"/>
      <c r="N163" s="1"/>
      <c r="O163" s="1"/>
      <c r="P163" s="1"/>
      <c r="Q163" s="23"/>
      <c r="R163" s="1"/>
    </row>
    <row r="164" spans="1:18" ht="16.5" customHeight="1" x14ac:dyDescent="0.25">
      <c r="A164" s="1"/>
      <c r="B164" s="49"/>
      <c r="C164" s="49"/>
      <c r="D164" s="1"/>
      <c r="E164" s="47"/>
      <c r="F164" s="1"/>
      <c r="G164" s="1"/>
      <c r="H164" s="67"/>
      <c r="I164" s="50"/>
      <c r="J164" s="1"/>
      <c r="K164" s="1"/>
      <c r="L164" s="1"/>
      <c r="M164" s="26"/>
      <c r="N164" s="1"/>
      <c r="O164" s="1"/>
      <c r="P164" s="1"/>
      <c r="Q164" s="23"/>
      <c r="R164" s="1"/>
    </row>
    <row r="165" spans="1:18" ht="16.5" customHeight="1" x14ac:dyDescent="0.25">
      <c r="A165" s="1"/>
      <c r="B165" s="49"/>
      <c r="C165" s="49"/>
      <c r="D165" s="1"/>
      <c r="E165" s="47"/>
      <c r="F165" s="1"/>
      <c r="G165" s="1"/>
      <c r="H165" s="67"/>
      <c r="I165" s="50"/>
      <c r="J165" s="1"/>
      <c r="K165" s="1"/>
      <c r="L165" s="1"/>
      <c r="M165" s="1"/>
      <c r="N165" s="1"/>
      <c r="O165" s="1"/>
      <c r="P165" s="1"/>
      <c r="Q165" s="23"/>
      <c r="R165" s="1"/>
    </row>
    <row r="166" spans="1:18" ht="16.5" customHeight="1" x14ac:dyDescent="0.25">
      <c r="A166" s="1"/>
      <c r="B166" s="49"/>
      <c r="C166" s="49"/>
      <c r="D166" s="1"/>
      <c r="E166" s="47"/>
      <c r="F166" s="1"/>
      <c r="G166" s="1"/>
      <c r="H166" s="67"/>
      <c r="I166" s="47"/>
      <c r="J166" s="1"/>
      <c r="K166" s="1"/>
      <c r="L166" s="1"/>
      <c r="M166" s="1"/>
      <c r="N166" s="1"/>
      <c r="O166" s="1"/>
      <c r="P166" s="1"/>
      <c r="Q166" s="26"/>
      <c r="R166" s="1"/>
    </row>
    <row r="167" spans="1:18" ht="16.5" customHeight="1" x14ac:dyDescent="0.25">
      <c r="A167" s="1"/>
      <c r="B167" s="49"/>
      <c r="C167" s="49"/>
      <c r="D167" s="1"/>
      <c r="E167" s="47"/>
      <c r="F167" s="1"/>
      <c r="G167" s="1"/>
      <c r="H167" s="1"/>
      <c r="I167" s="26"/>
      <c r="J167" s="1"/>
      <c r="K167" s="1"/>
      <c r="L167" s="1"/>
      <c r="M167" s="1"/>
      <c r="N167" s="1"/>
      <c r="O167" s="1"/>
      <c r="P167" s="1"/>
      <c r="Q167" s="26"/>
      <c r="R167" s="1"/>
    </row>
    <row r="168" spans="1:18" ht="16.5" customHeight="1" x14ac:dyDescent="0.25">
      <c r="A168" s="1"/>
      <c r="B168" s="49"/>
      <c r="C168" s="49"/>
      <c r="D168" s="1"/>
      <c r="E168" s="47"/>
      <c r="F168" s="1"/>
      <c r="G168" s="1"/>
      <c r="H168" s="67"/>
      <c r="I168" s="67"/>
      <c r="J168" s="1"/>
      <c r="K168" s="1"/>
      <c r="L168" s="1"/>
      <c r="M168" s="1"/>
      <c r="N168" s="1"/>
      <c r="O168" s="1"/>
      <c r="P168" s="1"/>
      <c r="Q168" s="26"/>
      <c r="R168" s="1"/>
    </row>
    <row r="169" spans="1:18" ht="16.5" customHeight="1" x14ac:dyDescent="0.25">
      <c r="A169" s="1"/>
      <c r="B169" s="49"/>
      <c r="C169" s="49"/>
      <c r="D169" s="1"/>
      <c r="E169" s="47"/>
      <c r="F169" s="1"/>
      <c r="G169" s="1"/>
      <c r="H169" s="67"/>
      <c r="I169" s="1"/>
      <c r="J169" s="1"/>
      <c r="K169" s="1"/>
      <c r="L169" s="1"/>
      <c r="M169" s="1"/>
      <c r="N169" s="1"/>
      <c r="O169" s="1"/>
      <c r="P169" s="1"/>
      <c r="Q169" s="26"/>
      <c r="R169" s="1"/>
    </row>
    <row r="170" spans="1:18" ht="16.5" customHeight="1" x14ac:dyDescent="0.25">
      <c r="A170" s="1"/>
      <c r="B170" s="49"/>
      <c r="C170" s="49"/>
      <c r="D170" s="1"/>
      <c r="E170" s="4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6"/>
      <c r="R170" s="1"/>
    </row>
    <row r="171" spans="1:18" ht="16.5" customHeight="1" x14ac:dyDescent="0.25">
      <c r="A171" s="1"/>
      <c r="B171" s="49"/>
      <c r="C171" s="49"/>
      <c r="D171" s="1"/>
      <c r="E171" s="47"/>
      <c r="F171" s="1"/>
      <c r="G171" s="1"/>
      <c r="H171" s="1"/>
      <c r="I171" s="33"/>
      <c r="J171" s="1"/>
      <c r="K171" s="1"/>
      <c r="L171" s="1"/>
      <c r="M171" s="1"/>
      <c r="N171" s="1"/>
      <c r="O171" s="1"/>
      <c r="P171" s="1"/>
      <c r="Q171" s="26"/>
      <c r="R171" s="1"/>
    </row>
    <row r="172" spans="1:18" ht="16.5" customHeight="1" x14ac:dyDescent="0.25">
      <c r="A172" s="1"/>
      <c r="B172" s="49"/>
      <c r="C172" s="49"/>
      <c r="D172" s="1"/>
      <c r="E172" s="47"/>
      <c r="F172" s="1"/>
      <c r="G172" s="1"/>
      <c r="H172" s="1"/>
      <c r="I172" s="50"/>
      <c r="J172" s="26"/>
      <c r="K172" s="1"/>
      <c r="L172" s="1"/>
      <c r="M172" s="26"/>
      <c r="N172" s="1"/>
      <c r="O172" s="1"/>
      <c r="P172" s="1"/>
      <c r="Q172" s="23"/>
      <c r="R172" s="1"/>
    </row>
    <row r="173" spans="1:18" ht="16.5" customHeight="1" x14ac:dyDescent="0.25">
      <c r="A173" s="1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1:18" ht="16.5" customHeight="1" x14ac:dyDescent="0.25">
      <c r="A174" s="1"/>
      <c r="B174" s="49"/>
      <c r="C174" s="49"/>
      <c r="D174" s="1"/>
      <c r="E174" s="47"/>
      <c r="F174" s="1"/>
      <c r="G174" s="1"/>
      <c r="H174" s="1"/>
      <c r="I174" s="50"/>
      <c r="J174" s="26"/>
      <c r="K174" s="1"/>
      <c r="L174" s="1"/>
      <c r="M174" s="26"/>
      <c r="N174" s="1"/>
      <c r="O174" s="1"/>
      <c r="P174" s="1"/>
      <c r="Q174" s="23"/>
      <c r="R174" s="1"/>
    </row>
    <row r="175" spans="1:18" ht="16.5" customHeight="1" x14ac:dyDescent="0.25">
      <c r="A175" s="1"/>
      <c r="B175" s="49"/>
      <c r="C175" s="49"/>
      <c r="D175" s="1"/>
      <c r="E175" s="47"/>
      <c r="F175" s="1"/>
      <c r="G175" s="1"/>
      <c r="H175" s="50"/>
      <c r="I175" s="50"/>
      <c r="J175" s="1"/>
      <c r="K175" s="1"/>
      <c r="L175" s="1"/>
      <c r="M175" s="1"/>
      <c r="N175" s="1"/>
      <c r="O175" s="1"/>
      <c r="P175" s="1"/>
      <c r="Q175" s="23"/>
      <c r="R175" s="1"/>
    </row>
    <row r="176" spans="1:18" ht="16.5" customHeight="1" x14ac:dyDescent="0.25">
      <c r="A176" s="1"/>
      <c r="B176" s="49"/>
      <c r="C176" s="49"/>
      <c r="D176" s="1"/>
      <c r="E176" s="47"/>
      <c r="F176" s="1"/>
      <c r="G176" s="1"/>
      <c r="H176" s="67"/>
      <c r="I176" s="50"/>
      <c r="J176" s="26"/>
      <c r="K176" s="1"/>
      <c r="L176" s="1"/>
      <c r="M176" s="26"/>
      <c r="N176" s="1"/>
      <c r="O176" s="1"/>
      <c r="P176" s="1"/>
      <c r="Q176" s="23"/>
      <c r="R176" s="1"/>
    </row>
    <row r="177" spans="1:18" ht="16.5" customHeight="1" x14ac:dyDescent="0.25">
      <c r="A177" s="1"/>
      <c r="B177" s="49"/>
      <c r="C177" s="49"/>
      <c r="D177" s="1"/>
      <c r="E177" s="47"/>
      <c r="F177" s="1"/>
      <c r="G177" s="1"/>
      <c r="H177" s="67"/>
      <c r="I177" s="50"/>
      <c r="J177" s="1"/>
      <c r="K177" s="1"/>
      <c r="L177" s="1"/>
      <c r="M177" s="1"/>
      <c r="N177" s="1"/>
      <c r="O177" s="1"/>
      <c r="P177" s="1"/>
      <c r="Q177" s="23"/>
      <c r="R177" s="1"/>
    </row>
    <row r="178" spans="1:18" ht="16.5" customHeight="1" x14ac:dyDescent="0.25">
      <c r="A178" s="1"/>
      <c r="B178" s="49"/>
      <c r="C178" s="49"/>
      <c r="D178" s="1"/>
      <c r="E178" s="47"/>
      <c r="F178" s="1"/>
      <c r="G178" s="1"/>
      <c r="H178" s="50"/>
      <c r="I178" s="50"/>
      <c r="J178" s="26"/>
      <c r="K178" s="1"/>
      <c r="L178" s="1"/>
      <c r="M178" s="26"/>
      <c r="N178" s="1"/>
      <c r="O178" s="1"/>
      <c r="P178" s="1"/>
      <c r="Q178" s="23"/>
      <c r="R178" s="1"/>
    </row>
    <row r="179" spans="1:18" ht="16.5" customHeight="1" x14ac:dyDescent="0.25">
      <c r="A179" s="1"/>
      <c r="B179" s="49"/>
      <c r="C179" s="49"/>
      <c r="D179" s="1"/>
      <c r="E179" s="47"/>
      <c r="F179" s="1"/>
      <c r="G179" s="1"/>
      <c r="H179" s="50"/>
      <c r="I179" s="50"/>
      <c r="J179" s="26"/>
      <c r="K179" s="1"/>
      <c r="L179" s="1"/>
      <c r="M179" s="1"/>
      <c r="N179" s="1"/>
      <c r="O179" s="1"/>
      <c r="P179" s="1"/>
      <c r="Q179" s="23"/>
      <c r="R179" s="1"/>
    </row>
    <row r="180" spans="1:18" ht="16.5" customHeight="1" x14ac:dyDescent="0.25">
      <c r="A180" s="1"/>
      <c r="B180" s="49"/>
      <c r="C180" s="49"/>
      <c r="D180" s="1"/>
      <c r="E180" s="47"/>
      <c r="F180" s="1"/>
      <c r="G180" s="1"/>
      <c r="H180" s="67"/>
      <c r="I180" s="50"/>
      <c r="J180" s="26"/>
      <c r="K180" s="1"/>
      <c r="L180" s="1"/>
      <c r="M180" s="26"/>
      <c r="N180" s="1"/>
      <c r="O180" s="1"/>
      <c r="P180" s="1"/>
      <c r="Q180" s="23"/>
      <c r="R180" s="1"/>
    </row>
    <row r="181" spans="1:18" ht="16.5" customHeight="1" x14ac:dyDescent="0.25">
      <c r="A181" s="1"/>
      <c r="B181" s="49"/>
      <c r="C181" s="49"/>
      <c r="D181" s="1"/>
      <c r="E181" s="47"/>
      <c r="F181" s="1"/>
      <c r="G181" s="1"/>
      <c r="H181" s="67"/>
      <c r="I181" s="50"/>
      <c r="J181" s="1"/>
      <c r="K181" s="1"/>
      <c r="L181" s="1"/>
      <c r="M181" s="1"/>
      <c r="N181" s="1"/>
      <c r="O181" s="1"/>
      <c r="P181" s="1"/>
      <c r="Q181" s="23"/>
      <c r="R181" s="1"/>
    </row>
    <row r="182" spans="1:18" ht="16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6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6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6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6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6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6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6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6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6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6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6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6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6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6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6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6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6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6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6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</sheetData>
  <mergeCells count="52"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  <mergeCell ref="AB4:AB5"/>
    <mergeCell ref="A6:R7"/>
    <mergeCell ref="T6:T11"/>
    <mergeCell ref="Y6:Y16"/>
    <mergeCell ref="AB6:AB16"/>
    <mergeCell ref="T12:T16"/>
    <mergeCell ref="Q4:Q5"/>
    <mergeCell ref="R4:R5"/>
    <mergeCell ref="T4:T5"/>
    <mergeCell ref="U4:U5"/>
    <mergeCell ref="V4:V5"/>
    <mergeCell ref="Y4:AA5"/>
    <mergeCell ref="AB17:AB27"/>
    <mergeCell ref="Y28:Y38"/>
    <mergeCell ref="AB28:AB38"/>
    <mergeCell ref="Y39:Y49"/>
    <mergeCell ref="AB39:AB49"/>
    <mergeCell ref="Y119:AA119"/>
    <mergeCell ref="A9:R10"/>
    <mergeCell ref="A13:R14"/>
    <mergeCell ref="A18:R19"/>
    <mergeCell ref="A31:R32"/>
    <mergeCell ref="A37:R38"/>
    <mergeCell ref="Y83:Y93"/>
    <mergeCell ref="Y94:Y104"/>
    <mergeCell ref="Y105:Y115"/>
    <mergeCell ref="Y50:Y60"/>
    <mergeCell ref="Y61:Y71"/>
    <mergeCell ref="Y72:Y82"/>
    <mergeCell ref="T17:U17"/>
    <mergeCell ref="Y17:Y27"/>
    <mergeCell ref="A40:R41"/>
    <mergeCell ref="Y116:Y118"/>
    <mergeCell ref="AB50:AB60"/>
    <mergeCell ref="AB61:AB71"/>
    <mergeCell ref="AB72:AB82"/>
    <mergeCell ref="Z116:Z118"/>
    <mergeCell ref="AA116:AA118"/>
    <mergeCell ref="AB116:AB118"/>
    <mergeCell ref="AB83:AB93"/>
    <mergeCell ref="AB94:AB104"/>
    <mergeCell ref="AB105:AB115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AS500"/>
  <sheetViews>
    <sheetView topLeftCell="S1" zoomScale="70" zoomScaleNormal="70" workbookViewId="0">
      <selection activeCell="A79" sqref="A79:A82"/>
    </sheetView>
  </sheetViews>
  <sheetFormatPr defaultColWidth="9" defaultRowHeight="16.5" x14ac:dyDescent="0.25"/>
  <cols>
    <col min="1" max="1" width="10.42578125" style="13" customWidth="1"/>
    <col min="2" max="2" width="16.5703125" style="13" customWidth="1"/>
    <col min="3" max="3" width="17.140625" style="13" customWidth="1"/>
    <col min="4" max="4" width="23.28515625" style="13" customWidth="1"/>
    <col min="5" max="5" width="23" style="13" customWidth="1"/>
    <col min="6" max="6" width="13.5703125" style="13" customWidth="1"/>
    <col min="7" max="7" width="13.42578125" style="13" customWidth="1"/>
    <col min="8" max="8" width="59" style="13" customWidth="1"/>
    <col min="9" max="9" width="60.7109375" style="13" customWidth="1"/>
    <col min="10" max="10" width="60.140625" style="13" customWidth="1"/>
    <col min="11" max="11" width="25.5703125" style="13" customWidth="1"/>
    <col min="12" max="12" width="24.28515625" style="13" customWidth="1"/>
    <col min="13" max="13" width="42.7109375" style="13" customWidth="1"/>
    <col min="14" max="14" width="24" style="13" customWidth="1"/>
    <col min="15" max="15" width="10" style="13" customWidth="1"/>
    <col min="16" max="16" width="11.140625" style="13" customWidth="1"/>
    <col min="17" max="17" width="21.42578125" style="13" customWidth="1"/>
    <col min="18" max="18" width="19.7109375" style="13" customWidth="1"/>
    <col min="19" max="19" width="9" style="13"/>
    <col min="20" max="20" width="25.42578125" style="13" customWidth="1"/>
    <col min="21" max="22" width="26.140625" style="13" customWidth="1"/>
    <col min="23" max="24" width="9" style="13"/>
    <col min="25" max="27" width="16.7109375" style="13" customWidth="1"/>
    <col min="28" max="44" width="12.7109375" style="13" customWidth="1"/>
    <col min="45" max="16384" width="9" style="13"/>
  </cols>
  <sheetData>
    <row r="1" spans="1:45" ht="23.25" customHeight="1" x14ac:dyDescent="0.25">
      <c r="A1" s="277" t="s">
        <v>73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118"/>
    </row>
    <row r="2" spans="1:45" ht="20.25" customHeight="1" x14ac:dyDescent="0.25">
      <c r="A2" s="278" t="s">
        <v>2425</v>
      </c>
      <c r="B2" s="279"/>
      <c r="C2" s="279"/>
      <c r="D2" s="279"/>
      <c r="E2" s="280" t="s">
        <v>1626</v>
      </c>
      <c r="F2" s="280"/>
      <c r="G2" s="119"/>
      <c r="H2" s="119"/>
      <c r="I2" s="119"/>
      <c r="J2" s="119"/>
      <c r="K2" s="119"/>
      <c r="L2" s="119"/>
      <c r="M2" s="119"/>
      <c r="N2" s="119"/>
      <c r="O2" s="120"/>
      <c r="P2" s="120"/>
      <c r="Q2" s="120"/>
    </row>
    <row r="3" spans="1:45" x14ac:dyDescent="0.25">
      <c r="A3" s="121"/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3"/>
    </row>
    <row r="4" spans="1:45" ht="16.5" customHeight="1" x14ac:dyDescent="0.25">
      <c r="A4" s="281" t="s">
        <v>0</v>
      </c>
      <c r="B4" s="276" t="s">
        <v>10</v>
      </c>
      <c r="C4" s="276"/>
      <c r="D4" s="276"/>
      <c r="E4" s="276"/>
      <c r="F4" s="276"/>
      <c r="G4" s="276"/>
      <c r="H4" s="276"/>
      <c r="I4" s="276"/>
      <c r="J4" s="276" t="s">
        <v>2426</v>
      </c>
      <c r="K4" s="276" t="s">
        <v>14</v>
      </c>
      <c r="L4" s="276"/>
      <c r="M4" s="276" t="s">
        <v>8</v>
      </c>
      <c r="N4" s="276"/>
      <c r="O4" s="227" t="s">
        <v>9</v>
      </c>
      <c r="P4" s="227" t="s">
        <v>17</v>
      </c>
      <c r="Q4" s="276" t="s">
        <v>54</v>
      </c>
      <c r="R4" s="276" t="s">
        <v>33</v>
      </c>
      <c r="T4" s="276" t="s">
        <v>36</v>
      </c>
      <c r="U4" s="276" t="s">
        <v>33</v>
      </c>
      <c r="V4" s="282" t="s">
        <v>35</v>
      </c>
      <c r="Y4" s="276" t="s">
        <v>2427</v>
      </c>
      <c r="Z4" s="276"/>
      <c r="AA4" s="276"/>
      <c r="AB4" s="263" t="s">
        <v>2442</v>
      </c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</row>
    <row r="5" spans="1:45" ht="33" x14ac:dyDescent="0.25">
      <c r="A5" s="281"/>
      <c r="B5" s="139" t="s">
        <v>1</v>
      </c>
      <c r="C5" s="139" t="s">
        <v>2</v>
      </c>
      <c r="D5" s="137" t="s">
        <v>3</v>
      </c>
      <c r="E5" s="137" t="s">
        <v>11</v>
      </c>
      <c r="F5" s="137" t="s">
        <v>4</v>
      </c>
      <c r="G5" s="137" t="s">
        <v>5</v>
      </c>
      <c r="H5" s="137" t="s">
        <v>7</v>
      </c>
      <c r="I5" s="139" t="s">
        <v>29</v>
      </c>
      <c r="J5" s="276"/>
      <c r="K5" s="139" t="s">
        <v>15</v>
      </c>
      <c r="L5" s="139" t="s">
        <v>16</v>
      </c>
      <c r="M5" s="137" t="s">
        <v>12</v>
      </c>
      <c r="N5" s="139" t="s">
        <v>13</v>
      </c>
      <c r="O5" s="227"/>
      <c r="P5" s="227"/>
      <c r="Q5" s="276"/>
      <c r="R5" s="276"/>
      <c r="T5" s="282"/>
      <c r="U5" s="276"/>
      <c r="V5" s="283"/>
      <c r="Y5" s="276"/>
      <c r="Z5" s="276"/>
      <c r="AA5" s="276"/>
      <c r="AB5" s="264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</row>
    <row r="6" spans="1:45" ht="16.5" customHeight="1" x14ac:dyDescent="0.25">
      <c r="A6" s="265" t="s">
        <v>60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7"/>
      <c r="T6" s="260" t="s">
        <v>37</v>
      </c>
      <c r="U6" s="1" t="s">
        <v>38</v>
      </c>
      <c r="V6" s="1">
        <f>COUNTIF(R$8:R$1000,"MCU")</f>
        <v>0</v>
      </c>
      <c r="Y6" s="262" t="s">
        <v>18</v>
      </c>
      <c r="Z6" s="138" t="s">
        <v>38</v>
      </c>
      <c r="AA6" s="138">
        <f>COUNTIFS($D$8:$D$1000,"TG102",$R$8:$R$1000,"MCU")</f>
        <v>0</v>
      </c>
      <c r="AB6" s="256">
        <f>SUM(AA6:AA16)</f>
        <v>5</v>
      </c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</row>
    <row r="7" spans="1:45" ht="16.5" customHeight="1" x14ac:dyDescent="0.25">
      <c r="A7" s="268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70"/>
      <c r="T7" s="261"/>
      <c r="U7" s="1" t="s">
        <v>59</v>
      </c>
      <c r="V7" s="1">
        <f>COUNTIF(R$8:R$1000,"GSM")</f>
        <v>5</v>
      </c>
      <c r="Y7" s="259"/>
      <c r="Z7" s="18" t="s">
        <v>59</v>
      </c>
      <c r="AA7" s="18">
        <f>COUNTIFS($D$8:$D$1000,"TG102",$R$8:$R$1000,"GSM")</f>
        <v>0</v>
      </c>
      <c r="AB7" s="257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</row>
    <row r="8" spans="1:45" ht="16.5" customHeight="1" x14ac:dyDescent="0.25">
      <c r="A8" s="1">
        <v>1</v>
      </c>
      <c r="B8" s="32">
        <v>43647</v>
      </c>
      <c r="C8" s="32">
        <v>43344</v>
      </c>
      <c r="D8" s="1" t="s">
        <v>30</v>
      </c>
      <c r="E8" s="47">
        <v>866192037790076</v>
      </c>
      <c r="F8" s="1"/>
      <c r="G8" s="1" t="s">
        <v>5</v>
      </c>
      <c r="H8" s="47">
        <v>20181009430333</v>
      </c>
      <c r="I8" s="1" t="s">
        <v>406</v>
      </c>
      <c r="J8" s="1" t="s">
        <v>407</v>
      </c>
      <c r="K8" s="1" t="s">
        <v>120</v>
      </c>
      <c r="L8" s="1" t="s">
        <v>84</v>
      </c>
      <c r="M8" s="1" t="s">
        <v>408</v>
      </c>
      <c r="N8" s="1" t="s">
        <v>122</v>
      </c>
      <c r="O8" s="1" t="s">
        <v>80</v>
      </c>
      <c r="P8" s="1" t="s">
        <v>81</v>
      </c>
      <c r="Q8" s="1" t="s">
        <v>37</v>
      </c>
      <c r="R8" s="1" t="s">
        <v>67</v>
      </c>
      <c r="T8" s="261"/>
      <c r="U8" s="1" t="s">
        <v>39</v>
      </c>
      <c r="V8" s="1">
        <f>COUNTIF(R$8:R$1000,"GPS")</f>
        <v>2</v>
      </c>
      <c r="Y8" s="259"/>
      <c r="Z8" s="18" t="s">
        <v>39</v>
      </c>
      <c r="AA8" s="18">
        <f>COUNTIFS($D$8:$D$1000,"TG102",$R$8:$R$1000,"GPS")</f>
        <v>2</v>
      </c>
      <c r="AB8" s="257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</row>
    <row r="9" spans="1:45" ht="16.5" customHeight="1" x14ac:dyDescent="0.25">
      <c r="A9" s="1">
        <v>2</v>
      </c>
      <c r="B9" s="1" t="s">
        <v>223</v>
      </c>
      <c r="C9" s="1" t="s">
        <v>235</v>
      </c>
      <c r="D9" s="1" t="s">
        <v>30</v>
      </c>
      <c r="E9" s="47">
        <v>866192037775556</v>
      </c>
      <c r="F9" s="1"/>
      <c r="G9" s="1" t="s">
        <v>74</v>
      </c>
      <c r="H9" s="47">
        <v>20180709320333</v>
      </c>
      <c r="I9" s="1" t="s">
        <v>409</v>
      </c>
      <c r="J9" s="1" t="s">
        <v>410</v>
      </c>
      <c r="K9" s="1" t="s">
        <v>120</v>
      </c>
      <c r="L9" s="1" t="s">
        <v>84</v>
      </c>
      <c r="M9" s="1" t="s">
        <v>58</v>
      </c>
      <c r="N9" s="1" t="s">
        <v>122</v>
      </c>
      <c r="O9" s="1" t="s">
        <v>80</v>
      </c>
      <c r="P9" s="1" t="s">
        <v>92</v>
      </c>
      <c r="Q9" s="1" t="s">
        <v>42</v>
      </c>
      <c r="R9" s="1" t="s">
        <v>44</v>
      </c>
      <c r="T9" s="261"/>
      <c r="U9" s="1" t="s">
        <v>40</v>
      </c>
      <c r="V9" s="1">
        <f>COUNTIF(R$8:R$1000,"NG")</f>
        <v>10</v>
      </c>
      <c r="Y9" s="259"/>
      <c r="Z9" s="18" t="s">
        <v>40</v>
      </c>
      <c r="AA9" s="18">
        <f>COUNTIFS($D$8:$D$1000,"TG102",$R$8:$R$1000,"NG")</f>
        <v>0</v>
      </c>
      <c r="AB9" s="257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</row>
    <row r="10" spans="1:45" ht="16.5" customHeight="1" x14ac:dyDescent="0.25">
      <c r="A10" s="1">
        <v>3</v>
      </c>
      <c r="B10" s="1" t="s">
        <v>223</v>
      </c>
      <c r="C10" s="1" t="s">
        <v>235</v>
      </c>
      <c r="D10" s="1" t="s">
        <v>30</v>
      </c>
      <c r="E10" s="47">
        <v>866192037811278</v>
      </c>
      <c r="F10" s="1"/>
      <c r="G10" s="1" t="s">
        <v>74</v>
      </c>
      <c r="H10" s="47">
        <v>20180709320233</v>
      </c>
      <c r="I10" s="1" t="s">
        <v>409</v>
      </c>
      <c r="J10" s="1" t="s">
        <v>410</v>
      </c>
      <c r="K10" s="1" t="s">
        <v>84</v>
      </c>
      <c r="L10" s="1"/>
      <c r="M10" s="1" t="s">
        <v>106</v>
      </c>
      <c r="N10" s="1" t="s">
        <v>122</v>
      </c>
      <c r="O10" s="1" t="s">
        <v>80</v>
      </c>
      <c r="P10" s="1" t="s">
        <v>92</v>
      </c>
      <c r="Q10" s="1" t="s">
        <v>42</v>
      </c>
      <c r="R10" s="1" t="s">
        <v>44</v>
      </c>
      <c r="T10" s="261"/>
      <c r="U10" s="1" t="s">
        <v>67</v>
      </c>
      <c r="V10" s="1">
        <f>COUNTIF(R$8:R$1000,"ACC")</f>
        <v>1</v>
      </c>
      <c r="Y10" s="259"/>
      <c r="Z10" s="18" t="s">
        <v>67</v>
      </c>
      <c r="AA10" s="18">
        <f>COUNTIFS($D$8:$D$1000,"TG102",$R$8:$R$1000,"ACC")</f>
        <v>0</v>
      </c>
      <c r="AB10" s="257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</row>
    <row r="11" spans="1:45" ht="16.5" customHeight="1" x14ac:dyDescent="0.25">
      <c r="A11" s="1">
        <v>4</v>
      </c>
      <c r="B11" s="1" t="s">
        <v>223</v>
      </c>
      <c r="C11" s="1" t="s">
        <v>235</v>
      </c>
      <c r="D11" s="1" t="s">
        <v>30</v>
      </c>
      <c r="E11" s="47">
        <v>866192037782743</v>
      </c>
      <c r="F11" s="1"/>
      <c r="G11" s="1" t="s">
        <v>74</v>
      </c>
      <c r="H11" s="47">
        <v>20180709320633</v>
      </c>
      <c r="I11" s="1" t="s">
        <v>409</v>
      </c>
      <c r="J11" s="1" t="s">
        <v>410</v>
      </c>
      <c r="K11" s="1" t="s">
        <v>120</v>
      </c>
      <c r="L11" s="1" t="s">
        <v>84</v>
      </c>
      <c r="M11" s="1" t="s">
        <v>58</v>
      </c>
      <c r="N11" s="1" t="s">
        <v>122</v>
      </c>
      <c r="O11" s="1" t="s">
        <v>80</v>
      </c>
      <c r="P11" s="1" t="s">
        <v>92</v>
      </c>
      <c r="Q11" s="1" t="s">
        <v>42</v>
      </c>
      <c r="R11" s="1" t="s">
        <v>44</v>
      </c>
      <c r="T11" s="262"/>
      <c r="U11" s="1" t="s">
        <v>41</v>
      </c>
      <c r="V11" s="1">
        <f>COUNTIF(R$8:R$1000,"LK")</f>
        <v>4</v>
      </c>
      <c r="Y11" s="259"/>
      <c r="Z11" s="18" t="s">
        <v>41</v>
      </c>
      <c r="AA11" s="18">
        <f>COUNTIFS($D$8:$D$1000,"TG102",$R$8:$R$1000,"LK")</f>
        <v>0</v>
      </c>
      <c r="AB11" s="257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</row>
    <row r="12" spans="1:45" ht="16.5" customHeight="1" x14ac:dyDescent="0.25">
      <c r="A12" s="1">
        <v>5</v>
      </c>
      <c r="B12" s="1" t="s">
        <v>223</v>
      </c>
      <c r="C12" s="1" t="s">
        <v>235</v>
      </c>
      <c r="D12" s="1" t="s">
        <v>30</v>
      </c>
      <c r="E12" s="47">
        <v>866192037781224</v>
      </c>
      <c r="F12" s="1"/>
      <c r="G12" s="1" t="s">
        <v>74</v>
      </c>
      <c r="H12" s="47">
        <v>20180709320433</v>
      </c>
      <c r="I12" s="1" t="s">
        <v>409</v>
      </c>
      <c r="J12" s="1" t="s">
        <v>410</v>
      </c>
      <c r="K12" s="1" t="s">
        <v>120</v>
      </c>
      <c r="L12" s="1" t="s">
        <v>84</v>
      </c>
      <c r="M12" s="1" t="s">
        <v>58</v>
      </c>
      <c r="N12" s="1" t="s">
        <v>122</v>
      </c>
      <c r="O12" s="1" t="s">
        <v>80</v>
      </c>
      <c r="P12" s="1" t="s">
        <v>92</v>
      </c>
      <c r="Q12" s="1" t="s">
        <v>42</v>
      </c>
      <c r="R12" s="1" t="s">
        <v>44</v>
      </c>
      <c r="T12" s="271" t="s">
        <v>42</v>
      </c>
      <c r="U12" s="1" t="s">
        <v>43</v>
      </c>
      <c r="V12" s="1">
        <f>COUNTIF(R$8:R$1000,"MCH")</f>
        <v>3</v>
      </c>
      <c r="Y12" s="259"/>
      <c r="Z12" s="18" t="s">
        <v>43</v>
      </c>
      <c r="AA12" s="18">
        <f>COUNTIFS($D$8:$D$1000,"TG102",$R$8:$R$1000,"MCH")</f>
        <v>0</v>
      </c>
      <c r="AB12" s="257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</row>
    <row r="13" spans="1:45" ht="16.5" customHeight="1" x14ac:dyDescent="0.25">
      <c r="A13" s="1">
        <v>6</v>
      </c>
      <c r="B13" s="1" t="s">
        <v>223</v>
      </c>
      <c r="C13" s="1" t="s">
        <v>235</v>
      </c>
      <c r="D13" s="1" t="s">
        <v>30</v>
      </c>
      <c r="E13" s="47">
        <v>866192037801204</v>
      </c>
      <c r="F13" s="1"/>
      <c r="G13" s="1" t="s">
        <v>74</v>
      </c>
      <c r="H13" s="47">
        <v>20180709320133</v>
      </c>
      <c r="I13" s="1" t="s">
        <v>409</v>
      </c>
      <c r="J13" s="1" t="s">
        <v>410</v>
      </c>
      <c r="K13" s="1" t="s">
        <v>120</v>
      </c>
      <c r="L13" s="1" t="s">
        <v>84</v>
      </c>
      <c r="M13" s="1" t="s">
        <v>58</v>
      </c>
      <c r="N13" s="1" t="s">
        <v>122</v>
      </c>
      <c r="O13" s="1" t="s">
        <v>80</v>
      </c>
      <c r="P13" s="1" t="s">
        <v>92</v>
      </c>
      <c r="Q13" s="1" t="s">
        <v>42</v>
      </c>
      <c r="R13" s="1" t="s">
        <v>44</v>
      </c>
      <c r="T13" s="272"/>
      <c r="U13" s="1" t="s">
        <v>68</v>
      </c>
      <c r="V13" s="1">
        <f>COUNTIF(R$8:R$1000,"SF")</f>
        <v>1</v>
      </c>
      <c r="Y13" s="259"/>
      <c r="Z13" s="18" t="s">
        <v>68</v>
      </c>
      <c r="AA13" s="18">
        <f>COUNTIFS($D$8:$D$1000,"TG102",$R$8:$R$1000,"SF")</f>
        <v>0</v>
      </c>
      <c r="AB13" s="257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</row>
    <row r="14" spans="1:45" ht="16.5" customHeight="1" x14ac:dyDescent="0.25">
      <c r="A14" s="1">
        <v>7</v>
      </c>
      <c r="B14" s="1" t="s">
        <v>223</v>
      </c>
      <c r="C14" s="1" t="s">
        <v>235</v>
      </c>
      <c r="D14" s="1" t="s">
        <v>30</v>
      </c>
      <c r="E14" s="47">
        <v>866192037811732</v>
      </c>
      <c r="F14" s="1"/>
      <c r="G14" s="1" t="s">
        <v>74</v>
      </c>
      <c r="H14" s="47">
        <v>20180709320733</v>
      </c>
      <c r="I14" s="1" t="s">
        <v>409</v>
      </c>
      <c r="J14" s="1" t="s">
        <v>410</v>
      </c>
      <c r="K14" s="1" t="s">
        <v>120</v>
      </c>
      <c r="L14" s="1" t="s">
        <v>84</v>
      </c>
      <c r="M14" s="1" t="s">
        <v>58</v>
      </c>
      <c r="N14" s="1" t="s">
        <v>122</v>
      </c>
      <c r="O14" s="1" t="s">
        <v>80</v>
      </c>
      <c r="P14" s="1" t="s">
        <v>92</v>
      </c>
      <c r="Q14" s="1" t="s">
        <v>42</v>
      </c>
      <c r="R14" s="1" t="s">
        <v>44</v>
      </c>
      <c r="T14" s="272"/>
      <c r="U14" s="18" t="s">
        <v>69</v>
      </c>
      <c r="V14" s="1">
        <f>COUNTIF(R$8:R$1000,"RTB")</f>
        <v>0</v>
      </c>
      <c r="Y14" s="259"/>
      <c r="Z14" s="18" t="s">
        <v>69</v>
      </c>
      <c r="AA14" s="18">
        <f>COUNTIFS($D$8:$D$1000,"TG102",$R$8:$R$1000,"RTB")</f>
        <v>0</v>
      </c>
      <c r="AB14" s="257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</row>
    <row r="15" spans="1:45" ht="16.5" customHeight="1" x14ac:dyDescent="0.25">
      <c r="A15" s="1">
        <v>8</v>
      </c>
      <c r="B15" s="1" t="s">
        <v>223</v>
      </c>
      <c r="C15" s="1" t="s">
        <v>235</v>
      </c>
      <c r="D15" s="1" t="s">
        <v>30</v>
      </c>
      <c r="E15" s="47">
        <v>866192037834239</v>
      </c>
      <c r="F15" s="1"/>
      <c r="G15" s="1" t="s">
        <v>74</v>
      </c>
      <c r="H15" s="47">
        <v>20180709320533</v>
      </c>
      <c r="I15" s="1" t="s">
        <v>409</v>
      </c>
      <c r="J15" s="1" t="s">
        <v>410</v>
      </c>
      <c r="K15" s="1" t="s">
        <v>84</v>
      </c>
      <c r="L15" s="1"/>
      <c r="M15" s="1" t="s">
        <v>106</v>
      </c>
      <c r="N15" s="1" t="s">
        <v>122</v>
      </c>
      <c r="O15" s="1" t="s">
        <v>80</v>
      </c>
      <c r="P15" s="1" t="s">
        <v>92</v>
      </c>
      <c r="Q15" s="1" t="s">
        <v>42</v>
      </c>
      <c r="R15" s="1" t="s">
        <v>44</v>
      </c>
      <c r="T15" s="272"/>
      <c r="U15" s="18" t="s">
        <v>44</v>
      </c>
      <c r="V15" s="1">
        <f>COUNTIF(R$8:R$1000,"NCFW")</f>
        <v>31</v>
      </c>
      <c r="Y15" s="259"/>
      <c r="Z15" s="18" t="s">
        <v>44</v>
      </c>
      <c r="AA15" s="18">
        <f>COUNTIFS($D$8:$D$1000,"TG102",$R$8:$R$1000,"NCFW")</f>
        <v>2</v>
      </c>
      <c r="AB15" s="257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</row>
    <row r="16" spans="1:45" ht="16.5" customHeight="1" x14ac:dyDescent="0.25">
      <c r="A16" s="1">
        <v>9</v>
      </c>
      <c r="B16" s="1" t="s">
        <v>223</v>
      </c>
      <c r="C16" s="1" t="s">
        <v>235</v>
      </c>
      <c r="D16" s="1" t="s">
        <v>56</v>
      </c>
      <c r="E16" s="47">
        <v>868183034755731</v>
      </c>
      <c r="F16" s="1"/>
      <c r="G16" s="1" t="s">
        <v>74</v>
      </c>
      <c r="H16" s="47">
        <v>20180924510135</v>
      </c>
      <c r="I16" s="1" t="s">
        <v>411</v>
      </c>
      <c r="J16" s="1" t="s">
        <v>210</v>
      </c>
      <c r="K16" s="1" t="s">
        <v>78</v>
      </c>
      <c r="L16" s="1"/>
      <c r="M16" s="1" t="s">
        <v>412</v>
      </c>
      <c r="N16" s="1"/>
      <c r="O16" s="1" t="s">
        <v>80</v>
      </c>
      <c r="P16" s="1" t="s">
        <v>92</v>
      </c>
      <c r="Q16" s="1" t="s">
        <v>42</v>
      </c>
      <c r="R16" s="1" t="s">
        <v>68</v>
      </c>
      <c r="T16" s="273"/>
      <c r="U16" s="18" t="s">
        <v>45</v>
      </c>
      <c r="V16" s="1">
        <f>COUNTIF(R$8:R$1000,"KL")</f>
        <v>4</v>
      </c>
      <c r="Y16" s="259"/>
      <c r="Z16" s="18" t="s">
        <v>45</v>
      </c>
      <c r="AA16" s="18">
        <f>COUNTIFS($D$8:$D$1000,"TG102",$R$8:$R$1000,"KL")</f>
        <v>1</v>
      </c>
      <c r="AB16" s="258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</row>
    <row r="17" spans="1:44" ht="16.5" customHeight="1" x14ac:dyDescent="0.25">
      <c r="A17" s="1">
        <v>10</v>
      </c>
      <c r="B17" s="32">
        <v>43647</v>
      </c>
      <c r="C17" s="32">
        <v>43344</v>
      </c>
      <c r="D17" s="1" t="s">
        <v>23</v>
      </c>
      <c r="E17" s="47">
        <v>863586034547178</v>
      </c>
      <c r="F17" s="1"/>
      <c r="G17" s="1" t="s">
        <v>95</v>
      </c>
      <c r="H17" s="47"/>
      <c r="I17" s="1" t="s">
        <v>413</v>
      </c>
      <c r="J17" s="1"/>
      <c r="K17" s="1" t="s">
        <v>191</v>
      </c>
      <c r="L17" s="1" t="s">
        <v>98</v>
      </c>
      <c r="M17" s="1" t="s">
        <v>414</v>
      </c>
      <c r="N17" s="1"/>
      <c r="O17" s="1" t="s">
        <v>80</v>
      </c>
      <c r="P17" s="1" t="s">
        <v>81</v>
      </c>
      <c r="Q17" s="1" t="s">
        <v>42</v>
      </c>
      <c r="R17" s="1" t="s">
        <v>44</v>
      </c>
      <c r="T17" s="274" t="s">
        <v>55</v>
      </c>
      <c r="U17" s="275"/>
      <c r="V17" s="104">
        <f>SUM(V6:V16)</f>
        <v>61</v>
      </c>
      <c r="Y17" s="259" t="s">
        <v>22</v>
      </c>
      <c r="Z17" s="18" t="s">
        <v>38</v>
      </c>
      <c r="AA17" s="18">
        <f>COUNTIFS($D$8:$D$1000,"TG102A",$R$8:$R$1000,"MCU")</f>
        <v>0</v>
      </c>
      <c r="AB17" s="256">
        <f>SUM(AA17:AA27)</f>
        <v>0</v>
      </c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</row>
    <row r="18" spans="1:44" ht="16.5" customHeight="1" x14ac:dyDescent="0.25">
      <c r="A18" s="1">
        <v>11</v>
      </c>
      <c r="B18" s="32">
        <v>43647</v>
      </c>
      <c r="C18" s="32">
        <v>43344</v>
      </c>
      <c r="D18" s="1" t="s">
        <v>23</v>
      </c>
      <c r="E18" s="47">
        <v>863586032938478</v>
      </c>
      <c r="F18" s="1"/>
      <c r="G18" s="1" t="s">
        <v>95</v>
      </c>
      <c r="H18" s="47"/>
      <c r="I18" s="1" t="s">
        <v>415</v>
      </c>
      <c r="J18" s="1" t="s">
        <v>416</v>
      </c>
      <c r="K18" s="1" t="s">
        <v>98</v>
      </c>
      <c r="L18" s="1"/>
      <c r="M18" s="1" t="s">
        <v>417</v>
      </c>
      <c r="N18" s="1"/>
      <c r="O18" s="1" t="s">
        <v>80</v>
      </c>
      <c r="P18" s="1" t="s">
        <v>81</v>
      </c>
      <c r="Q18" s="1" t="s">
        <v>37</v>
      </c>
      <c r="R18" s="1" t="s">
        <v>41</v>
      </c>
      <c r="Y18" s="259"/>
      <c r="Z18" s="18" t="s">
        <v>59</v>
      </c>
      <c r="AA18" s="18">
        <f>COUNTIFS($D$8:$D$1000,"TG102A",$R$8:$R$1000,"GSM")</f>
        <v>0</v>
      </c>
      <c r="AB18" s="257"/>
    </row>
    <row r="19" spans="1:44" ht="16.5" customHeight="1" x14ac:dyDescent="0.25">
      <c r="A19" s="1">
        <v>12</v>
      </c>
      <c r="B19" s="32">
        <v>43647</v>
      </c>
      <c r="C19" s="32">
        <v>43344</v>
      </c>
      <c r="D19" s="1" t="s">
        <v>23</v>
      </c>
      <c r="E19" s="47">
        <v>861694037982806</v>
      </c>
      <c r="F19" s="1"/>
      <c r="G19" s="1" t="s">
        <v>95</v>
      </c>
      <c r="H19" s="47"/>
      <c r="I19" s="1"/>
      <c r="J19" s="1" t="s">
        <v>418</v>
      </c>
      <c r="K19" s="1"/>
      <c r="L19" s="1" t="s">
        <v>98</v>
      </c>
      <c r="M19" s="1" t="s">
        <v>419</v>
      </c>
      <c r="N19" s="33">
        <v>610000</v>
      </c>
      <c r="O19" s="1" t="s">
        <v>80</v>
      </c>
      <c r="P19" s="1" t="s">
        <v>81</v>
      </c>
      <c r="Q19" s="1" t="s">
        <v>37</v>
      </c>
      <c r="R19" s="1" t="s">
        <v>40</v>
      </c>
      <c r="Y19" s="259"/>
      <c r="Z19" s="18" t="s">
        <v>39</v>
      </c>
      <c r="AA19" s="18">
        <f>COUNTIFS($D$8:$D$1000,"TG102A",$R$8:$R$1000,"GPS")</f>
        <v>0</v>
      </c>
      <c r="AB19" s="257"/>
    </row>
    <row r="20" spans="1:44" ht="16.5" customHeight="1" x14ac:dyDescent="0.25">
      <c r="A20" s="1">
        <v>13</v>
      </c>
      <c r="B20" s="1" t="s">
        <v>223</v>
      </c>
      <c r="C20" s="1" t="s">
        <v>235</v>
      </c>
      <c r="D20" s="1" t="s">
        <v>23</v>
      </c>
      <c r="E20" s="47">
        <v>861694031097387</v>
      </c>
      <c r="F20" s="1"/>
      <c r="G20" s="1" t="s">
        <v>95</v>
      </c>
      <c r="H20" s="47">
        <v>20161229160338</v>
      </c>
      <c r="I20" s="1" t="s">
        <v>420</v>
      </c>
      <c r="J20" s="1"/>
      <c r="K20" s="1" t="s">
        <v>421</v>
      </c>
      <c r="L20" s="1" t="s">
        <v>98</v>
      </c>
      <c r="M20" s="1" t="s">
        <v>414</v>
      </c>
      <c r="N20" s="1"/>
      <c r="O20" s="1" t="s">
        <v>80</v>
      </c>
      <c r="P20" s="1" t="s">
        <v>92</v>
      </c>
      <c r="Q20" s="1" t="s">
        <v>42</v>
      </c>
      <c r="R20" s="1" t="s">
        <v>44</v>
      </c>
      <c r="T20" s="144" t="s">
        <v>54</v>
      </c>
      <c r="U20" s="53" t="s">
        <v>35</v>
      </c>
      <c r="V20" s="142"/>
      <c r="Y20" s="259"/>
      <c r="Z20" s="18" t="s">
        <v>40</v>
      </c>
      <c r="AA20" s="18">
        <f>COUNTIFS($D$8:$D$1000,"TG102A",$R$8:$R$1000,"NG")</f>
        <v>0</v>
      </c>
      <c r="AB20" s="257"/>
    </row>
    <row r="21" spans="1:44" ht="16.5" customHeight="1" x14ac:dyDescent="0.25">
      <c r="A21" s="1">
        <v>14</v>
      </c>
      <c r="B21" s="1" t="s">
        <v>271</v>
      </c>
      <c r="C21" s="1" t="s">
        <v>387</v>
      </c>
      <c r="D21" s="1" t="s">
        <v>23</v>
      </c>
      <c r="E21" s="47">
        <v>861694031770546</v>
      </c>
      <c r="F21" s="1" t="s">
        <v>422</v>
      </c>
      <c r="G21" s="1" t="s">
        <v>95</v>
      </c>
      <c r="H21" s="1"/>
      <c r="I21" s="1" t="s">
        <v>423</v>
      </c>
      <c r="J21" s="1" t="s">
        <v>50</v>
      </c>
      <c r="K21" s="1" t="s">
        <v>424</v>
      </c>
      <c r="L21" s="1" t="s">
        <v>98</v>
      </c>
      <c r="M21" s="1" t="s">
        <v>425</v>
      </c>
      <c r="N21" s="33">
        <v>20000</v>
      </c>
      <c r="O21" s="1" t="s">
        <v>80</v>
      </c>
      <c r="P21" s="1" t="s">
        <v>100</v>
      </c>
      <c r="Q21" s="1" t="s">
        <v>37</v>
      </c>
      <c r="R21" s="1" t="s">
        <v>40</v>
      </c>
      <c r="T21" s="18" t="s">
        <v>46</v>
      </c>
      <c r="U21" s="18">
        <f>COUNTIF(Q7:Q1000,"PM")</f>
        <v>39</v>
      </c>
      <c r="V21" s="124"/>
      <c r="Y21" s="259"/>
      <c r="Z21" s="18" t="s">
        <v>67</v>
      </c>
      <c r="AA21" s="18">
        <f>COUNTIFS($D$8:$D$1000,"TG102A",$R$8:$R$1000,"ACC")</f>
        <v>0</v>
      </c>
      <c r="AB21" s="257"/>
    </row>
    <row r="22" spans="1:44" ht="16.5" customHeight="1" x14ac:dyDescent="0.25">
      <c r="A22" s="1">
        <v>15</v>
      </c>
      <c r="B22" s="1" t="s">
        <v>271</v>
      </c>
      <c r="C22" s="1" t="s">
        <v>387</v>
      </c>
      <c r="D22" s="1" t="s">
        <v>23</v>
      </c>
      <c r="E22" s="47">
        <v>862631034731462</v>
      </c>
      <c r="F22" s="1" t="s">
        <v>262</v>
      </c>
      <c r="G22" s="1" t="s">
        <v>95</v>
      </c>
      <c r="H22" s="1" t="s">
        <v>401</v>
      </c>
      <c r="I22" s="1" t="s">
        <v>426</v>
      </c>
      <c r="J22" s="1"/>
      <c r="K22" s="1" t="s">
        <v>424</v>
      </c>
      <c r="L22" s="1" t="s">
        <v>98</v>
      </c>
      <c r="M22" s="1" t="s">
        <v>414</v>
      </c>
      <c r="N22" s="1"/>
      <c r="O22" s="1" t="s">
        <v>80</v>
      </c>
      <c r="P22" s="1" t="s">
        <v>100</v>
      </c>
      <c r="Q22" s="1" t="s">
        <v>42</v>
      </c>
      <c r="R22" s="1" t="s">
        <v>44</v>
      </c>
      <c r="T22" s="18" t="s">
        <v>47</v>
      </c>
      <c r="U22" s="18">
        <f>COUNTIF(Q7:Q1000,"PC")</f>
        <v>22</v>
      </c>
      <c r="V22" s="124"/>
      <c r="Y22" s="259"/>
      <c r="Z22" s="18" t="s">
        <v>41</v>
      </c>
      <c r="AA22" s="18">
        <f>COUNTIFS($D$8:$D$1000,"TG102A",$R$8:$R$1000,"LK")</f>
        <v>0</v>
      </c>
      <c r="AB22" s="257"/>
    </row>
    <row r="23" spans="1:44" ht="16.5" customHeight="1" x14ac:dyDescent="0.25">
      <c r="A23" s="1">
        <v>16</v>
      </c>
      <c r="B23" s="1" t="s">
        <v>271</v>
      </c>
      <c r="C23" s="1" t="s">
        <v>387</v>
      </c>
      <c r="D23" s="1" t="s">
        <v>23</v>
      </c>
      <c r="E23" s="47">
        <v>864811037269359</v>
      </c>
      <c r="F23" s="1"/>
      <c r="G23" s="1" t="s">
        <v>95</v>
      </c>
      <c r="H23" s="1"/>
      <c r="I23" s="1" t="s">
        <v>82</v>
      </c>
      <c r="J23" s="1" t="s">
        <v>427</v>
      </c>
      <c r="K23" s="1" t="s">
        <v>428</v>
      </c>
      <c r="L23" s="1" t="s">
        <v>98</v>
      </c>
      <c r="M23" s="1" t="s">
        <v>237</v>
      </c>
      <c r="N23" s="1"/>
      <c r="O23" s="1" t="s">
        <v>80</v>
      </c>
      <c r="P23" s="1" t="s">
        <v>100</v>
      </c>
      <c r="Q23" s="1" t="s">
        <v>37</v>
      </c>
      <c r="R23" s="1" t="s">
        <v>59</v>
      </c>
      <c r="T23" s="104" t="s">
        <v>55</v>
      </c>
      <c r="U23" s="5">
        <f>SUM(U21:U22)</f>
        <v>61</v>
      </c>
      <c r="V23" s="124"/>
      <c r="Y23" s="259"/>
      <c r="Z23" s="18" t="s">
        <v>43</v>
      </c>
      <c r="AA23" s="18">
        <f>COUNTIFS($D$8:$D$1000,"TG102A",$R$8:$R$1000,"MCH")</f>
        <v>0</v>
      </c>
      <c r="AB23" s="257"/>
    </row>
    <row r="24" spans="1:44" ht="16.5" customHeight="1" x14ac:dyDescent="0.25">
      <c r="A24" s="1">
        <v>17</v>
      </c>
      <c r="B24" s="1" t="s">
        <v>271</v>
      </c>
      <c r="C24" s="1" t="s">
        <v>387</v>
      </c>
      <c r="D24" s="1" t="s">
        <v>23</v>
      </c>
      <c r="E24" s="47">
        <v>861694031769464</v>
      </c>
      <c r="F24" s="1"/>
      <c r="G24" s="1" t="s">
        <v>95</v>
      </c>
      <c r="H24" s="1"/>
      <c r="I24" s="1"/>
      <c r="J24" s="1" t="s">
        <v>429</v>
      </c>
      <c r="K24" s="1"/>
      <c r="L24" s="1" t="s">
        <v>98</v>
      </c>
      <c r="M24" s="1" t="s">
        <v>430</v>
      </c>
      <c r="N24" s="33">
        <v>35000</v>
      </c>
      <c r="O24" s="1" t="s">
        <v>80</v>
      </c>
      <c r="P24" s="1" t="s">
        <v>100</v>
      </c>
      <c r="Q24" s="1" t="s">
        <v>37</v>
      </c>
      <c r="R24" s="1" t="s">
        <v>59</v>
      </c>
      <c r="Y24" s="259"/>
      <c r="Z24" s="18" t="s">
        <v>68</v>
      </c>
      <c r="AA24" s="18">
        <f>COUNTIFS($D$8:$D$1000,"TG102A",$R$8:$R$1000,"SF")</f>
        <v>0</v>
      </c>
      <c r="AB24" s="257"/>
    </row>
    <row r="25" spans="1:44" ht="16.5" customHeight="1" x14ac:dyDescent="0.25">
      <c r="A25" s="1">
        <v>18</v>
      </c>
      <c r="B25" s="32">
        <v>43647</v>
      </c>
      <c r="C25" s="32">
        <v>43344</v>
      </c>
      <c r="D25" s="1" t="s">
        <v>18</v>
      </c>
      <c r="E25" s="47">
        <v>867330028893181</v>
      </c>
      <c r="F25" s="1"/>
      <c r="G25" s="1" t="s">
        <v>95</v>
      </c>
      <c r="H25" s="1"/>
      <c r="I25" s="26" t="s">
        <v>431</v>
      </c>
      <c r="J25" s="1"/>
      <c r="K25" s="1" t="s">
        <v>142</v>
      </c>
      <c r="L25" s="1"/>
      <c r="M25" s="1" t="s">
        <v>58</v>
      </c>
      <c r="N25" s="1"/>
      <c r="O25" s="1" t="s">
        <v>432</v>
      </c>
      <c r="P25" s="1" t="s">
        <v>81</v>
      </c>
      <c r="Q25" s="1" t="s">
        <v>42</v>
      </c>
      <c r="R25" s="1" t="s">
        <v>44</v>
      </c>
      <c r="Y25" s="259"/>
      <c r="Z25" s="18" t="s">
        <v>69</v>
      </c>
      <c r="AA25" s="18">
        <f>COUNTIFS($D$8:$D$1000,"TG102A",$R$8:$R$1000,"RTB")</f>
        <v>0</v>
      </c>
      <c r="AB25" s="257"/>
    </row>
    <row r="26" spans="1:44" ht="16.5" customHeight="1" x14ac:dyDescent="0.25">
      <c r="A26" s="265" t="s">
        <v>557</v>
      </c>
      <c r="B26" s="266"/>
      <c r="C26" s="266"/>
      <c r="D26" s="266"/>
      <c r="E26" s="266"/>
      <c r="F26" s="266"/>
      <c r="G26" s="266"/>
      <c r="H26" s="266"/>
      <c r="I26" s="266"/>
      <c r="J26" s="266"/>
      <c r="K26" s="266"/>
      <c r="L26" s="266"/>
      <c r="M26" s="266"/>
      <c r="N26" s="266"/>
      <c r="O26" s="266"/>
      <c r="P26" s="266"/>
      <c r="Q26" s="266"/>
      <c r="R26" s="267"/>
      <c r="T26" s="140"/>
      <c r="U26" s="140"/>
      <c r="V26" s="140"/>
      <c r="Y26" s="259"/>
      <c r="Z26" s="18" t="s">
        <v>44</v>
      </c>
      <c r="AA26" s="18">
        <f>COUNTIFS($D$8:$D$1000,"TG102A",$R$8:$R$1000,"NCFW")</f>
        <v>0</v>
      </c>
      <c r="AB26" s="257"/>
    </row>
    <row r="27" spans="1:44" ht="16.5" customHeight="1" x14ac:dyDescent="0.25">
      <c r="A27" s="268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70"/>
      <c r="T27" s="140"/>
      <c r="U27" s="140"/>
      <c r="V27" s="140"/>
      <c r="Y27" s="259"/>
      <c r="Z27" s="18" t="s">
        <v>45</v>
      </c>
      <c r="AA27" s="18">
        <f>COUNTIFS($D$8:$D$1000,"TG102A",$R$8:$R$1000,"KL")</f>
        <v>0</v>
      </c>
      <c r="AB27" s="258"/>
    </row>
    <row r="28" spans="1:44" ht="16.5" customHeight="1" x14ac:dyDescent="0.25">
      <c r="A28" s="1">
        <v>19</v>
      </c>
      <c r="B28" s="1" t="s">
        <v>558</v>
      </c>
      <c r="C28" s="1" t="s">
        <v>558</v>
      </c>
      <c r="D28" s="1" t="s">
        <v>23</v>
      </c>
      <c r="E28" s="47">
        <v>866104022164266</v>
      </c>
      <c r="F28" s="1"/>
      <c r="G28" s="1" t="s">
        <v>95</v>
      </c>
      <c r="H28" s="1" t="s">
        <v>577</v>
      </c>
      <c r="I28" s="1"/>
      <c r="J28" s="1" t="s">
        <v>52</v>
      </c>
      <c r="K28" s="1" t="s">
        <v>722</v>
      </c>
      <c r="L28" s="1" t="s">
        <v>98</v>
      </c>
      <c r="M28" s="1" t="s">
        <v>58</v>
      </c>
      <c r="N28" s="1"/>
      <c r="O28" s="1" t="s">
        <v>80</v>
      </c>
      <c r="P28" s="1" t="s">
        <v>100</v>
      </c>
      <c r="Q28" s="1" t="s">
        <v>42</v>
      </c>
      <c r="R28" s="1" t="s">
        <v>43</v>
      </c>
      <c r="T28" s="140"/>
      <c r="U28" s="140"/>
      <c r="V28" s="140"/>
      <c r="Y28" s="259" t="s">
        <v>21</v>
      </c>
      <c r="Z28" s="18" t="s">
        <v>38</v>
      </c>
      <c r="AA28" s="18">
        <f>COUNTIFS($D$8:$D$1000,"GPS801",$R$8:$R$1000,"MCU")</f>
        <v>0</v>
      </c>
      <c r="AB28" s="256">
        <f>SUM(AA28:AA38)</f>
        <v>0</v>
      </c>
    </row>
    <row r="29" spans="1:44" ht="16.5" customHeight="1" x14ac:dyDescent="0.25">
      <c r="A29" s="1">
        <v>20</v>
      </c>
      <c r="B29" s="1" t="s">
        <v>594</v>
      </c>
      <c r="C29" s="1" t="s">
        <v>594</v>
      </c>
      <c r="D29" s="1" t="s">
        <v>23</v>
      </c>
      <c r="E29" s="47">
        <v>861694031764150</v>
      </c>
      <c r="F29" s="1"/>
      <c r="G29" s="1" t="s">
        <v>95</v>
      </c>
      <c r="H29" s="1">
        <v>20161218051133</v>
      </c>
      <c r="I29" s="1" t="s">
        <v>723</v>
      </c>
      <c r="J29" s="1" t="s">
        <v>724</v>
      </c>
      <c r="K29" s="1" t="s">
        <v>725</v>
      </c>
      <c r="L29" s="1" t="s">
        <v>98</v>
      </c>
      <c r="M29" s="1" t="s">
        <v>726</v>
      </c>
      <c r="N29" s="33">
        <v>20000</v>
      </c>
      <c r="O29" s="1" t="s">
        <v>80</v>
      </c>
      <c r="P29" s="1" t="s">
        <v>92</v>
      </c>
      <c r="Q29" s="1" t="s">
        <v>37</v>
      </c>
      <c r="R29" s="1" t="s">
        <v>40</v>
      </c>
      <c r="T29" s="140"/>
      <c r="U29" s="140"/>
      <c r="V29" s="140"/>
      <c r="Y29" s="259"/>
      <c r="Z29" s="18" t="s">
        <v>59</v>
      </c>
      <c r="AA29" s="18">
        <f>COUNTIFS($D$8:$D$1000,"GPS801",$R$8:$R$1000,"GSM")</f>
        <v>0</v>
      </c>
      <c r="AB29" s="257"/>
    </row>
    <row r="30" spans="1:44" ht="16.5" customHeight="1" x14ac:dyDescent="0.25">
      <c r="A30" s="265" t="s">
        <v>727</v>
      </c>
      <c r="B30" s="266"/>
      <c r="C30" s="266"/>
      <c r="D30" s="266"/>
      <c r="E30" s="266"/>
      <c r="F30" s="266"/>
      <c r="G30" s="266"/>
      <c r="H30" s="266"/>
      <c r="I30" s="266"/>
      <c r="J30" s="266"/>
      <c r="K30" s="266"/>
      <c r="L30" s="266"/>
      <c r="M30" s="266"/>
      <c r="N30" s="266"/>
      <c r="O30" s="266"/>
      <c r="P30" s="266"/>
      <c r="Q30" s="266"/>
      <c r="R30" s="267"/>
      <c r="T30" s="140"/>
      <c r="U30" s="140"/>
      <c r="V30" s="140"/>
      <c r="Y30" s="259"/>
      <c r="Z30" s="18" t="s">
        <v>39</v>
      </c>
      <c r="AA30" s="18">
        <f>COUNTIFS($D$8:$D$1000,"GPS801",$R$8:$R$1000,"GPS")</f>
        <v>0</v>
      </c>
      <c r="AB30" s="257"/>
    </row>
    <row r="31" spans="1:44" ht="16.5" customHeight="1" x14ac:dyDescent="0.25">
      <c r="A31" s="268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70"/>
      <c r="T31" s="140"/>
      <c r="U31" s="140"/>
      <c r="V31" s="140"/>
      <c r="Y31" s="259"/>
      <c r="Z31" s="18" t="s">
        <v>40</v>
      </c>
      <c r="AA31" s="18">
        <f>COUNTIFS($D$8:$D$1000,"GPS801",$R$8:$R$1000,"NG")</f>
        <v>0</v>
      </c>
      <c r="AB31" s="257"/>
    </row>
    <row r="32" spans="1:44" ht="16.5" customHeight="1" x14ac:dyDescent="0.25">
      <c r="A32" s="1">
        <v>21</v>
      </c>
      <c r="B32" s="20" t="s">
        <v>873</v>
      </c>
      <c r="C32" s="20" t="s">
        <v>856</v>
      </c>
      <c r="D32" s="18" t="s">
        <v>30</v>
      </c>
      <c r="E32" s="21">
        <v>866192037798566</v>
      </c>
      <c r="F32" s="18" t="s">
        <v>88</v>
      </c>
      <c r="G32" s="18" t="s">
        <v>74</v>
      </c>
      <c r="H32" s="29" t="s">
        <v>1047</v>
      </c>
      <c r="I32" s="24" t="s">
        <v>1048</v>
      </c>
      <c r="J32" s="22" t="s">
        <v>1049</v>
      </c>
      <c r="K32" s="22" t="s">
        <v>84</v>
      </c>
      <c r="L32" s="22"/>
      <c r="M32" s="22" t="s">
        <v>281</v>
      </c>
      <c r="N32" s="35" t="s">
        <v>122</v>
      </c>
      <c r="O32" s="22" t="s">
        <v>80</v>
      </c>
      <c r="P32" s="22" t="s">
        <v>92</v>
      </c>
      <c r="Q32" s="26" t="s">
        <v>37</v>
      </c>
      <c r="R32" s="1" t="s">
        <v>41</v>
      </c>
      <c r="T32" s="140"/>
      <c r="U32" s="140"/>
      <c r="V32" s="140"/>
      <c r="Y32" s="259"/>
      <c r="Z32" s="18" t="s">
        <v>67</v>
      </c>
      <c r="AA32" s="18">
        <f>COUNTIFS($D$8:$D$1000,"GPS801",$R$8:$R$1000,"ACC")</f>
        <v>0</v>
      </c>
      <c r="AB32" s="257"/>
    </row>
    <row r="33" spans="1:28" ht="16.5" customHeight="1" x14ac:dyDescent="0.25">
      <c r="A33" s="1">
        <v>22</v>
      </c>
      <c r="B33" s="20" t="s">
        <v>802</v>
      </c>
      <c r="C33" s="20" t="s">
        <v>749</v>
      </c>
      <c r="D33" s="18" t="s">
        <v>30</v>
      </c>
      <c r="E33" s="21">
        <v>866192037824180</v>
      </c>
      <c r="F33" s="18"/>
      <c r="G33" s="18" t="s">
        <v>74</v>
      </c>
      <c r="H33" s="31" t="s">
        <v>306</v>
      </c>
      <c r="I33" s="24" t="s">
        <v>1050</v>
      </c>
      <c r="J33" s="22"/>
      <c r="K33" s="22" t="s">
        <v>120</v>
      </c>
      <c r="L33" s="22" t="s">
        <v>84</v>
      </c>
      <c r="M33" s="22" t="s">
        <v>58</v>
      </c>
      <c r="N33" s="35" t="s">
        <v>122</v>
      </c>
      <c r="O33" s="22" t="s">
        <v>80</v>
      </c>
      <c r="P33" s="22" t="s">
        <v>92</v>
      </c>
      <c r="Q33" s="26" t="s">
        <v>42</v>
      </c>
      <c r="R33" s="1" t="s">
        <v>44</v>
      </c>
      <c r="T33" s="140"/>
      <c r="U33" s="140"/>
      <c r="V33" s="140"/>
      <c r="Y33" s="259"/>
      <c r="Z33" s="18" t="s">
        <v>41</v>
      </c>
      <c r="AA33" s="18">
        <f>COUNTIFS($D$8:$D$1000,"GPS801",$R$8:$R$1000,"LK")</f>
        <v>0</v>
      </c>
      <c r="AB33" s="257"/>
    </row>
    <row r="34" spans="1:28" ht="16.5" customHeight="1" x14ac:dyDescent="0.25">
      <c r="A34" s="1">
        <v>23</v>
      </c>
      <c r="B34" s="20" t="s">
        <v>802</v>
      </c>
      <c r="C34" s="20" t="s">
        <v>749</v>
      </c>
      <c r="D34" s="1" t="s">
        <v>30</v>
      </c>
      <c r="E34" s="67" t="s">
        <v>1051</v>
      </c>
      <c r="F34" s="1"/>
      <c r="G34" s="1" t="s">
        <v>74</v>
      </c>
      <c r="H34" s="29"/>
      <c r="I34" s="24" t="s">
        <v>1050</v>
      </c>
      <c r="J34" s="22"/>
      <c r="K34" s="22" t="s">
        <v>84</v>
      </c>
      <c r="L34" s="22"/>
      <c r="M34" s="22" t="s">
        <v>106</v>
      </c>
      <c r="N34" s="35" t="s">
        <v>122</v>
      </c>
      <c r="O34" s="22" t="s">
        <v>80</v>
      </c>
      <c r="P34" s="22" t="s">
        <v>92</v>
      </c>
      <c r="Q34" s="26" t="s">
        <v>42</v>
      </c>
      <c r="R34" s="1" t="s">
        <v>44</v>
      </c>
      <c r="T34" s="140"/>
      <c r="U34" s="140"/>
      <c r="V34" s="140"/>
      <c r="Y34" s="259"/>
      <c r="Z34" s="18" t="s">
        <v>43</v>
      </c>
      <c r="AA34" s="18">
        <f>COUNTIFS($D$8:$D$1000,"GPS801",$R$8:$R$1000,"MCH")</f>
        <v>0</v>
      </c>
      <c r="AB34" s="257"/>
    </row>
    <row r="35" spans="1:28" ht="16.5" customHeight="1" x14ac:dyDescent="0.25">
      <c r="A35" s="1">
        <v>24</v>
      </c>
      <c r="B35" s="20" t="s">
        <v>802</v>
      </c>
      <c r="C35" s="20" t="s">
        <v>749</v>
      </c>
      <c r="D35" s="18" t="s">
        <v>30</v>
      </c>
      <c r="E35" s="21">
        <v>866192037816517</v>
      </c>
      <c r="F35" s="18"/>
      <c r="G35" s="18" t="s">
        <v>74</v>
      </c>
      <c r="H35" s="29"/>
      <c r="I35" s="24" t="s">
        <v>1050</v>
      </c>
      <c r="J35" s="22"/>
      <c r="K35" s="22" t="s">
        <v>120</v>
      </c>
      <c r="L35" s="22" t="s">
        <v>84</v>
      </c>
      <c r="M35" s="22" t="s">
        <v>58</v>
      </c>
      <c r="N35" s="35" t="s">
        <v>122</v>
      </c>
      <c r="O35" s="22" t="s">
        <v>80</v>
      </c>
      <c r="P35" s="22" t="s">
        <v>92</v>
      </c>
      <c r="Q35" s="26" t="s">
        <v>42</v>
      </c>
      <c r="R35" s="1" t="s">
        <v>44</v>
      </c>
      <c r="T35" s="140"/>
      <c r="U35" s="140"/>
      <c r="V35" s="140"/>
      <c r="Y35" s="259"/>
      <c r="Z35" s="18" t="s">
        <v>68</v>
      </c>
      <c r="AA35" s="18">
        <f>COUNTIFS($D$8:$D$1000,"GPS801",$R$8:$R$1000,"SF")</f>
        <v>0</v>
      </c>
      <c r="AB35" s="257"/>
    </row>
    <row r="36" spans="1:28" ht="16.5" customHeight="1" x14ac:dyDescent="0.25">
      <c r="A36" s="1">
        <v>25</v>
      </c>
      <c r="B36" s="20" t="s">
        <v>802</v>
      </c>
      <c r="C36" s="20" t="s">
        <v>749</v>
      </c>
      <c r="D36" s="18" t="s">
        <v>30</v>
      </c>
      <c r="E36" s="21">
        <v>866192037788781</v>
      </c>
      <c r="F36" s="18"/>
      <c r="G36" s="18" t="s">
        <v>74</v>
      </c>
      <c r="H36" s="29"/>
      <c r="I36" s="24" t="s">
        <v>1050</v>
      </c>
      <c r="J36" s="22"/>
      <c r="K36" s="22" t="s">
        <v>120</v>
      </c>
      <c r="L36" s="22" t="s">
        <v>84</v>
      </c>
      <c r="M36" s="22" t="s">
        <v>58</v>
      </c>
      <c r="N36" s="35" t="s">
        <v>122</v>
      </c>
      <c r="O36" s="22" t="s">
        <v>80</v>
      </c>
      <c r="P36" s="22" t="s">
        <v>92</v>
      </c>
      <c r="Q36" s="26" t="s">
        <v>42</v>
      </c>
      <c r="R36" s="1" t="s">
        <v>44</v>
      </c>
      <c r="T36" s="140"/>
      <c r="U36" s="140"/>
      <c r="V36" s="140"/>
      <c r="Y36" s="259"/>
      <c r="Z36" s="18" t="s">
        <v>69</v>
      </c>
      <c r="AA36" s="18">
        <f>COUNTIFS($D$8:$D$1000,"GPS801",$R$8:$R$1000,"RTB")</f>
        <v>0</v>
      </c>
      <c r="AB36" s="257"/>
    </row>
    <row r="37" spans="1:28" ht="16.5" customHeight="1" x14ac:dyDescent="0.25">
      <c r="A37" s="1">
        <v>26</v>
      </c>
      <c r="B37" s="20" t="s">
        <v>802</v>
      </c>
      <c r="C37" s="20" t="s">
        <v>749</v>
      </c>
      <c r="D37" s="18" t="s">
        <v>30</v>
      </c>
      <c r="E37" s="21">
        <v>866192037790068</v>
      </c>
      <c r="F37" s="18"/>
      <c r="G37" s="18" t="s">
        <v>74</v>
      </c>
      <c r="H37" s="22"/>
      <c r="I37" s="24" t="s">
        <v>1050</v>
      </c>
      <c r="J37" s="22"/>
      <c r="K37" s="22" t="s">
        <v>120</v>
      </c>
      <c r="L37" s="22" t="s">
        <v>84</v>
      </c>
      <c r="M37" s="22" t="s">
        <v>58</v>
      </c>
      <c r="N37" s="35" t="s">
        <v>122</v>
      </c>
      <c r="O37" s="22" t="s">
        <v>80</v>
      </c>
      <c r="P37" s="22" t="s">
        <v>92</v>
      </c>
      <c r="Q37" s="26" t="s">
        <v>42</v>
      </c>
      <c r="R37" s="1" t="s">
        <v>44</v>
      </c>
      <c r="T37" s="141"/>
      <c r="U37" s="141"/>
      <c r="V37" s="141"/>
      <c r="Y37" s="259"/>
      <c r="Z37" s="18" t="s">
        <v>44</v>
      </c>
      <c r="AA37" s="18">
        <f>COUNTIFS($D$8:$D$1000,"GPS801",$R$8:$R$1000,"NCFW")</f>
        <v>0</v>
      </c>
      <c r="AB37" s="257"/>
    </row>
    <row r="38" spans="1:28" ht="16.5" customHeight="1" x14ac:dyDescent="0.25">
      <c r="A38" s="1">
        <v>27</v>
      </c>
      <c r="B38" s="20" t="s">
        <v>873</v>
      </c>
      <c r="C38" s="20" t="s">
        <v>856</v>
      </c>
      <c r="D38" s="18" t="s">
        <v>56</v>
      </c>
      <c r="E38" s="21">
        <v>868183034688072</v>
      </c>
      <c r="F38" s="5"/>
      <c r="G38" s="18" t="s">
        <v>74</v>
      </c>
      <c r="H38" s="18"/>
      <c r="I38" s="22" t="s">
        <v>76</v>
      </c>
      <c r="J38" s="22" t="s">
        <v>1052</v>
      </c>
      <c r="K38" s="8" t="s">
        <v>206</v>
      </c>
      <c r="L38" s="22" t="s">
        <v>78</v>
      </c>
      <c r="M38" s="22" t="s">
        <v>125</v>
      </c>
      <c r="N38" s="22"/>
      <c r="O38" s="22" t="s">
        <v>80</v>
      </c>
      <c r="P38" s="22" t="s">
        <v>92</v>
      </c>
      <c r="Q38" s="23" t="s">
        <v>37</v>
      </c>
      <c r="R38" s="18" t="s">
        <v>40</v>
      </c>
      <c r="T38" s="124"/>
      <c r="U38" s="124"/>
      <c r="V38" s="124"/>
      <c r="Y38" s="259"/>
      <c r="Z38" s="18" t="s">
        <v>45</v>
      </c>
      <c r="AA38" s="18">
        <f>COUNTIFS($D$8:$D$1000,"GPS801",$R$8:$R$1000,"KL")</f>
        <v>0</v>
      </c>
      <c r="AB38" s="258"/>
    </row>
    <row r="39" spans="1:28" ht="16.5" customHeight="1" x14ac:dyDescent="0.25">
      <c r="A39" s="1">
        <v>28</v>
      </c>
      <c r="B39" s="20" t="s">
        <v>873</v>
      </c>
      <c r="C39" s="20" t="s">
        <v>856</v>
      </c>
      <c r="D39" s="18" t="s">
        <v>56</v>
      </c>
      <c r="E39" s="76">
        <v>868183034526314</v>
      </c>
      <c r="F39" s="5"/>
      <c r="G39" s="18" t="s">
        <v>74</v>
      </c>
      <c r="H39" s="31"/>
      <c r="I39" s="22" t="s">
        <v>1050</v>
      </c>
      <c r="J39" s="22" t="s">
        <v>1053</v>
      </c>
      <c r="K39" s="22" t="s">
        <v>206</v>
      </c>
      <c r="L39" s="22" t="s">
        <v>78</v>
      </c>
      <c r="M39" s="22" t="s">
        <v>125</v>
      </c>
      <c r="N39" s="22"/>
      <c r="O39" s="22" t="s">
        <v>80</v>
      </c>
      <c r="P39" s="22" t="s">
        <v>92</v>
      </c>
      <c r="Q39" s="23" t="s">
        <v>37</v>
      </c>
      <c r="R39" s="18" t="s">
        <v>40</v>
      </c>
      <c r="Y39" s="259" t="s">
        <v>23</v>
      </c>
      <c r="Z39" s="18" t="s">
        <v>38</v>
      </c>
      <c r="AA39" s="18">
        <f>COUNTIFS($D$8:$D$1000,"TG102SE",$R$8:$R$1000,"MCU")</f>
        <v>0</v>
      </c>
      <c r="AB39" s="256">
        <f>SUM(AA39:AA49)</f>
        <v>25</v>
      </c>
    </row>
    <row r="40" spans="1:28" ht="16.5" customHeight="1" x14ac:dyDescent="0.25">
      <c r="A40" s="1">
        <v>29</v>
      </c>
      <c r="B40" s="20" t="s">
        <v>873</v>
      </c>
      <c r="C40" s="20" t="s">
        <v>856</v>
      </c>
      <c r="D40" s="18" t="s">
        <v>23</v>
      </c>
      <c r="E40" s="21">
        <v>863586032807558</v>
      </c>
      <c r="F40" s="18" t="s">
        <v>88</v>
      </c>
      <c r="G40" s="18" t="s">
        <v>95</v>
      </c>
      <c r="H40" s="24" t="s">
        <v>1054</v>
      </c>
      <c r="I40" s="22" t="s">
        <v>423</v>
      </c>
      <c r="J40" s="22"/>
      <c r="K40" s="22" t="s">
        <v>98</v>
      </c>
      <c r="L40" s="8"/>
      <c r="M40" s="22" t="s">
        <v>106</v>
      </c>
      <c r="N40" s="22"/>
      <c r="O40" s="22" t="s">
        <v>80</v>
      </c>
      <c r="P40" s="22" t="s">
        <v>92</v>
      </c>
      <c r="Q40" s="23" t="s">
        <v>42</v>
      </c>
      <c r="R40" s="1" t="s">
        <v>44</v>
      </c>
      <c r="Y40" s="259"/>
      <c r="Z40" s="18" t="s">
        <v>59</v>
      </c>
      <c r="AA40" s="18">
        <f>COUNTIFS($D$8:$D$1000,"TG102SE",$R$8:$R$1000,"GSM")</f>
        <v>5</v>
      </c>
      <c r="AB40" s="257"/>
    </row>
    <row r="41" spans="1:28" ht="16.5" customHeight="1" x14ac:dyDescent="0.25">
      <c r="A41" s="1">
        <v>30</v>
      </c>
      <c r="B41" s="20" t="s">
        <v>873</v>
      </c>
      <c r="C41" s="20" t="s">
        <v>856</v>
      </c>
      <c r="D41" s="18" t="s">
        <v>23</v>
      </c>
      <c r="E41" s="21">
        <v>861694031776840</v>
      </c>
      <c r="F41" s="18" t="s">
        <v>88</v>
      </c>
      <c r="G41" s="18" t="s">
        <v>95</v>
      </c>
      <c r="H41" s="22"/>
      <c r="I41" s="24" t="s">
        <v>1050</v>
      </c>
      <c r="J41" s="22" t="s">
        <v>1055</v>
      </c>
      <c r="K41" s="22" t="s">
        <v>396</v>
      </c>
      <c r="L41" s="22" t="s">
        <v>98</v>
      </c>
      <c r="M41" s="22" t="s">
        <v>1056</v>
      </c>
      <c r="N41" s="28">
        <v>130000</v>
      </c>
      <c r="O41" s="22" t="s">
        <v>80</v>
      </c>
      <c r="P41" s="22" t="s">
        <v>92</v>
      </c>
      <c r="Q41" s="26" t="s">
        <v>37</v>
      </c>
      <c r="R41" s="1" t="s">
        <v>40</v>
      </c>
      <c r="Y41" s="259"/>
      <c r="Z41" s="18" t="s">
        <v>39</v>
      </c>
      <c r="AA41" s="18">
        <f>COUNTIFS($D$8:$D$1000,"TG102SE",$R$8:$R$1000,"GPS")</f>
        <v>0</v>
      </c>
      <c r="AB41" s="257"/>
    </row>
    <row r="42" spans="1:28" ht="16.5" customHeight="1" x14ac:dyDescent="0.25">
      <c r="A42" s="1">
        <v>31</v>
      </c>
      <c r="B42" s="20" t="s">
        <v>1057</v>
      </c>
      <c r="C42" s="20" t="s">
        <v>802</v>
      </c>
      <c r="D42" s="18" t="s">
        <v>23</v>
      </c>
      <c r="E42" s="21">
        <v>861694031765231</v>
      </c>
      <c r="F42" s="18" t="s">
        <v>88</v>
      </c>
      <c r="G42" s="18" t="s">
        <v>95</v>
      </c>
      <c r="H42" s="24" t="s">
        <v>1058</v>
      </c>
      <c r="I42" s="24" t="s">
        <v>723</v>
      </c>
      <c r="J42" s="22" t="s">
        <v>1059</v>
      </c>
      <c r="K42" s="22" t="s">
        <v>946</v>
      </c>
      <c r="L42" s="22" t="s">
        <v>98</v>
      </c>
      <c r="M42" s="22" t="s">
        <v>1060</v>
      </c>
      <c r="N42" s="28">
        <v>25000</v>
      </c>
      <c r="O42" s="22" t="s">
        <v>80</v>
      </c>
      <c r="P42" s="22" t="s">
        <v>92</v>
      </c>
      <c r="Q42" s="26" t="s">
        <v>37</v>
      </c>
      <c r="R42" s="1" t="s">
        <v>40</v>
      </c>
      <c r="Y42" s="259"/>
      <c r="Z42" s="18" t="s">
        <v>40</v>
      </c>
      <c r="AA42" s="18">
        <f>COUNTIFS($D$8:$D$1000,"TG102SE",$R$8:$R$1000,"NG")</f>
        <v>7</v>
      </c>
      <c r="AB42" s="257"/>
    </row>
    <row r="43" spans="1:28" ht="16.5" customHeight="1" x14ac:dyDescent="0.25">
      <c r="A43" s="1">
        <v>32</v>
      </c>
      <c r="B43" s="20" t="s">
        <v>766</v>
      </c>
      <c r="C43" s="20" t="s">
        <v>1061</v>
      </c>
      <c r="D43" s="18" t="s">
        <v>23</v>
      </c>
      <c r="E43" s="21">
        <v>861694037982806</v>
      </c>
      <c r="F43" s="18" t="s">
        <v>88</v>
      </c>
      <c r="G43" s="18" t="s">
        <v>95</v>
      </c>
      <c r="H43" s="22" t="s">
        <v>1062</v>
      </c>
      <c r="I43" s="24" t="s">
        <v>186</v>
      </c>
      <c r="J43" s="22" t="s">
        <v>1063</v>
      </c>
      <c r="K43" s="24" t="s">
        <v>396</v>
      </c>
      <c r="L43" s="22" t="s">
        <v>98</v>
      </c>
      <c r="M43" s="22" t="s">
        <v>1064</v>
      </c>
      <c r="N43" s="28">
        <v>230000</v>
      </c>
      <c r="O43" s="22" t="s">
        <v>80</v>
      </c>
      <c r="P43" s="22" t="s">
        <v>92</v>
      </c>
      <c r="Q43" s="26" t="s">
        <v>37</v>
      </c>
      <c r="R43" s="1" t="s">
        <v>59</v>
      </c>
      <c r="Y43" s="259"/>
      <c r="Z43" s="18" t="s">
        <v>67</v>
      </c>
      <c r="AA43" s="18">
        <f>COUNTIFS($D$8:$D$1000,"TG102SE",$R$8:$R$1000,"ACC")</f>
        <v>0</v>
      </c>
      <c r="AB43" s="257"/>
    </row>
    <row r="44" spans="1:28" ht="16.5" customHeight="1" x14ac:dyDescent="0.25">
      <c r="A44" s="1">
        <v>33</v>
      </c>
      <c r="B44" s="20" t="s">
        <v>766</v>
      </c>
      <c r="C44" s="32">
        <v>43742</v>
      </c>
      <c r="D44" s="18" t="s">
        <v>23</v>
      </c>
      <c r="E44" s="21">
        <v>861694031783739</v>
      </c>
      <c r="F44" s="18"/>
      <c r="G44" s="18" t="s">
        <v>95</v>
      </c>
      <c r="H44" s="1"/>
      <c r="I44" s="1" t="s">
        <v>186</v>
      </c>
      <c r="J44" s="1" t="s">
        <v>167</v>
      </c>
      <c r="K44" s="24" t="s">
        <v>396</v>
      </c>
      <c r="L44" s="22" t="s">
        <v>98</v>
      </c>
      <c r="M44" s="1" t="s">
        <v>1065</v>
      </c>
      <c r="N44" s="1"/>
      <c r="O44" s="1" t="s">
        <v>80</v>
      </c>
      <c r="P44" s="1" t="s">
        <v>92</v>
      </c>
      <c r="Q44" s="1" t="s">
        <v>42</v>
      </c>
      <c r="R44" s="1" t="s">
        <v>44</v>
      </c>
      <c r="Y44" s="259"/>
      <c r="Z44" s="18" t="s">
        <v>41</v>
      </c>
      <c r="AA44" s="18">
        <f>COUNTIFS($D$8:$D$1000,"TG102SE",$R$8:$R$1000,"LK")</f>
        <v>1</v>
      </c>
      <c r="AB44" s="257"/>
    </row>
    <row r="45" spans="1:28" ht="16.5" customHeight="1" x14ac:dyDescent="0.25">
      <c r="A45" s="1">
        <v>34</v>
      </c>
      <c r="B45" s="20" t="s">
        <v>766</v>
      </c>
      <c r="C45" s="20" t="s">
        <v>1061</v>
      </c>
      <c r="D45" s="18" t="s">
        <v>18</v>
      </c>
      <c r="E45" s="21">
        <v>867330028893629</v>
      </c>
      <c r="F45" s="18" t="s">
        <v>113</v>
      </c>
      <c r="G45" s="18" t="s">
        <v>95</v>
      </c>
      <c r="H45" s="24" t="s">
        <v>1066</v>
      </c>
      <c r="I45" s="24" t="s">
        <v>1067</v>
      </c>
      <c r="J45" s="22" t="s">
        <v>1068</v>
      </c>
      <c r="K45" s="22" t="s">
        <v>142</v>
      </c>
      <c r="L45" s="22" t="s">
        <v>110</v>
      </c>
      <c r="M45" s="22" t="s">
        <v>143</v>
      </c>
      <c r="N45" s="28"/>
      <c r="O45" s="22" t="s">
        <v>144</v>
      </c>
      <c r="P45" s="22" t="s">
        <v>92</v>
      </c>
      <c r="Q45" s="26" t="s">
        <v>37</v>
      </c>
      <c r="R45" s="1" t="s">
        <v>39</v>
      </c>
      <c r="Y45" s="259"/>
      <c r="Z45" s="18" t="s">
        <v>43</v>
      </c>
      <c r="AA45" s="18">
        <f>COUNTIFS($D$8:$D$1000,"TG102SE",$R$8:$R$1000,"MCH")</f>
        <v>3</v>
      </c>
      <c r="AB45" s="257"/>
    </row>
    <row r="46" spans="1:28" ht="16.5" customHeight="1" x14ac:dyDescent="0.25">
      <c r="A46" s="265" t="s">
        <v>1069</v>
      </c>
      <c r="B46" s="266"/>
      <c r="C46" s="266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7"/>
      <c r="Y46" s="259"/>
      <c r="Z46" s="18" t="s">
        <v>68</v>
      </c>
      <c r="AA46" s="18">
        <f>COUNTIFS($D$8:$D$1000,"TG102SE",$R$8:$R$1000,"SF")</f>
        <v>0</v>
      </c>
      <c r="AB46" s="257"/>
    </row>
    <row r="47" spans="1:28" ht="16.5" customHeight="1" x14ac:dyDescent="0.25">
      <c r="A47" s="268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70"/>
      <c r="Y47" s="259"/>
      <c r="Z47" s="18" t="s">
        <v>69</v>
      </c>
      <c r="AA47" s="18">
        <f>COUNTIFS($D$8:$D$1000,"TG102SE",$R$8:$R$1000,"RTB")</f>
        <v>0</v>
      </c>
      <c r="AB47" s="257"/>
    </row>
    <row r="48" spans="1:28" ht="16.5" customHeight="1" x14ac:dyDescent="0.25">
      <c r="A48" s="1">
        <v>35</v>
      </c>
      <c r="B48" s="20" t="s">
        <v>1110</v>
      </c>
      <c r="C48" s="20" t="s">
        <v>1093</v>
      </c>
      <c r="D48" s="18" t="s">
        <v>18</v>
      </c>
      <c r="E48" s="21">
        <v>867330028892407</v>
      </c>
      <c r="F48" s="18" t="s">
        <v>113</v>
      </c>
      <c r="G48" s="18" t="s">
        <v>95</v>
      </c>
      <c r="H48" s="24" t="s">
        <v>1314</v>
      </c>
      <c r="I48" s="24" t="s">
        <v>1315</v>
      </c>
      <c r="J48" s="22" t="s">
        <v>1316</v>
      </c>
      <c r="K48" s="22" t="s">
        <v>142</v>
      </c>
      <c r="L48" s="22"/>
      <c r="M48" s="22" t="s">
        <v>58</v>
      </c>
      <c r="N48" s="28"/>
      <c r="O48" s="22" t="s">
        <v>80</v>
      </c>
      <c r="P48" s="22" t="s">
        <v>92</v>
      </c>
      <c r="Q48" s="26" t="s">
        <v>42</v>
      </c>
      <c r="R48" s="1" t="s">
        <v>44</v>
      </c>
      <c r="T48" s="124"/>
      <c r="U48" s="124"/>
      <c r="V48" s="124"/>
      <c r="Y48" s="259"/>
      <c r="Z48" s="18" t="s">
        <v>44</v>
      </c>
      <c r="AA48" s="18">
        <f>COUNTIFS($D$8:$D$1000,"TG102SE",$R$8:$R$1000,"NCFW")</f>
        <v>8</v>
      </c>
      <c r="AB48" s="257"/>
    </row>
    <row r="49" spans="1:28" ht="16.5" customHeight="1" x14ac:dyDescent="0.25">
      <c r="A49" s="1">
        <v>36</v>
      </c>
      <c r="B49" s="20">
        <v>43559</v>
      </c>
      <c r="C49" s="20">
        <v>43681</v>
      </c>
      <c r="D49" s="18" t="s">
        <v>23</v>
      </c>
      <c r="E49" s="21">
        <v>866104022161023</v>
      </c>
      <c r="F49" s="18" t="s">
        <v>88</v>
      </c>
      <c r="G49" s="18" t="s">
        <v>95</v>
      </c>
      <c r="H49" s="31" t="s">
        <v>1317</v>
      </c>
      <c r="I49" s="22" t="s">
        <v>1318</v>
      </c>
      <c r="J49" s="22" t="s">
        <v>1276</v>
      </c>
      <c r="K49" s="22" t="s">
        <v>396</v>
      </c>
      <c r="L49" s="8" t="s">
        <v>98</v>
      </c>
      <c r="M49" s="22" t="s">
        <v>332</v>
      </c>
      <c r="N49" s="28">
        <v>220000</v>
      </c>
      <c r="O49" s="22" t="s">
        <v>80</v>
      </c>
      <c r="P49" s="22" t="s">
        <v>92</v>
      </c>
      <c r="Q49" s="23" t="s">
        <v>37</v>
      </c>
      <c r="R49" s="1" t="s">
        <v>59</v>
      </c>
      <c r="T49" s="124"/>
      <c r="U49" s="124"/>
      <c r="V49" s="124"/>
      <c r="Y49" s="259"/>
      <c r="Z49" s="18" t="s">
        <v>45</v>
      </c>
      <c r="AA49" s="18">
        <f>COUNTIFS($D$8:$D$1000,"TG102SE",$R$8:$R$1000,"KL")</f>
        <v>1</v>
      </c>
      <c r="AB49" s="258"/>
    </row>
    <row r="50" spans="1:28" ht="16.5" customHeight="1" x14ac:dyDescent="0.25">
      <c r="A50" s="1">
        <v>37</v>
      </c>
      <c r="B50" s="8" t="s">
        <v>1110</v>
      </c>
      <c r="C50" s="20" t="s">
        <v>1093</v>
      </c>
      <c r="D50" s="18" t="s">
        <v>23</v>
      </c>
      <c r="E50" s="30">
        <v>861694031786294</v>
      </c>
      <c r="F50" s="18" t="s">
        <v>113</v>
      </c>
      <c r="G50" s="18" t="s">
        <v>95</v>
      </c>
      <c r="H50" s="22"/>
      <c r="I50" s="24"/>
      <c r="J50" s="22" t="s">
        <v>52</v>
      </c>
      <c r="K50" s="22" t="s">
        <v>725</v>
      </c>
      <c r="L50" s="8" t="s">
        <v>98</v>
      </c>
      <c r="M50" s="22" t="s">
        <v>58</v>
      </c>
      <c r="N50" s="28"/>
      <c r="O50" s="22" t="s">
        <v>80</v>
      </c>
      <c r="P50" s="22" t="s">
        <v>92</v>
      </c>
      <c r="Q50" s="26" t="s">
        <v>42</v>
      </c>
      <c r="R50" s="1" t="s">
        <v>43</v>
      </c>
      <c r="T50" s="124"/>
      <c r="U50" s="124"/>
      <c r="V50" s="124"/>
      <c r="Y50" s="259" t="s">
        <v>30</v>
      </c>
      <c r="Z50" s="18" t="s">
        <v>38</v>
      </c>
      <c r="AA50" s="18">
        <f>COUNTIFS($D$8:$D$1000,"TG102V",$R$8:$R$1000,"MCU")</f>
        <v>0</v>
      </c>
      <c r="AB50" s="256">
        <f>SUM(AA50:AA60)</f>
        <v>14</v>
      </c>
    </row>
    <row r="51" spans="1:28" ht="16.5" customHeight="1" x14ac:dyDescent="0.25">
      <c r="A51" s="1">
        <v>38</v>
      </c>
      <c r="B51" s="20">
        <v>43559</v>
      </c>
      <c r="C51" s="20">
        <v>43681</v>
      </c>
      <c r="D51" s="18" t="s">
        <v>26</v>
      </c>
      <c r="E51" s="21" t="s">
        <v>844</v>
      </c>
      <c r="F51" s="18"/>
      <c r="G51" s="18"/>
      <c r="H51" s="31"/>
      <c r="I51" s="24"/>
      <c r="J51" s="22" t="s">
        <v>747</v>
      </c>
      <c r="K51" s="22"/>
      <c r="L51" s="22"/>
      <c r="M51" s="22" t="s">
        <v>2144</v>
      </c>
      <c r="N51" s="28"/>
      <c r="O51" s="1" t="s">
        <v>80</v>
      </c>
      <c r="P51" s="1" t="s">
        <v>92</v>
      </c>
      <c r="Q51" s="26" t="s">
        <v>42</v>
      </c>
      <c r="R51" s="1" t="s">
        <v>45</v>
      </c>
      <c r="T51" s="124"/>
      <c r="U51" s="124"/>
      <c r="V51" s="124"/>
      <c r="Y51" s="259"/>
      <c r="Z51" s="18" t="s">
        <v>59</v>
      </c>
      <c r="AA51" s="18">
        <f>COUNTIFS($D$8:$D$1000,"TG102V",$R$8:$R$1000,"GSM")</f>
        <v>0</v>
      </c>
      <c r="AB51" s="257"/>
    </row>
    <row r="52" spans="1:28" ht="16.5" customHeight="1" x14ac:dyDescent="0.25">
      <c r="A52" s="1">
        <v>39</v>
      </c>
      <c r="B52" s="20">
        <v>43559</v>
      </c>
      <c r="C52" s="20">
        <v>43681</v>
      </c>
      <c r="D52" s="18" t="s">
        <v>851</v>
      </c>
      <c r="E52" s="21" t="s">
        <v>844</v>
      </c>
      <c r="F52" s="18"/>
      <c r="G52" s="18"/>
      <c r="H52" s="31"/>
      <c r="I52" s="24"/>
      <c r="J52" s="22" t="s">
        <v>2146</v>
      </c>
      <c r="K52" s="22"/>
      <c r="L52" s="22"/>
      <c r="M52" s="22" t="s">
        <v>2145</v>
      </c>
      <c r="N52" s="28"/>
      <c r="O52" s="1" t="s">
        <v>80</v>
      </c>
      <c r="P52" s="1" t="s">
        <v>92</v>
      </c>
      <c r="Q52" s="26" t="s">
        <v>37</v>
      </c>
      <c r="R52" s="1" t="s">
        <v>41</v>
      </c>
      <c r="T52" s="124"/>
      <c r="U52" s="124"/>
      <c r="V52" s="124"/>
      <c r="Y52" s="259"/>
      <c r="Z52" s="18" t="s">
        <v>39</v>
      </c>
      <c r="AA52" s="18">
        <f>COUNTIFS($D$8:$D$1000,"TG102V",$R$8:$R$1000,"GPS")</f>
        <v>0</v>
      </c>
      <c r="AB52" s="257"/>
    </row>
    <row r="53" spans="1:28" ht="16.5" customHeight="1" x14ac:dyDescent="0.25">
      <c r="A53" s="265" t="s">
        <v>1319</v>
      </c>
      <c r="B53" s="266"/>
      <c r="C53" s="266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7"/>
      <c r="T53" s="124"/>
      <c r="U53" s="124"/>
      <c r="V53" s="124"/>
      <c r="Y53" s="259"/>
      <c r="Z53" s="18" t="s">
        <v>40</v>
      </c>
      <c r="AA53" s="18">
        <f>COUNTIFS($D$8:$D$1000,"TG102V",$R$8:$R$1000,"NG")</f>
        <v>0</v>
      </c>
      <c r="AB53" s="257"/>
    </row>
    <row r="54" spans="1:28" ht="16.5" customHeight="1" x14ac:dyDescent="0.25">
      <c r="A54" s="268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70"/>
      <c r="T54" s="124"/>
      <c r="U54" s="124"/>
      <c r="V54" s="124"/>
      <c r="Y54" s="259"/>
      <c r="Z54" s="18" t="s">
        <v>67</v>
      </c>
      <c r="AA54" s="18">
        <f>COUNTIFS($D$8:$D$1000,"TG102V",$R$8:$R$1000,"ACC")</f>
        <v>1</v>
      </c>
      <c r="AB54" s="257"/>
    </row>
    <row r="55" spans="1:28" ht="16.5" customHeight="1" x14ac:dyDescent="0.25">
      <c r="A55" s="1">
        <v>40</v>
      </c>
      <c r="B55" s="20">
        <v>43529</v>
      </c>
      <c r="C55" s="20">
        <v>43621</v>
      </c>
      <c r="D55" s="18" t="s">
        <v>56</v>
      </c>
      <c r="E55" s="30">
        <v>868183034693593</v>
      </c>
      <c r="F55" s="18"/>
      <c r="G55" s="18" t="s">
        <v>74</v>
      </c>
      <c r="H55" s="18" t="s">
        <v>1620</v>
      </c>
      <c r="I55" s="24" t="s">
        <v>411</v>
      </c>
      <c r="J55" s="22" t="s">
        <v>50</v>
      </c>
      <c r="K55" s="22" t="s">
        <v>206</v>
      </c>
      <c r="L55" s="22" t="s">
        <v>1086</v>
      </c>
      <c r="M55" s="22" t="s">
        <v>1258</v>
      </c>
      <c r="N55" s="28"/>
      <c r="O55" s="22" t="s">
        <v>80</v>
      </c>
      <c r="P55" s="22" t="s">
        <v>92</v>
      </c>
      <c r="Q55" s="23" t="s">
        <v>42</v>
      </c>
      <c r="R55" s="18" t="s">
        <v>44</v>
      </c>
      <c r="T55" s="124"/>
      <c r="U55" s="124"/>
      <c r="V55" s="124"/>
      <c r="Y55" s="259"/>
      <c r="Z55" s="18" t="s">
        <v>41</v>
      </c>
      <c r="AA55" s="18">
        <f>COUNTIFS($D$8:$D$1000,"TG102V",$R$8:$R$1000,"LK")</f>
        <v>1</v>
      </c>
      <c r="AB55" s="257"/>
    </row>
    <row r="56" spans="1:28" ht="16.5" customHeight="1" x14ac:dyDescent="0.25">
      <c r="A56" s="1">
        <v>41</v>
      </c>
      <c r="B56" s="20" t="s">
        <v>1376</v>
      </c>
      <c r="C56" s="20" t="s">
        <v>728</v>
      </c>
      <c r="D56" s="18" t="s">
        <v>56</v>
      </c>
      <c r="E56" s="21">
        <v>868183034571344</v>
      </c>
      <c r="F56" s="18" t="s">
        <v>1621</v>
      </c>
      <c r="G56" s="18" t="s">
        <v>74</v>
      </c>
      <c r="H56" s="21"/>
      <c r="I56" s="22" t="s">
        <v>76</v>
      </c>
      <c r="J56" s="22"/>
      <c r="K56" s="22" t="s">
        <v>1102</v>
      </c>
      <c r="L56" s="22" t="s">
        <v>1086</v>
      </c>
      <c r="M56" s="22" t="s">
        <v>58</v>
      </c>
      <c r="N56" s="22"/>
      <c r="O56" s="22" t="s">
        <v>80</v>
      </c>
      <c r="P56" s="22" t="s">
        <v>92</v>
      </c>
      <c r="Q56" s="23" t="s">
        <v>42</v>
      </c>
      <c r="R56" s="18" t="s">
        <v>44</v>
      </c>
      <c r="T56" s="124"/>
      <c r="U56" s="124"/>
      <c r="V56" s="124"/>
      <c r="Y56" s="259"/>
      <c r="Z56" s="18" t="s">
        <v>43</v>
      </c>
      <c r="AA56" s="18">
        <f>COUNTIFS($D$8:$D$1000,"TG102V",$R$8:$R$1000,"MCH")</f>
        <v>0</v>
      </c>
      <c r="AB56" s="257"/>
    </row>
    <row r="57" spans="1:28" ht="16.5" customHeight="1" x14ac:dyDescent="0.25">
      <c r="A57" s="1">
        <v>42</v>
      </c>
      <c r="B57" s="20" t="s">
        <v>1376</v>
      </c>
      <c r="C57" s="20" t="s">
        <v>728</v>
      </c>
      <c r="D57" s="18" t="s">
        <v>56</v>
      </c>
      <c r="E57" s="21">
        <v>868183034797477</v>
      </c>
      <c r="F57" s="18" t="s">
        <v>1621</v>
      </c>
      <c r="G57" s="18" t="s">
        <v>74</v>
      </c>
      <c r="H57" s="21"/>
      <c r="I57" s="22" t="s">
        <v>76</v>
      </c>
      <c r="J57" s="22"/>
      <c r="K57" s="22" t="s">
        <v>1102</v>
      </c>
      <c r="L57" s="22" t="s">
        <v>1086</v>
      </c>
      <c r="M57" s="22" t="s">
        <v>58</v>
      </c>
      <c r="N57" s="22"/>
      <c r="O57" s="22" t="s">
        <v>80</v>
      </c>
      <c r="P57" s="22" t="s">
        <v>92</v>
      </c>
      <c r="Q57" s="23" t="s">
        <v>42</v>
      </c>
      <c r="R57" s="18" t="s">
        <v>44</v>
      </c>
      <c r="T57" s="124"/>
      <c r="U57" s="124"/>
      <c r="V57" s="124"/>
      <c r="Y57" s="259"/>
      <c r="Z57" s="18" t="s">
        <v>68</v>
      </c>
      <c r="AA57" s="18">
        <f>COUNTIFS($D$8:$D$1000,"TG102V",$R$8:$R$1000,"SF")</f>
        <v>0</v>
      </c>
      <c r="AB57" s="257"/>
    </row>
    <row r="58" spans="1:28" ht="16.5" customHeight="1" x14ac:dyDescent="0.25">
      <c r="A58" s="1">
        <v>43</v>
      </c>
      <c r="B58" s="20" t="s">
        <v>1376</v>
      </c>
      <c r="C58" s="20" t="s">
        <v>728</v>
      </c>
      <c r="D58" s="18" t="s">
        <v>56</v>
      </c>
      <c r="E58" s="21">
        <v>868183034685003</v>
      </c>
      <c r="F58" s="18" t="s">
        <v>1621</v>
      </c>
      <c r="G58" s="18" t="s">
        <v>74</v>
      </c>
      <c r="H58" s="29"/>
      <c r="I58" s="22" t="s">
        <v>76</v>
      </c>
      <c r="J58" s="22"/>
      <c r="K58" s="22" t="s">
        <v>1102</v>
      </c>
      <c r="L58" s="22" t="s">
        <v>1086</v>
      </c>
      <c r="M58" s="22" t="s">
        <v>58</v>
      </c>
      <c r="N58" s="22"/>
      <c r="O58" s="22" t="s">
        <v>80</v>
      </c>
      <c r="P58" s="22" t="s">
        <v>92</v>
      </c>
      <c r="Q58" s="23" t="s">
        <v>42</v>
      </c>
      <c r="R58" s="18" t="s">
        <v>44</v>
      </c>
      <c r="T58" s="120"/>
      <c r="U58" s="120"/>
      <c r="V58" s="120"/>
      <c r="Y58" s="259"/>
      <c r="Z58" s="18" t="s">
        <v>69</v>
      </c>
      <c r="AA58" s="18">
        <f>COUNTIFS($D$8:$D$1000,"TG102V",$R$8:$R$1000,"RTB")</f>
        <v>0</v>
      </c>
      <c r="AB58" s="257"/>
    </row>
    <row r="59" spans="1:28" ht="16.5" customHeight="1" x14ac:dyDescent="0.25">
      <c r="A59" s="1">
        <v>44</v>
      </c>
      <c r="B59" s="20" t="s">
        <v>1376</v>
      </c>
      <c r="C59" s="20" t="s">
        <v>728</v>
      </c>
      <c r="D59" s="18" t="s">
        <v>56</v>
      </c>
      <c r="E59" s="21">
        <v>868183034793740</v>
      </c>
      <c r="F59" s="18" t="s">
        <v>1621</v>
      </c>
      <c r="G59" s="18" t="s">
        <v>74</v>
      </c>
      <c r="H59" s="29"/>
      <c r="I59" s="22" t="s">
        <v>76</v>
      </c>
      <c r="J59" s="22"/>
      <c r="K59" s="22" t="s">
        <v>1102</v>
      </c>
      <c r="L59" s="22" t="s">
        <v>1086</v>
      </c>
      <c r="M59" s="22" t="s">
        <v>58</v>
      </c>
      <c r="N59" s="22"/>
      <c r="O59" s="22" t="s">
        <v>80</v>
      </c>
      <c r="P59" s="22" t="s">
        <v>92</v>
      </c>
      <c r="Q59" s="23" t="s">
        <v>42</v>
      </c>
      <c r="R59" s="18" t="s">
        <v>44</v>
      </c>
      <c r="T59" s="124"/>
      <c r="U59" s="124"/>
      <c r="V59" s="124"/>
      <c r="Y59" s="259"/>
      <c r="Z59" s="18" t="s">
        <v>44</v>
      </c>
      <c r="AA59" s="18">
        <f>COUNTIFS($D$8:$D$1000,"TG102V",$R$8:$R$1000,"NCFW")</f>
        <v>12</v>
      </c>
      <c r="AB59" s="257"/>
    </row>
    <row r="60" spans="1:28" ht="16.5" customHeight="1" x14ac:dyDescent="0.25">
      <c r="A60" s="1">
        <v>45</v>
      </c>
      <c r="B60" s="20" t="s">
        <v>1376</v>
      </c>
      <c r="C60" s="20" t="s">
        <v>728</v>
      </c>
      <c r="D60" s="18" t="s">
        <v>56</v>
      </c>
      <c r="E60" s="21">
        <v>868183034646591</v>
      </c>
      <c r="F60" s="18" t="s">
        <v>1621</v>
      </c>
      <c r="G60" s="18" t="s">
        <v>74</v>
      </c>
      <c r="H60" s="22"/>
      <c r="I60" s="22" t="s">
        <v>82</v>
      </c>
      <c r="J60" s="22"/>
      <c r="K60" s="22" t="s">
        <v>1102</v>
      </c>
      <c r="L60" s="22" t="s">
        <v>1086</v>
      </c>
      <c r="M60" s="22" t="s">
        <v>58</v>
      </c>
      <c r="N60" s="22"/>
      <c r="O60" s="22" t="s">
        <v>80</v>
      </c>
      <c r="P60" s="22" t="s">
        <v>92</v>
      </c>
      <c r="Q60" s="23" t="s">
        <v>42</v>
      </c>
      <c r="R60" s="18" t="s">
        <v>44</v>
      </c>
      <c r="Y60" s="259"/>
      <c r="Z60" s="18" t="s">
        <v>45</v>
      </c>
      <c r="AA60" s="18">
        <f>COUNTIFS($D$8:$D$1000,"TG102V",$R$8:$R$1000,"KL")</f>
        <v>0</v>
      </c>
      <c r="AB60" s="258"/>
    </row>
    <row r="61" spans="1:28" ht="16.5" customHeight="1" x14ac:dyDescent="0.25">
      <c r="A61" s="1">
        <v>46</v>
      </c>
      <c r="B61" s="20" t="s">
        <v>1376</v>
      </c>
      <c r="C61" s="20" t="s">
        <v>728</v>
      </c>
      <c r="D61" s="18" t="s">
        <v>56</v>
      </c>
      <c r="E61" s="21">
        <v>868183034717723</v>
      </c>
      <c r="F61" s="18" t="s">
        <v>1621</v>
      </c>
      <c r="G61" s="18" t="s">
        <v>74</v>
      </c>
      <c r="H61" s="22"/>
      <c r="I61" s="22" t="s">
        <v>76</v>
      </c>
      <c r="J61" s="22"/>
      <c r="K61" s="22" t="s">
        <v>1102</v>
      </c>
      <c r="L61" s="22" t="s">
        <v>1086</v>
      </c>
      <c r="M61" s="22" t="s">
        <v>58</v>
      </c>
      <c r="N61" s="22"/>
      <c r="O61" s="22" t="s">
        <v>80</v>
      </c>
      <c r="P61" s="22" t="s">
        <v>92</v>
      </c>
      <c r="Q61" s="23" t="s">
        <v>42</v>
      </c>
      <c r="R61" s="18" t="s">
        <v>44</v>
      </c>
      <c r="Y61" s="259" t="s">
        <v>56</v>
      </c>
      <c r="Z61" s="18" t="s">
        <v>38</v>
      </c>
      <c r="AA61" s="18">
        <f>COUNTIFS($D$8:$D$1000,"TG102LE",$R$8:$R$1000,"MCU")</f>
        <v>0</v>
      </c>
      <c r="AB61" s="256">
        <f>SUM(AA61:AA71)</f>
        <v>13</v>
      </c>
    </row>
    <row r="62" spans="1:28" ht="16.5" customHeight="1" x14ac:dyDescent="0.25">
      <c r="A62" s="1">
        <v>47</v>
      </c>
      <c r="B62" s="20" t="s">
        <v>1376</v>
      </c>
      <c r="C62" s="20" t="s">
        <v>728</v>
      </c>
      <c r="D62" s="18" t="s">
        <v>56</v>
      </c>
      <c r="E62" s="21">
        <v>868183034729025</v>
      </c>
      <c r="F62" s="18" t="s">
        <v>1621</v>
      </c>
      <c r="G62" s="18" t="s">
        <v>74</v>
      </c>
      <c r="H62" s="86" t="s">
        <v>1622</v>
      </c>
      <c r="I62" s="34" t="s">
        <v>1623</v>
      </c>
      <c r="J62" s="34"/>
      <c r="K62" s="34" t="s">
        <v>1102</v>
      </c>
      <c r="L62" s="22" t="s">
        <v>1086</v>
      </c>
      <c r="M62" s="22" t="s">
        <v>58</v>
      </c>
      <c r="N62" s="34"/>
      <c r="O62" s="22" t="s">
        <v>80</v>
      </c>
      <c r="P62" s="22" t="s">
        <v>92</v>
      </c>
      <c r="Q62" s="23" t="s">
        <v>42</v>
      </c>
      <c r="R62" s="18" t="s">
        <v>44</v>
      </c>
      <c r="Y62" s="259"/>
      <c r="Z62" s="18" t="s">
        <v>59</v>
      </c>
      <c r="AA62" s="18">
        <f>COUNTIFS($D$8:$D$1000,"TG102LE",$R$8:$R$1000,"GSM")</f>
        <v>0</v>
      </c>
      <c r="AB62" s="257"/>
    </row>
    <row r="63" spans="1:28" ht="16.5" customHeight="1" x14ac:dyDescent="0.25">
      <c r="A63" s="1">
        <v>48</v>
      </c>
      <c r="B63" s="20">
        <v>43529</v>
      </c>
      <c r="C63" s="20">
        <v>43621</v>
      </c>
      <c r="D63" s="18" t="s">
        <v>23</v>
      </c>
      <c r="E63" s="30">
        <v>861694031763962</v>
      </c>
      <c r="F63" s="18"/>
      <c r="G63" s="18" t="s">
        <v>95</v>
      </c>
      <c r="H63" s="21" t="s">
        <v>1624</v>
      </c>
      <c r="I63" s="22"/>
      <c r="J63" s="22" t="s">
        <v>52</v>
      </c>
      <c r="K63" s="22" t="s">
        <v>725</v>
      </c>
      <c r="L63" s="22" t="s">
        <v>98</v>
      </c>
      <c r="M63" s="22" t="s">
        <v>1625</v>
      </c>
      <c r="N63" s="22"/>
      <c r="O63" s="22" t="s">
        <v>80</v>
      </c>
      <c r="P63" s="22" t="s">
        <v>100</v>
      </c>
      <c r="Q63" s="23" t="s">
        <v>42</v>
      </c>
      <c r="R63" s="18" t="s">
        <v>43</v>
      </c>
      <c r="Y63" s="259"/>
      <c r="Z63" s="18" t="s">
        <v>39</v>
      </c>
      <c r="AA63" s="18">
        <f>COUNTIFS($D$8:$D$1000,"TG102LE",$R$8:$R$1000,"GPS")</f>
        <v>0</v>
      </c>
      <c r="AB63" s="257"/>
    </row>
    <row r="64" spans="1:28" ht="16.5" customHeight="1" x14ac:dyDescent="0.25">
      <c r="A64" s="265" t="s">
        <v>1627</v>
      </c>
      <c r="B64" s="266"/>
      <c r="C64" s="266"/>
      <c r="D64" s="266"/>
      <c r="E64" s="266"/>
      <c r="F64" s="266"/>
      <c r="G64" s="266"/>
      <c r="H64" s="266"/>
      <c r="I64" s="266"/>
      <c r="J64" s="266"/>
      <c r="K64" s="266"/>
      <c r="L64" s="266"/>
      <c r="M64" s="266"/>
      <c r="N64" s="266"/>
      <c r="O64" s="266"/>
      <c r="P64" s="266"/>
      <c r="Q64" s="266"/>
      <c r="R64" s="267"/>
      <c r="Y64" s="259"/>
      <c r="Z64" s="18" t="s">
        <v>40</v>
      </c>
      <c r="AA64" s="18">
        <f>COUNTIFS($D$8:$D$1000,"TG102LE",$R$8:$R$1000,"NG")</f>
        <v>3</v>
      </c>
      <c r="AB64" s="257"/>
    </row>
    <row r="65" spans="1:28" ht="16.5" customHeight="1" x14ac:dyDescent="0.25">
      <c r="A65" s="268"/>
      <c r="B65" s="269"/>
      <c r="C65" s="269"/>
      <c r="D65" s="269"/>
      <c r="E65" s="269"/>
      <c r="F65" s="269"/>
      <c r="G65" s="269"/>
      <c r="H65" s="269"/>
      <c r="I65" s="269"/>
      <c r="J65" s="269"/>
      <c r="K65" s="269"/>
      <c r="L65" s="269"/>
      <c r="M65" s="269"/>
      <c r="N65" s="269"/>
      <c r="O65" s="269"/>
      <c r="P65" s="269"/>
      <c r="Q65" s="269"/>
      <c r="R65" s="270"/>
      <c r="Y65" s="259"/>
      <c r="Z65" s="18" t="s">
        <v>67</v>
      </c>
      <c r="AA65" s="18">
        <f>COUNTIFS($D$8:$D$1000,"TG102LE",$R$8:$R$1000,"ACC")</f>
        <v>0</v>
      </c>
      <c r="AB65" s="257"/>
    </row>
    <row r="66" spans="1:28" ht="16.5" customHeight="1" x14ac:dyDescent="0.25">
      <c r="A66" s="1">
        <v>49</v>
      </c>
      <c r="B66" s="20" t="s">
        <v>1631</v>
      </c>
      <c r="C66" s="20" t="s">
        <v>1876</v>
      </c>
      <c r="D66" s="22" t="s">
        <v>26</v>
      </c>
      <c r="E66" s="38" t="s">
        <v>619</v>
      </c>
      <c r="F66" s="22"/>
      <c r="G66" s="22" t="s">
        <v>95</v>
      </c>
      <c r="H66" s="22"/>
      <c r="I66" s="24"/>
      <c r="J66" s="22" t="s">
        <v>1795</v>
      </c>
      <c r="K66" s="22"/>
      <c r="L66" s="22"/>
      <c r="M66" s="22" t="s">
        <v>237</v>
      </c>
      <c r="N66" s="28"/>
      <c r="O66" s="22" t="s">
        <v>80</v>
      </c>
      <c r="P66" s="22" t="s">
        <v>100</v>
      </c>
      <c r="Q66" s="31" t="s">
        <v>37</v>
      </c>
      <c r="R66" s="22" t="s">
        <v>41</v>
      </c>
      <c r="Y66" s="259"/>
      <c r="Z66" s="18" t="s">
        <v>41</v>
      </c>
      <c r="AA66" s="18">
        <f>COUNTIFS($D$8:$D$1000,"TG102LE",$R$8:$R$1000,"LK")</f>
        <v>0</v>
      </c>
      <c r="AB66" s="257"/>
    </row>
    <row r="67" spans="1:28" ht="16.5" customHeight="1" x14ac:dyDescent="0.25">
      <c r="A67" s="1">
        <v>50</v>
      </c>
      <c r="B67" s="20">
        <v>43744</v>
      </c>
      <c r="C67" s="20" t="s">
        <v>1637</v>
      </c>
      <c r="D67" s="22" t="s">
        <v>18</v>
      </c>
      <c r="E67" s="38">
        <v>867330028893629</v>
      </c>
      <c r="F67" s="22" t="s">
        <v>113</v>
      </c>
      <c r="G67" s="22" t="s">
        <v>95</v>
      </c>
      <c r="H67" s="29" t="s">
        <v>1066</v>
      </c>
      <c r="I67" s="24" t="s">
        <v>1067</v>
      </c>
      <c r="J67" s="22" t="s">
        <v>481</v>
      </c>
      <c r="K67" s="22" t="s">
        <v>110</v>
      </c>
      <c r="L67" s="22"/>
      <c r="M67" s="22" t="s">
        <v>360</v>
      </c>
      <c r="N67" s="28">
        <v>310000</v>
      </c>
      <c r="O67" s="22" t="s">
        <v>80</v>
      </c>
      <c r="P67" s="22" t="s">
        <v>92</v>
      </c>
      <c r="Q67" s="31" t="s">
        <v>37</v>
      </c>
      <c r="R67" s="22" t="s">
        <v>39</v>
      </c>
      <c r="Y67" s="259"/>
      <c r="Z67" s="18" t="s">
        <v>43</v>
      </c>
      <c r="AA67" s="18">
        <f>COUNTIFS($D$8:$D$1000,"TG102LE",$R$8:$R$1000,"MCH")</f>
        <v>0</v>
      </c>
      <c r="AB67" s="257"/>
    </row>
    <row r="68" spans="1:28" ht="16.5" customHeight="1" x14ac:dyDescent="0.25">
      <c r="A68" s="1">
        <v>51</v>
      </c>
      <c r="B68" s="20">
        <v>43744</v>
      </c>
      <c r="C68" s="20" t="s">
        <v>1637</v>
      </c>
      <c r="D68" s="18" t="s">
        <v>18</v>
      </c>
      <c r="E68" s="30">
        <v>867330028892407</v>
      </c>
      <c r="F68" s="18" t="s">
        <v>113</v>
      </c>
      <c r="G68" s="18" t="s">
        <v>95</v>
      </c>
      <c r="H68" s="30" t="s">
        <v>1314</v>
      </c>
      <c r="I68" s="24" t="s">
        <v>1315</v>
      </c>
      <c r="J68" s="22" t="s">
        <v>1877</v>
      </c>
      <c r="K68" s="22" t="s">
        <v>110</v>
      </c>
      <c r="L68" s="22"/>
      <c r="M68" s="22" t="s">
        <v>134</v>
      </c>
      <c r="N68" s="22"/>
      <c r="O68" s="22" t="s">
        <v>80</v>
      </c>
      <c r="P68" s="22" t="s">
        <v>92</v>
      </c>
      <c r="Q68" s="23" t="s">
        <v>42</v>
      </c>
      <c r="R68" s="18" t="s">
        <v>45</v>
      </c>
      <c r="Y68" s="259"/>
      <c r="Z68" s="18" t="s">
        <v>68</v>
      </c>
      <c r="AA68" s="18">
        <f>COUNTIFS($D$8:$D$1000,"TG102LE",$R$8:$R$1000,"SF")</f>
        <v>1</v>
      </c>
      <c r="AB68" s="257"/>
    </row>
    <row r="69" spans="1:28" ht="16.5" customHeight="1" x14ac:dyDescent="0.25">
      <c r="A69" s="1">
        <v>52</v>
      </c>
      <c r="B69" s="20" t="s">
        <v>1679</v>
      </c>
      <c r="C69" s="20" t="s">
        <v>1628</v>
      </c>
      <c r="D69" s="22" t="s">
        <v>23</v>
      </c>
      <c r="E69" s="38">
        <v>862631034731462</v>
      </c>
      <c r="F69" s="22"/>
      <c r="G69" s="22" t="s">
        <v>95</v>
      </c>
      <c r="H69" s="22"/>
      <c r="I69" s="24" t="s">
        <v>82</v>
      </c>
      <c r="J69" s="22" t="s">
        <v>225</v>
      </c>
      <c r="K69" s="22" t="s">
        <v>98</v>
      </c>
      <c r="L69" s="22"/>
      <c r="M69" s="22" t="s">
        <v>106</v>
      </c>
      <c r="N69" s="28"/>
      <c r="O69" s="22" t="s">
        <v>80</v>
      </c>
      <c r="P69" s="22" t="s">
        <v>92</v>
      </c>
      <c r="Q69" s="31" t="s">
        <v>42</v>
      </c>
      <c r="R69" s="22" t="s">
        <v>44</v>
      </c>
      <c r="Y69" s="259"/>
      <c r="Z69" s="18" t="s">
        <v>69</v>
      </c>
      <c r="AA69" s="18">
        <f>COUNTIFS($D$8:$D$1000,"TG102LE",$R$8:$R$1000,"RTB")</f>
        <v>0</v>
      </c>
      <c r="AB69" s="257"/>
    </row>
    <row r="70" spans="1:28" ht="16.5" customHeight="1" x14ac:dyDescent="0.25">
      <c r="A70" s="1">
        <v>53</v>
      </c>
      <c r="B70" s="20" t="s">
        <v>1679</v>
      </c>
      <c r="C70" s="20" t="s">
        <v>1628</v>
      </c>
      <c r="D70" s="18" t="s">
        <v>23</v>
      </c>
      <c r="E70" s="30">
        <v>864811037264350</v>
      </c>
      <c r="F70" s="18"/>
      <c r="G70" s="18" t="s">
        <v>95</v>
      </c>
      <c r="H70" s="21"/>
      <c r="I70" s="24" t="s">
        <v>1878</v>
      </c>
      <c r="J70" s="22" t="s">
        <v>1879</v>
      </c>
      <c r="K70" s="22" t="s">
        <v>450</v>
      </c>
      <c r="L70" s="22" t="s">
        <v>98</v>
      </c>
      <c r="M70" s="22" t="s">
        <v>58</v>
      </c>
      <c r="N70" s="22"/>
      <c r="O70" s="22" t="s">
        <v>80</v>
      </c>
      <c r="P70" s="22" t="s">
        <v>92</v>
      </c>
      <c r="Q70" s="31" t="s">
        <v>42</v>
      </c>
      <c r="R70" s="22" t="s">
        <v>44</v>
      </c>
      <c r="Y70" s="259"/>
      <c r="Z70" s="18" t="s">
        <v>44</v>
      </c>
      <c r="AA70" s="18">
        <f>COUNTIFS($D$8:$D$1000,"TG102LE",$R$8:$R$1000,"NCFW")</f>
        <v>9</v>
      </c>
      <c r="AB70" s="257"/>
    </row>
    <row r="71" spans="1:28" ht="16.5" customHeight="1" x14ac:dyDescent="0.25">
      <c r="A71" s="1">
        <v>54</v>
      </c>
      <c r="B71" s="20" t="s">
        <v>1679</v>
      </c>
      <c r="C71" s="20" t="s">
        <v>1628</v>
      </c>
      <c r="D71" s="18" t="s">
        <v>23</v>
      </c>
      <c r="E71" s="21">
        <v>862631034792712</v>
      </c>
      <c r="F71" s="18" t="s">
        <v>1880</v>
      </c>
      <c r="G71" s="18" t="s">
        <v>95</v>
      </c>
      <c r="H71" s="30" t="s">
        <v>1881</v>
      </c>
      <c r="I71" s="24" t="s">
        <v>1882</v>
      </c>
      <c r="J71" s="22" t="s">
        <v>1883</v>
      </c>
      <c r="K71" s="22" t="s">
        <v>98</v>
      </c>
      <c r="L71" s="22"/>
      <c r="M71" s="22" t="s">
        <v>237</v>
      </c>
      <c r="N71" s="22"/>
      <c r="O71" s="22" t="s">
        <v>80</v>
      </c>
      <c r="P71" s="22" t="s">
        <v>92</v>
      </c>
      <c r="Q71" s="23" t="s">
        <v>37</v>
      </c>
      <c r="R71" s="18" t="s">
        <v>40</v>
      </c>
      <c r="Y71" s="259"/>
      <c r="Z71" s="18" t="s">
        <v>45</v>
      </c>
      <c r="AA71" s="18">
        <f>COUNTIFS($D$8:$D$1000,"TG102LE",$R$8:$R$1000,"KL")</f>
        <v>0</v>
      </c>
      <c r="AB71" s="258"/>
    </row>
    <row r="72" spans="1:28" ht="16.5" customHeight="1" x14ac:dyDescent="0.25">
      <c r="A72" s="1">
        <v>55</v>
      </c>
      <c r="B72" s="20" t="s">
        <v>1631</v>
      </c>
      <c r="C72" s="20" t="s">
        <v>1876</v>
      </c>
      <c r="D72" s="18" t="s">
        <v>23</v>
      </c>
      <c r="E72" s="21">
        <v>866104026998636</v>
      </c>
      <c r="F72" s="18"/>
      <c r="G72" s="18" t="s">
        <v>95</v>
      </c>
      <c r="H72" s="77" t="s">
        <v>1884</v>
      </c>
      <c r="I72" s="24"/>
      <c r="J72" s="22" t="s">
        <v>1885</v>
      </c>
      <c r="K72" s="22" t="s">
        <v>396</v>
      </c>
      <c r="L72" s="22" t="s">
        <v>98</v>
      </c>
      <c r="M72" s="22" t="s">
        <v>1886</v>
      </c>
      <c r="N72" s="28">
        <v>220000</v>
      </c>
      <c r="O72" s="22" t="s">
        <v>80</v>
      </c>
      <c r="P72" s="22" t="s">
        <v>100</v>
      </c>
      <c r="Q72" s="26" t="s">
        <v>37</v>
      </c>
      <c r="R72" s="1" t="s">
        <v>59</v>
      </c>
      <c r="Y72" s="259" t="s">
        <v>57</v>
      </c>
      <c r="Z72" s="18" t="s">
        <v>38</v>
      </c>
      <c r="AA72" s="18">
        <f>COUNTIFS($D$8:$D$1000,"TG102E",$R$8:$R$1000,"MCU")</f>
        <v>0</v>
      </c>
      <c r="AB72" s="256">
        <f>SUM(AA72:AA82)</f>
        <v>0</v>
      </c>
    </row>
    <row r="73" spans="1:28" ht="16.5" customHeight="1" x14ac:dyDescent="0.25">
      <c r="A73" s="265" t="s">
        <v>1887</v>
      </c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7"/>
      <c r="Y73" s="259"/>
      <c r="Z73" s="18" t="s">
        <v>59</v>
      </c>
      <c r="AA73" s="18">
        <f>COUNTIFS($D$8:$D$1000,"TG102E",$R$8:$R$1000,"GSM")</f>
        <v>0</v>
      </c>
      <c r="AB73" s="257"/>
    </row>
    <row r="74" spans="1:28" ht="16.5" customHeight="1" x14ac:dyDescent="0.25">
      <c r="A74" s="268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70"/>
      <c r="Y74" s="259"/>
      <c r="Z74" s="18" t="s">
        <v>39</v>
      </c>
      <c r="AA74" s="18">
        <f>COUNTIFS($D$8:$D$1000,"TG102E",$R$8:$R$1000,"GPS")</f>
        <v>0</v>
      </c>
      <c r="AB74" s="257"/>
    </row>
    <row r="75" spans="1:28" ht="16.5" customHeight="1" x14ac:dyDescent="0.25">
      <c r="A75" s="1">
        <v>56</v>
      </c>
      <c r="B75" s="20" t="s">
        <v>1876</v>
      </c>
      <c r="C75" s="20" t="s">
        <v>1888</v>
      </c>
      <c r="D75" s="18" t="s">
        <v>56</v>
      </c>
      <c r="E75" s="21">
        <v>868183034771563</v>
      </c>
      <c r="F75" s="18" t="s">
        <v>262</v>
      </c>
      <c r="G75" s="18" t="s">
        <v>74</v>
      </c>
      <c r="H75" s="24" t="s">
        <v>2113</v>
      </c>
      <c r="I75" s="24" t="s">
        <v>2109</v>
      </c>
      <c r="J75" s="22" t="s">
        <v>134</v>
      </c>
      <c r="K75" s="22" t="s">
        <v>77</v>
      </c>
      <c r="L75" s="22" t="s">
        <v>1086</v>
      </c>
      <c r="M75" s="22" t="s">
        <v>58</v>
      </c>
      <c r="N75" s="28"/>
      <c r="O75" s="22" t="s">
        <v>80</v>
      </c>
      <c r="P75" s="22" t="s">
        <v>100</v>
      </c>
      <c r="Q75" s="31" t="s">
        <v>42</v>
      </c>
      <c r="R75" s="22" t="s">
        <v>44</v>
      </c>
      <c r="Y75" s="259"/>
      <c r="Z75" s="18" t="s">
        <v>40</v>
      </c>
      <c r="AA75" s="18">
        <f>COUNTIFS($D$8:$D$1000,"TG102E",$R$8:$R$1000,"NG")</f>
        <v>0</v>
      </c>
      <c r="AB75" s="257"/>
    </row>
    <row r="76" spans="1:28" ht="16.5" customHeight="1" x14ac:dyDescent="0.25">
      <c r="A76" s="1">
        <v>57</v>
      </c>
      <c r="B76" s="20" t="s">
        <v>1876</v>
      </c>
      <c r="C76" s="20" t="s">
        <v>1888</v>
      </c>
      <c r="D76" s="18" t="s">
        <v>23</v>
      </c>
      <c r="E76" s="21">
        <v>861694031754441</v>
      </c>
      <c r="F76" s="18" t="s">
        <v>262</v>
      </c>
      <c r="G76" s="18" t="s">
        <v>95</v>
      </c>
      <c r="H76" s="77" t="s">
        <v>2110</v>
      </c>
      <c r="I76" s="24" t="s">
        <v>2111</v>
      </c>
      <c r="J76" s="22" t="s">
        <v>50</v>
      </c>
      <c r="K76" s="22" t="s">
        <v>396</v>
      </c>
      <c r="L76" s="22" t="s">
        <v>98</v>
      </c>
      <c r="M76" s="22" t="s">
        <v>469</v>
      </c>
      <c r="N76" s="28"/>
      <c r="O76" s="22" t="s">
        <v>80</v>
      </c>
      <c r="P76" s="22" t="s">
        <v>100</v>
      </c>
      <c r="Q76" s="31" t="s">
        <v>37</v>
      </c>
      <c r="R76" s="22" t="s">
        <v>40</v>
      </c>
      <c r="Y76" s="259"/>
      <c r="Z76" s="18" t="s">
        <v>67</v>
      </c>
      <c r="AA76" s="18">
        <f>COUNTIFS($D$8:$D$1000,"TG102E",$R$8:$R$1000,"ACC")</f>
        <v>0</v>
      </c>
      <c r="AB76" s="257"/>
    </row>
    <row r="77" spans="1:28" ht="16.5" customHeight="1" x14ac:dyDescent="0.25">
      <c r="A77" s="265" t="s">
        <v>2112</v>
      </c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7"/>
      <c r="Y77" s="259"/>
      <c r="Z77" s="18" t="s">
        <v>41</v>
      </c>
      <c r="AA77" s="18">
        <f>COUNTIFS($D$8:$D$1000,"TG102E",$R$8:$R$1000,"LK")</f>
        <v>0</v>
      </c>
      <c r="AB77" s="257"/>
    </row>
    <row r="78" spans="1:28" ht="16.5" customHeight="1" x14ac:dyDescent="0.25">
      <c r="A78" s="268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70"/>
      <c r="Y78" s="259"/>
      <c r="Z78" s="18" t="s">
        <v>43</v>
      </c>
      <c r="AA78" s="18">
        <f>COUNTIFS($D$8:$D$1000,"TG102E",$R$8:$R$1000,"MCH")</f>
        <v>0</v>
      </c>
      <c r="AB78" s="257"/>
    </row>
    <row r="79" spans="1:28" ht="16.5" customHeight="1" x14ac:dyDescent="0.25">
      <c r="A79" s="1">
        <v>58</v>
      </c>
      <c r="B79" s="1" t="s">
        <v>2201</v>
      </c>
      <c r="C79" s="32">
        <v>43533</v>
      </c>
      <c r="D79" s="1" t="s">
        <v>26</v>
      </c>
      <c r="E79" s="47" t="s">
        <v>2414</v>
      </c>
      <c r="F79" s="1"/>
      <c r="G79" s="1" t="s">
        <v>95</v>
      </c>
      <c r="H79" s="1"/>
      <c r="I79" s="1"/>
      <c r="J79" s="1" t="s">
        <v>134</v>
      </c>
      <c r="K79" s="1"/>
      <c r="L79" s="1"/>
      <c r="M79" s="1" t="s">
        <v>2415</v>
      </c>
      <c r="N79" s="1"/>
      <c r="O79" s="1" t="s">
        <v>80</v>
      </c>
      <c r="P79" s="1" t="s">
        <v>100</v>
      </c>
      <c r="Q79" s="1" t="s">
        <v>42</v>
      </c>
      <c r="R79" s="1" t="s">
        <v>45</v>
      </c>
      <c r="Y79" s="259"/>
      <c r="Z79" s="18" t="s">
        <v>68</v>
      </c>
      <c r="AA79" s="18">
        <f>COUNTIFS($D$8:$D$1000,"TG102E",$R$8:$R$1000,"SF")</f>
        <v>0</v>
      </c>
      <c r="AB79" s="257"/>
    </row>
    <row r="80" spans="1:28" ht="16.5" customHeight="1" x14ac:dyDescent="0.25">
      <c r="A80" s="1">
        <v>59</v>
      </c>
      <c r="B80" s="1" t="s">
        <v>2201</v>
      </c>
      <c r="C80" s="32">
        <v>43533</v>
      </c>
      <c r="D80" s="1" t="s">
        <v>23</v>
      </c>
      <c r="E80" s="47">
        <v>861694031110446</v>
      </c>
      <c r="F80" s="1"/>
      <c r="G80" s="1" t="s">
        <v>95</v>
      </c>
      <c r="H80" s="1" t="s">
        <v>2416</v>
      </c>
      <c r="I80" s="1" t="s">
        <v>2417</v>
      </c>
      <c r="J80" s="1" t="s">
        <v>2418</v>
      </c>
      <c r="K80" s="1" t="s">
        <v>538</v>
      </c>
      <c r="L80" s="1" t="s">
        <v>98</v>
      </c>
      <c r="M80" s="1" t="s">
        <v>58</v>
      </c>
      <c r="N80" s="1"/>
      <c r="O80" s="1" t="s">
        <v>80</v>
      </c>
      <c r="P80" s="1" t="s">
        <v>100</v>
      </c>
      <c r="Q80" s="1" t="s">
        <v>42</v>
      </c>
      <c r="R80" s="1" t="s">
        <v>44</v>
      </c>
      <c r="Y80" s="259"/>
      <c r="Z80" s="18" t="s">
        <v>69</v>
      </c>
      <c r="AA80" s="18">
        <f>COUNTIFS($D$8:$D$1000,"TG102E",$R$8:$R$1000,"RTB")</f>
        <v>0</v>
      </c>
      <c r="AB80" s="257"/>
    </row>
    <row r="81" spans="1:28" ht="16.5" customHeight="1" x14ac:dyDescent="0.25">
      <c r="A81" s="1">
        <v>60</v>
      </c>
      <c r="B81" s="1" t="s">
        <v>2201</v>
      </c>
      <c r="C81" s="32">
        <v>43533</v>
      </c>
      <c r="D81" s="1" t="s">
        <v>23</v>
      </c>
      <c r="E81" s="47">
        <v>862631034708817</v>
      </c>
      <c r="F81" s="1"/>
      <c r="G81" s="1" t="s">
        <v>95</v>
      </c>
      <c r="H81" s="1" t="s">
        <v>2419</v>
      </c>
      <c r="I81" s="1" t="s">
        <v>1048</v>
      </c>
      <c r="J81" s="1" t="s">
        <v>134</v>
      </c>
      <c r="K81" s="1" t="s">
        <v>98</v>
      </c>
      <c r="L81" s="1"/>
      <c r="M81" s="1" t="s">
        <v>2420</v>
      </c>
      <c r="N81" s="1"/>
      <c r="O81" s="1" t="s">
        <v>80</v>
      </c>
      <c r="P81" s="1" t="s">
        <v>100</v>
      </c>
      <c r="Q81" s="1" t="s">
        <v>42</v>
      </c>
      <c r="R81" s="1" t="s">
        <v>45</v>
      </c>
      <c r="Y81" s="259"/>
      <c r="Z81" s="18" t="s">
        <v>44</v>
      </c>
      <c r="AA81" s="18">
        <f>COUNTIFS($D$8:$D$1000,"TG102E",$R$8:$R$1000,"NCFW")</f>
        <v>0</v>
      </c>
      <c r="AB81" s="257"/>
    </row>
    <row r="82" spans="1:28" ht="16.5" customHeight="1" x14ac:dyDescent="0.25">
      <c r="A82" s="1">
        <v>61</v>
      </c>
      <c r="B82" s="114">
        <v>43686</v>
      </c>
      <c r="C82" s="114">
        <v>43690</v>
      </c>
      <c r="D82" s="151" t="s">
        <v>56</v>
      </c>
      <c r="E82" s="115">
        <v>868183034659990</v>
      </c>
      <c r="F82" s="151" t="s">
        <v>2421</v>
      </c>
      <c r="G82" s="151" t="s">
        <v>74</v>
      </c>
      <c r="H82" s="151" t="s">
        <v>2422</v>
      </c>
      <c r="I82" s="151" t="s">
        <v>2423</v>
      </c>
      <c r="J82" s="151" t="s">
        <v>50</v>
      </c>
      <c r="K82" s="151" t="s">
        <v>77</v>
      </c>
      <c r="L82" s="151" t="s">
        <v>1086</v>
      </c>
      <c r="M82" s="151" t="s">
        <v>2019</v>
      </c>
      <c r="N82" s="151"/>
      <c r="O82" s="151" t="s">
        <v>80</v>
      </c>
      <c r="P82" s="151" t="s">
        <v>100</v>
      </c>
      <c r="Q82" s="151" t="s">
        <v>37</v>
      </c>
      <c r="R82" s="151" t="s">
        <v>40</v>
      </c>
      <c r="Y82" s="259"/>
      <c r="Z82" s="18" t="s">
        <v>45</v>
      </c>
      <c r="AA82" s="18">
        <f>COUNTIFS($D$8:$D$1000,"TG102E",$R$8:$R$1000,"KL")</f>
        <v>0</v>
      </c>
      <c r="AB82" s="258"/>
    </row>
    <row r="83" spans="1:28" ht="16.5" customHeight="1" x14ac:dyDescent="0.25">
      <c r="A83" s="1"/>
      <c r="B83" s="1"/>
      <c r="C83" s="1"/>
      <c r="D83" s="1"/>
      <c r="E83" s="47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Y83" s="259" t="s">
        <v>25</v>
      </c>
      <c r="Z83" s="18" t="s">
        <v>38</v>
      </c>
      <c r="AA83" s="18">
        <f>COUNTIFS($D$8:$D$1000,"TG007",$R$8:$R$1000,"MCU")</f>
        <v>0</v>
      </c>
      <c r="AB83" s="256">
        <f>SUM(AA83:AA93)</f>
        <v>0</v>
      </c>
    </row>
    <row r="84" spans="1:28" ht="16.5" customHeight="1" x14ac:dyDescent="0.25">
      <c r="A84" s="1"/>
      <c r="B84" s="1"/>
      <c r="C84" s="1"/>
      <c r="D84" s="1"/>
      <c r="E84" s="47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Y84" s="259"/>
      <c r="Z84" s="18" t="s">
        <v>59</v>
      </c>
      <c r="AA84" s="18">
        <f>COUNTIFS($D$8:$D$1000,"TG007",$R$8:$R$1000,"GSM")</f>
        <v>0</v>
      </c>
      <c r="AB84" s="257"/>
    </row>
    <row r="85" spans="1:28" ht="16.5" customHeight="1" x14ac:dyDescent="0.25">
      <c r="A85" s="1"/>
      <c r="B85" s="1"/>
      <c r="C85" s="1"/>
      <c r="D85" s="1"/>
      <c r="E85" s="47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Y85" s="259"/>
      <c r="Z85" s="18" t="s">
        <v>39</v>
      </c>
      <c r="AA85" s="18">
        <f>COUNTIFS($D$8:$D$1000,"TG007",$R$8:$R$1000,"GPS")</f>
        <v>0</v>
      </c>
      <c r="AB85" s="257"/>
    </row>
    <row r="86" spans="1:28" ht="16.5" customHeight="1" x14ac:dyDescent="0.25">
      <c r="A86" s="1"/>
      <c r="B86" s="1"/>
      <c r="C86" s="1"/>
      <c r="D86" s="1"/>
      <c r="E86" s="47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Y86" s="259"/>
      <c r="Z86" s="18" t="s">
        <v>40</v>
      </c>
      <c r="AA86" s="18">
        <f>COUNTIFS($D$8:$D$1000,"TG007",$R$8:$R$1000,"NG")</f>
        <v>0</v>
      </c>
      <c r="AB86" s="257"/>
    </row>
    <row r="87" spans="1:28" s="125" customFormat="1" ht="16.5" customHeight="1" x14ac:dyDescent="0.25">
      <c r="A87" s="1"/>
      <c r="B87" s="1"/>
      <c r="C87" s="1"/>
      <c r="D87" s="1"/>
      <c r="E87" s="47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Y87" s="259"/>
      <c r="Z87" s="18" t="s">
        <v>67</v>
      </c>
      <c r="AA87" s="18">
        <f>COUNTIFS($D$8:$D$1000,"TG007",$R$8:$R$1000,"ACC")</f>
        <v>0</v>
      </c>
      <c r="AB87" s="257"/>
    </row>
    <row r="88" spans="1:28" ht="16.5" customHeight="1" x14ac:dyDescent="0.25">
      <c r="A88" s="1"/>
      <c r="B88" s="1"/>
      <c r="C88" s="1"/>
      <c r="D88" s="1"/>
      <c r="E88" s="47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Y88" s="259"/>
      <c r="Z88" s="18" t="s">
        <v>41</v>
      </c>
      <c r="AA88" s="18">
        <f>COUNTIFS($D$8:$D$1000,"TG007",$R$8:$R$1000,"LK")</f>
        <v>0</v>
      </c>
      <c r="AB88" s="257"/>
    </row>
    <row r="89" spans="1:28" ht="16.5" customHeight="1" x14ac:dyDescent="0.25">
      <c r="A89" s="1"/>
      <c r="B89" s="1"/>
      <c r="C89" s="1"/>
      <c r="D89" s="1"/>
      <c r="E89" s="47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Y89" s="259"/>
      <c r="Z89" s="18" t="s">
        <v>43</v>
      </c>
      <c r="AA89" s="18">
        <f>COUNTIFS($D$8:$D$1000,"TG007",$R$8:$R$1000,"MCH")</f>
        <v>0</v>
      </c>
      <c r="AB89" s="257"/>
    </row>
    <row r="90" spans="1:28" ht="16.5" customHeight="1" x14ac:dyDescent="0.25">
      <c r="A90" s="1"/>
      <c r="B90" s="1"/>
      <c r="C90" s="1"/>
      <c r="D90" s="1"/>
      <c r="E90" s="47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Y90" s="259"/>
      <c r="Z90" s="18" t="s">
        <v>68</v>
      </c>
      <c r="AA90" s="18">
        <f>COUNTIFS($D$8:$D$1000,"TG007",$R$8:$R$1000,"SF")</f>
        <v>0</v>
      </c>
      <c r="AB90" s="257"/>
    </row>
    <row r="91" spans="1:28" ht="16.5" customHeight="1" x14ac:dyDescent="0.25">
      <c r="A91" s="1"/>
      <c r="B91" s="1"/>
      <c r="C91" s="1"/>
      <c r="D91" s="1"/>
      <c r="E91" s="47"/>
      <c r="F91" s="1"/>
      <c r="G91" s="1"/>
      <c r="H91" s="1"/>
      <c r="I91" s="26"/>
      <c r="J91" s="1"/>
      <c r="K91" s="1"/>
      <c r="L91" s="1"/>
      <c r="M91" s="1"/>
      <c r="N91" s="1"/>
      <c r="O91" s="1"/>
      <c r="P91" s="1"/>
      <c r="Q91" s="1"/>
      <c r="R91" s="1"/>
      <c r="Y91" s="259"/>
      <c r="Z91" s="18" t="s">
        <v>69</v>
      </c>
      <c r="AA91" s="18">
        <f>COUNTIFS($D$8:$D$1000,"TG007",$R$8:$R$1000,"RTB")</f>
        <v>0</v>
      </c>
      <c r="AB91" s="257"/>
    </row>
    <row r="92" spans="1:28" ht="16.5" customHeight="1" x14ac:dyDescent="0.25">
      <c r="A92" s="1"/>
      <c r="B92" s="1"/>
      <c r="C92" s="1"/>
      <c r="D92" s="1"/>
      <c r="E92" s="47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Y92" s="259"/>
      <c r="Z92" s="18" t="s">
        <v>44</v>
      </c>
      <c r="AA92" s="18">
        <f>COUNTIFS($D$8:$D$1000,"TG007",$R$8:$R$1000,"NCFW")</f>
        <v>0</v>
      </c>
      <c r="AB92" s="257"/>
    </row>
    <row r="93" spans="1:28" ht="16.5" customHeight="1" x14ac:dyDescent="0.25">
      <c r="A93" s="1"/>
      <c r="B93" s="1"/>
      <c r="C93" s="1"/>
      <c r="D93" s="1"/>
      <c r="E93" s="47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Y93" s="259"/>
      <c r="Z93" s="18" t="s">
        <v>45</v>
      </c>
      <c r="AA93" s="18">
        <f>COUNTIFS($D$8:$D$1000,"TG007",$R$8:$R$1000,"KL")</f>
        <v>0</v>
      </c>
      <c r="AB93" s="258"/>
    </row>
    <row r="94" spans="1:28" ht="16.5" customHeight="1" x14ac:dyDescent="0.25">
      <c r="A94" s="1"/>
      <c r="B94" s="1"/>
      <c r="C94" s="1"/>
      <c r="D94" s="1"/>
      <c r="E94" s="47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Y94" s="259" t="s">
        <v>31</v>
      </c>
      <c r="Z94" s="18" t="s">
        <v>38</v>
      </c>
      <c r="AA94" s="18">
        <f>COUNTIFS($D$8:$D$1000,"TG007S",$R$8:$R$1000,"MCU")</f>
        <v>0</v>
      </c>
      <c r="AB94" s="256">
        <f>SUM(AA94:AA104)</f>
        <v>0</v>
      </c>
    </row>
    <row r="95" spans="1:28" ht="16.5" customHeight="1" x14ac:dyDescent="0.25">
      <c r="A95" s="1"/>
      <c r="B95" s="1"/>
      <c r="C95" s="1"/>
      <c r="D95" s="1"/>
      <c r="E95" s="47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Y95" s="259"/>
      <c r="Z95" s="18" t="s">
        <v>59</v>
      </c>
      <c r="AA95" s="18">
        <f>COUNTIFS($D$8:$D$1000,"TG007S",$R$8:$R$1000,"GSM")</f>
        <v>0</v>
      </c>
      <c r="AB95" s="257"/>
    </row>
    <row r="96" spans="1:28" ht="16.5" customHeight="1" x14ac:dyDescent="0.25">
      <c r="A96" s="1"/>
      <c r="B96" s="1"/>
      <c r="C96" s="1"/>
      <c r="D96" s="1"/>
      <c r="E96" s="47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Y96" s="259"/>
      <c r="Z96" s="18" t="s">
        <v>39</v>
      </c>
      <c r="AA96" s="18">
        <f>COUNTIFS($D$8:$D$1000,"TG007S",$R$8:$R$1000,"GPS")</f>
        <v>0</v>
      </c>
      <c r="AB96" s="257"/>
    </row>
    <row r="97" spans="1:28" ht="16.5" customHeight="1" x14ac:dyDescent="0.25">
      <c r="A97" s="1"/>
      <c r="B97" s="1"/>
      <c r="C97" s="1"/>
      <c r="D97" s="1"/>
      <c r="E97" s="47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Y97" s="259"/>
      <c r="Z97" s="18" t="s">
        <v>40</v>
      </c>
      <c r="AA97" s="18">
        <f>COUNTIFS($D$8:$D$1000,"TG007S",$R$8:$R$1000,"NG")</f>
        <v>0</v>
      </c>
      <c r="AB97" s="257"/>
    </row>
    <row r="98" spans="1:28" ht="16.5" customHeight="1" x14ac:dyDescent="0.25">
      <c r="A98" s="1"/>
      <c r="B98" s="1"/>
      <c r="C98" s="1"/>
      <c r="D98" s="1"/>
      <c r="E98" s="47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Y98" s="259"/>
      <c r="Z98" s="18" t="s">
        <v>67</v>
      </c>
      <c r="AA98" s="18">
        <f>COUNTIFS($D$8:$D$1000,"TG007S",$R$8:$R$1000,"ACC")</f>
        <v>0</v>
      </c>
      <c r="AB98" s="257"/>
    </row>
    <row r="99" spans="1:28" ht="16.5" customHeight="1" x14ac:dyDescent="0.25">
      <c r="A99" s="1"/>
      <c r="B99" s="1"/>
      <c r="C99" s="1"/>
      <c r="D99" s="1"/>
      <c r="E99" s="47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Y99" s="259"/>
      <c r="Z99" s="18" t="s">
        <v>41</v>
      </c>
      <c r="AA99" s="18">
        <f>COUNTIFS($D$8:$D$1000,"TG007S",$R$8:$R$1000,"LK")</f>
        <v>0</v>
      </c>
      <c r="AB99" s="257"/>
    </row>
    <row r="100" spans="1:28" ht="16.5" customHeight="1" x14ac:dyDescent="0.25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Y100" s="259"/>
      <c r="Z100" s="18" t="s">
        <v>43</v>
      </c>
      <c r="AA100" s="18">
        <f>COUNTIFS($D$8:$D$1000,"TG007S",$R$8:$R$1000,"MCH")</f>
        <v>0</v>
      </c>
      <c r="AB100" s="257"/>
    </row>
    <row r="101" spans="1:28" ht="16.5" customHeight="1" x14ac:dyDescent="0.25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Y101" s="259"/>
      <c r="Z101" s="18" t="s">
        <v>68</v>
      </c>
      <c r="AA101" s="18">
        <f>COUNTIFS($D$8:$D$1000,"TG007S",$R$8:$R$1000,"SF")</f>
        <v>0</v>
      </c>
      <c r="AB101" s="257"/>
    </row>
    <row r="102" spans="1:28" ht="16.5" customHeight="1" x14ac:dyDescent="0.25">
      <c r="A102" s="1"/>
      <c r="B102" s="20"/>
      <c r="C102" s="20"/>
      <c r="D102" s="18"/>
      <c r="E102" s="21"/>
      <c r="F102" s="18"/>
      <c r="G102" s="18"/>
      <c r="H102" s="31"/>
      <c r="I102" s="24"/>
      <c r="J102" s="22"/>
      <c r="K102" s="22"/>
      <c r="L102" s="22"/>
      <c r="M102" s="22"/>
      <c r="N102" s="28"/>
      <c r="O102" s="22"/>
      <c r="P102" s="22"/>
      <c r="Q102" s="26"/>
      <c r="R102" s="1"/>
      <c r="Y102" s="259"/>
      <c r="Z102" s="18" t="s">
        <v>69</v>
      </c>
      <c r="AA102" s="18">
        <f>COUNTIFS($D$8:$D$1000,"TG007S",$R$8:$R$1000,"RTB")</f>
        <v>0</v>
      </c>
      <c r="AB102" s="257"/>
    </row>
    <row r="103" spans="1:28" ht="16.5" customHeight="1" x14ac:dyDescent="0.25">
      <c r="A103" s="1"/>
      <c r="B103" s="20"/>
      <c r="C103" s="20"/>
      <c r="D103" s="18"/>
      <c r="E103" s="21"/>
      <c r="F103" s="18"/>
      <c r="G103" s="18"/>
      <c r="H103" s="31"/>
      <c r="I103" s="24"/>
      <c r="J103" s="22"/>
      <c r="K103" s="24"/>
      <c r="L103" s="24"/>
      <c r="M103" s="22"/>
      <c r="N103" s="28"/>
      <c r="O103" s="22"/>
      <c r="P103" s="22"/>
      <c r="Q103" s="26"/>
      <c r="R103" s="1"/>
      <c r="Y103" s="259"/>
      <c r="Z103" s="18" t="s">
        <v>44</v>
      </c>
      <c r="AA103" s="18">
        <f>COUNTIFS($D$8:$D$1000,"TG007S",$R$8:$R$1000,"NCFW")</f>
        <v>0</v>
      </c>
      <c r="AB103" s="257"/>
    </row>
    <row r="104" spans="1:28" ht="16.5" customHeight="1" x14ac:dyDescent="0.25">
      <c r="A104" s="1"/>
      <c r="B104" s="20"/>
      <c r="C104" s="20"/>
      <c r="D104" s="18"/>
      <c r="E104" s="21"/>
      <c r="F104" s="18"/>
      <c r="G104" s="18"/>
      <c r="H104" s="21"/>
      <c r="I104" s="24"/>
      <c r="J104" s="22"/>
      <c r="K104" s="22"/>
      <c r="L104" s="22"/>
      <c r="M104" s="22"/>
      <c r="N104" s="28"/>
      <c r="O104" s="22"/>
      <c r="P104" s="22"/>
      <c r="Q104" s="23"/>
      <c r="R104" s="18"/>
      <c r="Y104" s="259"/>
      <c r="Z104" s="18" t="s">
        <v>45</v>
      </c>
      <c r="AA104" s="18">
        <f>COUNTIFS($D$8:$D$1000,"TG007S",$R$8:$R$1000,"KL")</f>
        <v>0</v>
      </c>
      <c r="AB104" s="258"/>
    </row>
    <row r="105" spans="1:28" ht="16.5" customHeight="1" x14ac:dyDescent="0.25">
      <c r="A105" s="1"/>
      <c r="B105" s="20"/>
      <c r="C105" s="20"/>
      <c r="D105" s="18"/>
      <c r="E105" s="21"/>
      <c r="F105" s="18"/>
      <c r="G105" s="18"/>
      <c r="H105" s="21"/>
      <c r="I105" s="24"/>
      <c r="J105" s="22"/>
      <c r="K105" s="22"/>
      <c r="L105" s="22"/>
      <c r="M105" s="22"/>
      <c r="N105" s="22"/>
      <c r="O105" s="22"/>
      <c r="P105" s="22"/>
      <c r="Q105" s="23"/>
      <c r="R105" s="1"/>
      <c r="Y105" s="259" t="s">
        <v>64</v>
      </c>
      <c r="Z105" s="18" t="s">
        <v>38</v>
      </c>
      <c r="AA105" s="18">
        <f>COUNTIFS($D$8:$D$1000,"TG007X",$R$8:$R$1000,"MCU")</f>
        <v>0</v>
      </c>
      <c r="AB105" s="256">
        <f>SUM(AA105:AA115)</f>
        <v>0</v>
      </c>
    </row>
    <row r="106" spans="1:28" ht="16.5" customHeight="1" x14ac:dyDescent="0.25">
      <c r="A106" s="1"/>
      <c r="B106" s="20"/>
      <c r="C106" s="20"/>
      <c r="D106" s="18"/>
      <c r="E106" s="21"/>
      <c r="F106" s="18"/>
      <c r="G106" s="18"/>
      <c r="H106" s="31"/>
      <c r="I106" s="24"/>
      <c r="J106" s="22"/>
      <c r="K106" s="22"/>
      <c r="L106" s="22"/>
      <c r="M106" s="22"/>
      <c r="N106" s="28"/>
      <c r="O106" s="22"/>
      <c r="P106" s="22"/>
      <c r="Q106" s="26"/>
      <c r="R106" s="1"/>
      <c r="Y106" s="259"/>
      <c r="Z106" s="18" t="s">
        <v>59</v>
      </c>
      <c r="AA106" s="18">
        <f>COUNTIFS($D$8:$D$1000,"TG007X",$R$8:$R$1000,"GSM")</f>
        <v>0</v>
      </c>
      <c r="AB106" s="257"/>
    </row>
    <row r="107" spans="1:28" ht="16.5" customHeight="1" x14ac:dyDescent="0.25">
      <c r="A107" s="1"/>
      <c r="B107" s="20"/>
      <c r="C107" s="20"/>
      <c r="D107" s="18"/>
      <c r="E107" s="21"/>
      <c r="F107" s="18"/>
      <c r="G107" s="18"/>
      <c r="H107" s="21"/>
      <c r="I107" s="24"/>
      <c r="J107" s="22"/>
      <c r="K107" s="22"/>
      <c r="L107" s="22"/>
      <c r="M107" s="22"/>
      <c r="N107" s="22"/>
      <c r="O107" s="22"/>
      <c r="P107" s="22"/>
      <c r="Q107" s="23"/>
      <c r="R107" s="18"/>
      <c r="Y107" s="259"/>
      <c r="Z107" s="18" t="s">
        <v>39</v>
      </c>
      <c r="AA107" s="18">
        <f>COUNTIFS($D$8:$D$1000,"TG007X",$R$8:$R$1000,"GPS")</f>
        <v>0</v>
      </c>
      <c r="AB107" s="257"/>
    </row>
    <row r="108" spans="1:28" ht="16.5" customHeight="1" x14ac:dyDescent="0.25">
      <c r="A108" s="1"/>
      <c r="B108" s="20"/>
      <c r="C108" s="20"/>
      <c r="D108" s="18"/>
      <c r="E108" s="21"/>
      <c r="F108" s="18"/>
      <c r="G108" s="18"/>
      <c r="H108" s="21"/>
      <c r="I108" s="29"/>
      <c r="J108" s="22"/>
      <c r="K108" s="22"/>
      <c r="L108" s="22"/>
      <c r="M108" s="22"/>
      <c r="N108" s="22"/>
      <c r="O108" s="22"/>
      <c r="P108" s="22"/>
      <c r="Q108" s="23"/>
      <c r="R108" s="18"/>
      <c r="Y108" s="259"/>
      <c r="Z108" s="18" t="s">
        <v>40</v>
      </c>
      <c r="AA108" s="18">
        <f>COUNTIFS($D$8:$D$1000,"TG007X",$R$8:$R$1000,"NG")</f>
        <v>0</v>
      </c>
      <c r="AB108" s="257"/>
    </row>
    <row r="109" spans="1:28" ht="16.5" customHeight="1" x14ac:dyDescent="0.25">
      <c r="A109" s="1"/>
      <c r="B109" s="20"/>
      <c r="C109" s="20"/>
      <c r="D109" s="18"/>
      <c r="E109" s="21"/>
      <c r="F109" s="18"/>
      <c r="G109" s="18"/>
      <c r="H109" s="29"/>
      <c r="I109" s="24"/>
      <c r="J109" s="22"/>
      <c r="K109" s="22"/>
      <c r="L109" s="22"/>
      <c r="M109" s="22"/>
      <c r="N109" s="22"/>
      <c r="O109" s="22"/>
      <c r="P109" s="22"/>
      <c r="Q109" s="26"/>
      <c r="R109" s="1"/>
      <c r="Y109" s="259"/>
      <c r="Z109" s="18" t="s">
        <v>67</v>
      </c>
      <c r="AA109" s="18">
        <f>COUNTIFS($D$8:$D$1000,"TG007X",$R$8:$R$1000,"ACC")</f>
        <v>0</v>
      </c>
      <c r="AB109" s="257"/>
    </row>
    <row r="110" spans="1:28" ht="16.5" customHeight="1" x14ac:dyDescent="0.25">
      <c r="A110" s="1"/>
      <c r="B110" s="20"/>
      <c r="C110" s="20"/>
      <c r="D110" s="18"/>
      <c r="E110" s="30"/>
      <c r="F110" s="18"/>
      <c r="G110" s="18"/>
      <c r="H110" s="29"/>
      <c r="I110" s="29"/>
      <c r="J110" s="22"/>
      <c r="K110" s="22"/>
      <c r="L110" s="22"/>
      <c r="M110" s="22"/>
      <c r="N110" s="22"/>
      <c r="O110" s="22"/>
      <c r="P110" s="22"/>
      <c r="Q110" s="26"/>
      <c r="R110" s="18"/>
      <c r="Y110" s="259"/>
      <c r="Z110" s="18" t="s">
        <v>41</v>
      </c>
      <c r="AA110" s="18">
        <f>COUNTIFS($D$8:$D$1000,"TG007X",$R$8:$R$1000,"LK")</f>
        <v>0</v>
      </c>
      <c r="AB110" s="257"/>
    </row>
    <row r="111" spans="1:28" ht="16.5" customHeight="1" x14ac:dyDescent="0.25">
      <c r="A111" s="1"/>
      <c r="B111" s="20"/>
      <c r="C111" s="20"/>
      <c r="D111" s="18"/>
      <c r="E111" s="30"/>
      <c r="F111" s="18"/>
      <c r="G111" s="18"/>
      <c r="H111" s="22"/>
      <c r="I111" s="22"/>
      <c r="J111" s="22"/>
      <c r="K111" s="22"/>
      <c r="L111" s="22"/>
      <c r="M111" s="22"/>
      <c r="N111" s="22"/>
      <c r="O111" s="22"/>
      <c r="P111" s="22"/>
      <c r="Q111" s="26"/>
      <c r="R111" s="18"/>
      <c r="Y111" s="259"/>
      <c r="Z111" s="18" t="s">
        <v>43</v>
      </c>
      <c r="AA111" s="18">
        <f>COUNTIFS($D$8:$D$1000,"TG007X",$R$8:$R$1000,"MCH")</f>
        <v>0</v>
      </c>
      <c r="AB111" s="257"/>
    </row>
    <row r="112" spans="1:28" ht="16.5" customHeight="1" x14ac:dyDescent="0.25">
      <c r="A112" s="1"/>
      <c r="B112" s="20"/>
      <c r="C112" s="20"/>
      <c r="D112" s="18"/>
      <c r="E112" s="21"/>
      <c r="F112" s="18"/>
      <c r="G112" s="18"/>
      <c r="H112" s="18"/>
      <c r="I112" s="22"/>
      <c r="J112" s="22"/>
      <c r="K112" s="1"/>
      <c r="L112" s="22"/>
      <c r="M112" s="22"/>
      <c r="N112" s="22"/>
      <c r="O112" s="22"/>
      <c r="P112" s="22"/>
      <c r="Q112" s="23"/>
      <c r="R112" s="18"/>
      <c r="Y112" s="259"/>
      <c r="Z112" s="18" t="s">
        <v>68</v>
      </c>
      <c r="AA112" s="18">
        <f>COUNTIFS($D$8:$D$1000,"TG007X",$R$8:$R$1000,"SF")</f>
        <v>0</v>
      </c>
      <c r="AB112" s="257"/>
    </row>
    <row r="113" spans="1:28" ht="16.5" customHeight="1" x14ac:dyDescent="0.25">
      <c r="A113" s="1"/>
      <c r="B113" s="20"/>
      <c r="C113" s="20"/>
      <c r="D113" s="18"/>
      <c r="E113" s="21"/>
      <c r="F113" s="18"/>
      <c r="G113" s="18"/>
      <c r="H113" s="31"/>
      <c r="I113" s="22"/>
      <c r="J113" s="22"/>
      <c r="K113" s="22"/>
      <c r="L113" s="22"/>
      <c r="M113" s="22"/>
      <c r="N113" s="22"/>
      <c r="O113" s="22"/>
      <c r="P113" s="22"/>
      <c r="Q113" s="23"/>
      <c r="R113" s="1"/>
      <c r="Y113" s="259"/>
      <c r="Z113" s="18" t="s">
        <v>69</v>
      </c>
      <c r="AA113" s="18">
        <f>COUNTIFS($D$8:$D$1000,"TG007X",$R$8:$R$1000,"RTB")</f>
        <v>0</v>
      </c>
      <c r="AB113" s="257"/>
    </row>
    <row r="114" spans="1:28" ht="16.5" customHeight="1" x14ac:dyDescent="0.25">
      <c r="A114" s="1"/>
      <c r="B114" s="20"/>
      <c r="C114" s="20"/>
      <c r="D114" s="18"/>
      <c r="E114" s="21"/>
      <c r="F114" s="18"/>
      <c r="G114" s="18"/>
      <c r="H114" s="31"/>
      <c r="I114" s="22"/>
      <c r="J114" s="22"/>
      <c r="K114" s="22"/>
      <c r="L114" s="1"/>
      <c r="M114" s="22"/>
      <c r="N114" s="28"/>
      <c r="O114" s="22"/>
      <c r="P114" s="22"/>
      <c r="Q114" s="23"/>
      <c r="R114" s="1"/>
      <c r="Y114" s="259"/>
      <c r="Z114" s="18" t="s">
        <v>44</v>
      </c>
      <c r="AA114" s="18">
        <f>COUNTIFS($D$8:$D$1000,"TG007X",$R$8:$R$1000,"NCFW")</f>
        <v>0</v>
      </c>
      <c r="AB114" s="257"/>
    </row>
    <row r="115" spans="1:28" ht="16.5" customHeight="1" x14ac:dyDescent="0.25">
      <c r="A115" s="1"/>
      <c r="B115" s="20"/>
      <c r="C115" s="20"/>
      <c r="D115" s="18"/>
      <c r="E115" s="21"/>
      <c r="F115" s="18"/>
      <c r="G115" s="18"/>
      <c r="H115" s="22"/>
      <c r="I115" s="24"/>
      <c r="J115" s="22"/>
      <c r="K115" s="22"/>
      <c r="L115" s="22"/>
      <c r="M115" s="22"/>
      <c r="N115" s="28"/>
      <c r="O115" s="22"/>
      <c r="P115" s="22"/>
      <c r="Q115" s="26"/>
      <c r="R115" s="1"/>
      <c r="Y115" s="259"/>
      <c r="Z115" s="18" t="s">
        <v>45</v>
      </c>
      <c r="AA115" s="18">
        <f>COUNTIFS($D$8:$D$1000,"TG007X",$R$8:$R$1000,"KL")</f>
        <v>0</v>
      </c>
      <c r="AB115" s="258"/>
    </row>
    <row r="116" spans="1:28" ht="16.5" customHeight="1" x14ac:dyDescent="0.25">
      <c r="A116" s="1"/>
      <c r="B116" s="20"/>
      <c r="C116" s="20"/>
      <c r="D116" s="18"/>
      <c r="E116" s="21"/>
      <c r="F116" s="18"/>
      <c r="G116" s="18"/>
      <c r="H116" s="31"/>
      <c r="I116" s="24"/>
      <c r="J116" s="22"/>
      <c r="K116" s="22"/>
      <c r="L116" s="22"/>
      <c r="M116" s="22"/>
      <c r="N116" s="28"/>
      <c r="O116" s="22"/>
      <c r="P116" s="22"/>
      <c r="Q116" s="26"/>
      <c r="R116" s="1"/>
      <c r="Y116" s="260" t="s">
        <v>2428</v>
      </c>
      <c r="Z116" s="256"/>
      <c r="AA116" s="256">
        <f>SUM(U23-SUM(AA6:AA115))</f>
        <v>4</v>
      </c>
      <c r="AB116" s="251">
        <f>AA116</f>
        <v>4</v>
      </c>
    </row>
    <row r="117" spans="1:28" ht="16.5" customHeight="1" x14ac:dyDescent="0.25">
      <c r="A117" s="1"/>
      <c r="B117" s="20"/>
      <c r="C117" s="20"/>
      <c r="D117" s="18"/>
      <c r="E117" s="21"/>
      <c r="F117" s="18"/>
      <c r="G117" s="18"/>
      <c r="H117" s="22"/>
      <c r="I117" s="24"/>
      <c r="J117" s="22"/>
      <c r="K117" s="24"/>
      <c r="L117" s="22"/>
      <c r="M117" s="22"/>
      <c r="N117" s="22"/>
      <c r="O117" s="22"/>
      <c r="P117" s="22"/>
      <c r="Q117" s="26"/>
      <c r="R117" s="1"/>
      <c r="Y117" s="261"/>
      <c r="Z117" s="257"/>
      <c r="AA117" s="257"/>
      <c r="AB117" s="252"/>
    </row>
    <row r="118" spans="1:28" ht="16.5" customHeight="1" x14ac:dyDescent="0.25">
      <c r="A118" s="1"/>
      <c r="B118" s="20"/>
      <c r="C118" s="20"/>
      <c r="D118" s="18"/>
      <c r="E118" s="21"/>
      <c r="F118" s="51"/>
      <c r="G118" s="18"/>
      <c r="H118" s="51"/>
      <c r="I118" s="24"/>
      <c r="J118" s="1"/>
      <c r="K118" s="1"/>
      <c r="L118" s="22"/>
      <c r="M118" s="22"/>
      <c r="N118" s="33"/>
      <c r="O118" s="22"/>
      <c r="P118" s="1"/>
      <c r="Q118" s="1"/>
      <c r="R118" s="1"/>
      <c r="Y118" s="262"/>
      <c r="Z118" s="258"/>
      <c r="AA118" s="258"/>
      <c r="AB118" s="253"/>
    </row>
    <row r="119" spans="1:28" ht="16.5" customHeight="1" x14ac:dyDescent="0.25">
      <c r="A119" s="1"/>
      <c r="B119" s="20"/>
      <c r="C119" s="20"/>
      <c r="D119" s="18"/>
      <c r="E119" s="21"/>
      <c r="F119" s="18"/>
      <c r="G119" s="18"/>
      <c r="H119" s="31"/>
      <c r="I119" s="24"/>
      <c r="J119" s="22"/>
      <c r="K119" s="22"/>
      <c r="L119" s="22"/>
      <c r="M119" s="22"/>
      <c r="N119" s="22"/>
      <c r="O119" s="22"/>
      <c r="P119" s="22"/>
      <c r="Q119" s="26"/>
      <c r="R119" s="1"/>
      <c r="Y119" s="254" t="s">
        <v>55</v>
      </c>
      <c r="Z119" s="255"/>
      <c r="AA119" s="255"/>
      <c r="AB119" s="5">
        <f>SUM(AB6:AB118)</f>
        <v>61</v>
      </c>
    </row>
    <row r="120" spans="1:28" ht="16.5" customHeight="1" x14ac:dyDescent="0.25">
      <c r="A120" s="1"/>
      <c r="B120" s="20"/>
      <c r="C120" s="20"/>
      <c r="D120" s="18"/>
      <c r="E120" s="21"/>
      <c r="F120" s="18"/>
      <c r="G120" s="18"/>
      <c r="H120" s="29"/>
      <c r="I120" s="24"/>
      <c r="J120" s="22"/>
      <c r="K120" s="22"/>
      <c r="L120" s="22"/>
      <c r="M120" s="22"/>
      <c r="N120" s="28"/>
      <c r="O120" s="22"/>
      <c r="P120" s="22"/>
      <c r="Q120" s="26"/>
      <c r="R120" s="1"/>
    </row>
    <row r="121" spans="1:28" ht="16.5" customHeight="1" x14ac:dyDescent="0.25">
      <c r="A121" s="1"/>
      <c r="B121" s="20"/>
      <c r="C121" s="20"/>
      <c r="D121" s="18"/>
      <c r="E121" s="21"/>
      <c r="F121" s="22"/>
      <c r="G121" s="18"/>
      <c r="H121" s="34"/>
      <c r="I121" s="34"/>
      <c r="J121" s="34"/>
      <c r="K121" s="34"/>
      <c r="L121" s="22"/>
      <c r="M121" s="22"/>
      <c r="N121" s="34"/>
      <c r="O121" s="22"/>
      <c r="P121" s="22"/>
      <c r="Q121" s="26"/>
      <c r="R121" s="18"/>
    </row>
    <row r="122" spans="1:28" ht="16.5" customHeight="1" x14ac:dyDescent="0.25">
      <c r="A122" s="1"/>
      <c r="B122" s="20"/>
      <c r="C122" s="20"/>
      <c r="D122" s="18"/>
      <c r="E122" s="21"/>
      <c r="F122" s="22"/>
      <c r="G122" s="18"/>
      <c r="H122" s="22"/>
      <c r="I122" s="22"/>
      <c r="J122" s="22"/>
      <c r="K122" s="22"/>
      <c r="L122" s="22"/>
      <c r="M122" s="22"/>
      <c r="N122" s="22"/>
      <c r="O122" s="22"/>
      <c r="P122" s="22"/>
      <c r="Q122" s="26"/>
      <c r="R122" s="18"/>
    </row>
    <row r="123" spans="1:28" ht="16.5" customHeight="1" x14ac:dyDescent="0.25">
      <c r="A123" s="1"/>
      <c r="B123" s="20"/>
      <c r="C123" s="20"/>
      <c r="D123" s="18"/>
      <c r="E123" s="21"/>
      <c r="F123" s="18"/>
      <c r="G123" s="18"/>
      <c r="H123" s="22"/>
      <c r="I123" s="28"/>
      <c r="J123" s="22"/>
      <c r="K123" s="22"/>
      <c r="L123" s="22"/>
      <c r="M123" s="22"/>
      <c r="N123" s="28"/>
      <c r="O123" s="22"/>
      <c r="P123" s="22"/>
      <c r="Q123" s="26"/>
      <c r="R123" s="18"/>
    </row>
    <row r="124" spans="1:28" ht="16.5" customHeight="1" x14ac:dyDescent="0.25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</row>
    <row r="125" spans="1:28" ht="16.5" customHeight="1" x14ac:dyDescent="0.25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</row>
    <row r="126" spans="1:28" ht="16.5" customHeight="1" x14ac:dyDescent="0.25">
      <c r="A126" s="1"/>
      <c r="B126" s="20"/>
      <c r="C126" s="20"/>
      <c r="D126" s="18"/>
      <c r="E126" s="21"/>
      <c r="F126" s="18"/>
      <c r="G126" s="18"/>
      <c r="H126" s="22"/>
      <c r="I126" s="24"/>
      <c r="J126" s="22"/>
      <c r="K126" s="22"/>
      <c r="L126" s="22"/>
      <c r="M126" s="22"/>
      <c r="N126" s="33"/>
      <c r="O126" s="22"/>
      <c r="P126" s="22"/>
      <c r="Q126" s="26"/>
      <c r="R126" s="1"/>
    </row>
    <row r="127" spans="1:28" ht="16.5" customHeight="1" x14ac:dyDescent="0.25">
      <c r="A127" s="1"/>
      <c r="B127" s="20"/>
      <c r="C127" s="20"/>
      <c r="D127" s="18"/>
      <c r="E127" s="21"/>
      <c r="F127" s="18"/>
      <c r="G127" s="18"/>
      <c r="H127" s="31"/>
      <c r="I127" s="24"/>
      <c r="J127" s="22"/>
      <c r="K127" s="22"/>
      <c r="L127" s="22"/>
      <c r="M127" s="22"/>
      <c r="N127" s="1"/>
      <c r="O127" s="22"/>
      <c r="P127" s="22"/>
      <c r="Q127" s="26"/>
      <c r="R127" s="1"/>
    </row>
    <row r="128" spans="1:28" ht="16.5" customHeight="1" x14ac:dyDescent="0.25">
      <c r="A128" s="1"/>
      <c r="B128" s="20"/>
      <c r="C128" s="20"/>
      <c r="D128" s="18"/>
      <c r="E128" s="21"/>
      <c r="F128" s="51"/>
      <c r="G128" s="18"/>
      <c r="H128" s="29"/>
      <c r="I128" s="24"/>
      <c r="J128" s="22"/>
      <c r="K128" s="22"/>
      <c r="L128" s="22"/>
      <c r="M128" s="22"/>
      <c r="N128" s="22"/>
      <c r="O128" s="22"/>
      <c r="P128" s="22"/>
      <c r="Q128" s="23"/>
      <c r="R128" s="18"/>
    </row>
    <row r="129" spans="1:18" ht="16.5" customHeight="1" x14ac:dyDescent="0.25">
      <c r="A129" s="1"/>
      <c r="B129" s="20"/>
      <c r="C129" s="20"/>
      <c r="D129" s="18"/>
      <c r="E129" s="21"/>
      <c r="F129" s="18"/>
      <c r="G129" s="18"/>
      <c r="H129" s="22"/>
      <c r="I129" s="24"/>
      <c r="J129" s="22"/>
      <c r="K129" s="22"/>
      <c r="L129" s="22"/>
      <c r="M129" s="22"/>
      <c r="N129" s="35"/>
      <c r="O129" s="22"/>
      <c r="P129" s="22"/>
      <c r="Q129" s="26"/>
      <c r="R129" s="1"/>
    </row>
    <row r="130" spans="1:18" ht="16.5" customHeight="1" x14ac:dyDescent="0.25">
      <c r="A130" s="1"/>
      <c r="B130" s="20"/>
      <c r="C130" s="20"/>
      <c r="D130" s="18"/>
      <c r="E130" s="21"/>
      <c r="F130" s="18"/>
      <c r="G130" s="18"/>
      <c r="H130" s="31"/>
      <c r="I130" s="24"/>
      <c r="J130" s="22"/>
      <c r="K130" s="22"/>
      <c r="L130" s="22"/>
      <c r="M130" s="22"/>
      <c r="N130" s="1"/>
      <c r="O130" s="22"/>
      <c r="P130" s="22"/>
      <c r="Q130" s="26"/>
      <c r="R130" s="1"/>
    </row>
    <row r="131" spans="1:18" ht="16.5" customHeight="1" x14ac:dyDescent="0.25">
      <c r="A131" s="1"/>
      <c r="B131" s="20"/>
      <c r="C131" s="20"/>
      <c r="D131" s="18"/>
      <c r="E131" s="21"/>
      <c r="F131" s="18"/>
      <c r="G131" s="18"/>
      <c r="H131" s="22"/>
      <c r="I131" s="24"/>
      <c r="J131" s="22"/>
      <c r="K131" s="22"/>
      <c r="L131" s="22"/>
      <c r="M131" s="22"/>
      <c r="N131" s="33"/>
      <c r="O131" s="22"/>
      <c r="P131" s="22"/>
      <c r="Q131" s="26"/>
      <c r="R131" s="1"/>
    </row>
    <row r="132" spans="1:18" ht="16.5" customHeight="1" x14ac:dyDescent="0.25">
      <c r="A132" s="1"/>
      <c r="B132" s="20"/>
      <c r="C132" s="20"/>
      <c r="D132" s="18"/>
      <c r="E132" s="21"/>
      <c r="F132" s="18"/>
      <c r="G132" s="18"/>
      <c r="H132" s="80"/>
      <c r="I132" s="24"/>
      <c r="J132" s="31"/>
      <c r="K132" s="22"/>
      <c r="L132" s="22"/>
      <c r="M132" s="22"/>
      <c r="N132" s="33"/>
      <c r="O132" s="22"/>
      <c r="P132" s="22"/>
      <c r="Q132" s="26"/>
      <c r="R132" s="1"/>
    </row>
    <row r="133" spans="1:18" ht="16.5" customHeight="1" x14ac:dyDescent="0.25">
      <c r="A133" s="1"/>
      <c r="B133" s="20"/>
      <c r="C133" s="20"/>
      <c r="D133" s="18"/>
      <c r="E133" s="21"/>
      <c r="F133" s="18"/>
      <c r="G133" s="18"/>
      <c r="H133" s="22"/>
      <c r="I133" s="24"/>
      <c r="J133" s="22"/>
      <c r="K133" s="22"/>
      <c r="L133" s="22"/>
      <c r="M133" s="22"/>
      <c r="N133" s="33"/>
      <c r="O133" s="22"/>
      <c r="P133" s="22"/>
      <c r="Q133" s="26"/>
      <c r="R133" s="1"/>
    </row>
    <row r="134" spans="1:18" ht="16.5" customHeight="1" x14ac:dyDescent="0.25">
      <c r="A134" s="1"/>
      <c r="B134" s="20"/>
      <c r="C134" s="20"/>
      <c r="D134" s="18"/>
      <c r="E134" s="21"/>
      <c r="F134" s="18"/>
      <c r="G134" s="18"/>
      <c r="H134" s="31"/>
      <c r="I134" s="24"/>
      <c r="J134" s="22"/>
      <c r="K134" s="22"/>
      <c r="L134" s="22"/>
      <c r="M134" s="22"/>
      <c r="N134" s="1"/>
      <c r="O134" s="22"/>
      <c r="P134" s="22"/>
      <c r="Q134" s="26"/>
      <c r="R134" s="1"/>
    </row>
    <row r="135" spans="1:18" ht="16.5" customHeight="1" x14ac:dyDescent="0.25">
      <c r="A135" s="1"/>
      <c r="B135" s="20"/>
      <c r="C135" s="20"/>
      <c r="D135" s="18"/>
      <c r="E135" s="21"/>
      <c r="F135" s="51"/>
      <c r="G135" s="18"/>
      <c r="H135" s="29"/>
      <c r="I135" s="24"/>
      <c r="J135" s="22"/>
      <c r="K135" s="22"/>
      <c r="L135" s="22"/>
      <c r="M135" s="22"/>
      <c r="N135" s="22"/>
      <c r="O135" s="22"/>
      <c r="P135" s="22"/>
      <c r="Q135" s="23"/>
      <c r="R135" s="18"/>
    </row>
    <row r="136" spans="1:18" ht="16.5" customHeight="1" x14ac:dyDescent="0.25">
      <c r="A136" s="1"/>
      <c r="B136" s="20"/>
      <c r="C136" s="20"/>
      <c r="D136" s="18"/>
      <c r="E136" s="21"/>
      <c r="F136" s="18"/>
      <c r="G136" s="18"/>
      <c r="H136" s="29"/>
      <c r="I136" s="24"/>
      <c r="J136" s="22"/>
      <c r="K136" s="22"/>
      <c r="L136" s="22"/>
      <c r="M136" s="22"/>
      <c r="N136" s="22"/>
      <c r="O136" s="22"/>
      <c r="P136" s="22"/>
      <c r="Q136" s="26"/>
      <c r="R136" s="1"/>
    </row>
    <row r="137" spans="1:18" ht="16.5" customHeight="1" x14ac:dyDescent="0.25">
      <c r="A137" s="1"/>
      <c r="B137" s="20"/>
      <c r="C137" s="20"/>
      <c r="D137" s="18"/>
      <c r="E137" s="21"/>
      <c r="F137" s="18"/>
      <c r="G137" s="18"/>
      <c r="H137" s="29"/>
      <c r="I137" s="29"/>
      <c r="J137" s="22"/>
      <c r="K137" s="22"/>
      <c r="L137" s="22"/>
      <c r="M137" s="22"/>
      <c r="N137" s="22"/>
      <c r="O137" s="22"/>
      <c r="P137" s="22"/>
      <c r="Q137" s="26"/>
      <c r="R137" s="18"/>
    </row>
    <row r="138" spans="1:18" ht="16.5" customHeight="1" x14ac:dyDescent="0.25">
      <c r="A138" s="1"/>
      <c r="B138" s="20"/>
      <c r="C138" s="20"/>
      <c r="D138" s="18"/>
      <c r="E138" s="21"/>
      <c r="F138" s="18"/>
      <c r="G138" s="18"/>
      <c r="H138" s="22"/>
      <c r="I138" s="31"/>
      <c r="J138" s="22"/>
      <c r="K138" s="34"/>
      <c r="L138" s="22"/>
      <c r="M138" s="22"/>
      <c r="N138" s="22"/>
      <c r="O138" s="22"/>
      <c r="P138" s="22"/>
      <c r="Q138" s="26"/>
      <c r="R138" s="18"/>
    </row>
    <row r="139" spans="1:18" ht="16.5" customHeight="1" x14ac:dyDescent="0.25">
      <c r="A139" s="1"/>
      <c r="B139" s="20"/>
      <c r="C139" s="20"/>
      <c r="D139" s="18"/>
      <c r="E139" s="21"/>
      <c r="F139" s="22"/>
      <c r="G139" s="18"/>
      <c r="H139" s="22"/>
      <c r="I139" s="22"/>
      <c r="J139" s="22"/>
      <c r="K139" s="22"/>
      <c r="L139" s="22"/>
      <c r="M139" s="22"/>
      <c r="N139" s="22"/>
      <c r="O139" s="22"/>
      <c r="P139" s="22"/>
      <c r="Q139" s="26"/>
      <c r="R139" s="18"/>
    </row>
    <row r="140" spans="1:18" ht="16.5" customHeight="1" x14ac:dyDescent="0.25">
      <c r="A140" s="1"/>
      <c r="B140" s="20"/>
      <c r="C140" s="20"/>
      <c r="D140" s="18"/>
      <c r="E140" s="21"/>
      <c r="F140" s="22"/>
      <c r="G140" s="18"/>
      <c r="H140" s="34"/>
      <c r="I140" s="34"/>
      <c r="J140" s="34"/>
      <c r="K140" s="34"/>
      <c r="L140" s="22"/>
      <c r="M140" s="22"/>
      <c r="N140" s="34"/>
      <c r="O140" s="22"/>
      <c r="P140" s="22"/>
      <c r="Q140" s="26"/>
      <c r="R140" s="18"/>
    </row>
    <row r="141" spans="1:18" ht="16.5" customHeight="1" x14ac:dyDescent="0.25">
      <c r="A141" s="1"/>
      <c r="B141" s="20"/>
      <c r="C141" s="20"/>
      <c r="D141" s="18"/>
      <c r="E141" s="21"/>
      <c r="F141" s="22"/>
      <c r="G141" s="18"/>
      <c r="H141" s="22"/>
      <c r="I141" s="22"/>
      <c r="J141" s="22"/>
      <c r="K141" s="22"/>
      <c r="L141" s="22"/>
      <c r="M141" s="22"/>
      <c r="N141" s="22"/>
      <c r="O141" s="22"/>
      <c r="P141" s="22"/>
      <c r="Q141" s="26"/>
      <c r="R141" s="53"/>
    </row>
    <row r="142" spans="1:18" ht="16.5" customHeight="1" x14ac:dyDescent="0.25">
      <c r="A142" s="1"/>
      <c r="B142" s="20"/>
      <c r="C142" s="20"/>
      <c r="D142" s="18"/>
      <c r="E142" s="21"/>
      <c r="F142" s="18"/>
      <c r="G142" s="18"/>
      <c r="H142" s="31"/>
      <c r="I142" s="24"/>
      <c r="J142" s="22"/>
      <c r="K142" s="22"/>
      <c r="L142" s="22"/>
      <c r="M142" s="22"/>
      <c r="N142" s="28"/>
      <c r="O142" s="22"/>
      <c r="P142" s="22"/>
      <c r="Q142" s="26"/>
      <c r="R142" s="1"/>
    </row>
    <row r="143" spans="1:18" ht="16.5" customHeight="1" x14ac:dyDescent="0.25">
      <c r="A143" s="1"/>
      <c r="B143" s="20"/>
      <c r="C143" s="20"/>
      <c r="D143" s="18"/>
      <c r="E143" s="21"/>
      <c r="F143" s="18"/>
      <c r="G143" s="18"/>
      <c r="H143" s="21"/>
      <c r="I143" s="24"/>
      <c r="J143" s="22"/>
      <c r="K143" s="22"/>
      <c r="L143" s="22"/>
      <c r="M143" s="22"/>
      <c r="N143" s="28"/>
      <c r="O143" s="22"/>
      <c r="P143" s="22"/>
      <c r="Q143" s="23"/>
      <c r="R143" s="18"/>
    </row>
    <row r="144" spans="1:18" ht="16.5" customHeight="1" x14ac:dyDescent="0.25">
      <c r="A144" s="1"/>
      <c r="B144" s="20"/>
      <c r="C144" s="20"/>
      <c r="D144" s="18"/>
      <c r="E144" s="21"/>
      <c r="F144" s="18"/>
      <c r="G144" s="18"/>
      <c r="H144" s="22"/>
      <c r="I144" s="24"/>
      <c r="J144" s="22"/>
      <c r="K144" s="22"/>
      <c r="L144" s="22"/>
      <c r="M144" s="22"/>
      <c r="N144" s="33"/>
      <c r="O144" s="22"/>
      <c r="P144" s="22"/>
      <c r="Q144" s="26"/>
      <c r="R144" s="1"/>
    </row>
    <row r="145" spans="1:18" ht="16.5" customHeight="1" x14ac:dyDescent="0.25">
      <c r="A145" s="1"/>
      <c r="B145" s="20"/>
      <c r="C145" s="20"/>
      <c r="D145" s="18"/>
      <c r="E145" s="21"/>
      <c r="F145" s="18"/>
      <c r="G145" s="18"/>
      <c r="H145" s="31"/>
      <c r="I145" s="24"/>
      <c r="J145" s="22"/>
      <c r="K145" s="22"/>
      <c r="L145" s="22"/>
      <c r="M145" s="22"/>
      <c r="N145" s="33"/>
      <c r="O145" s="22"/>
      <c r="P145" s="22"/>
      <c r="Q145" s="26"/>
      <c r="R145" s="1"/>
    </row>
    <row r="146" spans="1:18" ht="16.5" customHeight="1" x14ac:dyDescent="0.25">
      <c r="A146" s="1"/>
      <c r="B146" s="49"/>
      <c r="C146" s="49"/>
      <c r="D146" s="1"/>
      <c r="E146" s="47"/>
      <c r="F146" s="51"/>
      <c r="G146" s="1"/>
      <c r="H146" s="67"/>
      <c r="I146" s="50"/>
      <c r="J146" s="1"/>
      <c r="K146" s="1"/>
      <c r="L146" s="1"/>
      <c r="M146" s="1"/>
      <c r="N146" s="1"/>
      <c r="O146" s="1"/>
      <c r="P146" s="1"/>
      <c r="Q146" s="23"/>
      <c r="R146" s="1"/>
    </row>
    <row r="147" spans="1:18" ht="16.5" customHeight="1" x14ac:dyDescent="0.25">
      <c r="A147" s="1"/>
      <c r="B147" s="49"/>
      <c r="C147" s="49"/>
      <c r="D147" s="1"/>
      <c r="E147" s="47"/>
      <c r="F147" s="1"/>
      <c r="G147" s="1"/>
      <c r="H147" s="67"/>
      <c r="I147" s="50"/>
      <c r="J147" s="1"/>
      <c r="K147" s="50"/>
      <c r="L147" s="1"/>
      <c r="M147" s="1"/>
      <c r="N147" s="33"/>
      <c r="O147" s="1"/>
      <c r="P147" s="1"/>
      <c r="Q147" s="26"/>
      <c r="R147" s="1"/>
    </row>
    <row r="148" spans="1:18" ht="16.5" customHeight="1" x14ac:dyDescent="0.25">
      <c r="A148" s="1"/>
      <c r="B148" s="49"/>
      <c r="C148" s="49"/>
      <c r="D148" s="1"/>
      <c r="E148" s="47"/>
      <c r="F148" s="1"/>
      <c r="G148" s="1"/>
      <c r="H148" s="67"/>
      <c r="I148" s="67"/>
      <c r="J148" s="1"/>
      <c r="K148" s="1"/>
      <c r="L148" s="1"/>
      <c r="M148" s="1"/>
      <c r="N148" s="33"/>
      <c r="O148" s="1"/>
      <c r="P148" s="1"/>
      <c r="Q148" s="26"/>
      <c r="R148" s="1"/>
    </row>
    <row r="149" spans="1:18" ht="16.5" customHeight="1" x14ac:dyDescent="0.25">
      <c r="A149" s="1"/>
      <c r="B149" s="20"/>
      <c r="C149" s="20"/>
      <c r="D149" s="18"/>
      <c r="E149" s="21"/>
      <c r="F149" s="18"/>
      <c r="G149" s="18"/>
      <c r="H149" s="22"/>
      <c r="I149" s="31"/>
      <c r="J149" s="22"/>
      <c r="K149" s="22"/>
      <c r="L149" s="22"/>
      <c r="M149" s="22"/>
      <c r="N149" s="28"/>
      <c r="O149" s="22"/>
      <c r="P149" s="22"/>
      <c r="Q149" s="26"/>
      <c r="R149" s="18"/>
    </row>
    <row r="150" spans="1:18" ht="16.5" customHeight="1" x14ac:dyDescent="0.25">
      <c r="A150" s="1"/>
      <c r="B150" s="20"/>
      <c r="C150" s="20"/>
      <c r="D150" s="18"/>
      <c r="E150" s="21"/>
      <c r="F150" s="18"/>
      <c r="G150" s="18"/>
      <c r="H150" s="18"/>
      <c r="I150" s="22"/>
      <c r="J150" s="22"/>
      <c r="K150" s="1"/>
      <c r="L150" s="22"/>
      <c r="M150" s="22"/>
      <c r="N150" s="28"/>
      <c r="O150" s="22"/>
      <c r="P150" s="22"/>
      <c r="Q150" s="23"/>
      <c r="R150" s="18"/>
    </row>
    <row r="151" spans="1:18" ht="16.5" customHeight="1" x14ac:dyDescent="0.25">
      <c r="A151" s="1"/>
      <c r="B151" s="20"/>
      <c r="C151" s="20"/>
      <c r="D151" s="18"/>
      <c r="E151" s="21"/>
      <c r="F151" s="18"/>
      <c r="G151" s="18"/>
      <c r="H151" s="18"/>
      <c r="I151" s="22"/>
      <c r="J151" s="22"/>
      <c r="K151" s="22"/>
      <c r="L151" s="22"/>
      <c r="M151" s="22"/>
      <c r="N151" s="28"/>
      <c r="O151" s="22"/>
      <c r="P151" s="22"/>
      <c r="Q151" s="23"/>
      <c r="R151" s="18"/>
    </row>
    <row r="152" spans="1:18" ht="16.5" customHeight="1" x14ac:dyDescent="0.25">
      <c r="A152" s="1"/>
      <c r="B152" s="20"/>
      <c r="C152" s="20"/>
      <c r="D152" s="18"/>
      <c r="E152" s="21"/>
      <c r="F152" s="18"/>
      <c r="G152" s="18"/>
      <c r="H152" s="29"/>
      <c r="I152" s="24"/>
      <c r="J152" s="22"/>
      <c r="K152" s="22"/>
      <c r="L152" s="22"/>
      <c r="M152" s="22"/>
      <c r="N152" s="28"/>
      <c r="O152" s="22"/>
      <c r="P152" s="22"/>
      <c r="Q152" s="23"/>
      <c r="R152" s="18"/>
    </row>
    <row r="153" spans="1:18" ht="16.5" customHeight="1" x14ac:dyDescent="0.25">
      <c r="A153" s="1"/>
      <c r="B153" s="20"/>
      <c r="C153" s="20"/>
      <c r="D153" s="18"/>
      <c r="E153" s="21"/>
      <c r="F153" s="18"/>
      <c r="G153" s="18"/>
      <c r="H153" s="77"/>
      <c r="I153" s="24"/>
      <c r="J153" s="24"/>
      <c r="K153" s="24"/>
      <c r="L153" s="22"/>
      <c r="M153" s="22"/>
      <c r="N153" s="28"/>
      <c r="O153" s="22"/>
      <c r="P153" s="22"/>
      <c r="Q153" s="23"/>
      <c r="R153" s="18"/>
    </row>
    <row r="154" spans="1:18" ht="16.5" customHeight="1" x14ac:dyDescent="0.25">
      <c r="A154" s="1"/>
      <c r="B154" s="20"/>
      <c r="C154" s="20"/>
      <c r="D154" s="18"/>
      <c r="E154" s="21"/>
      <c r="F154" s="18"/>
      <c r="G154" s="18"/>
      <c r="H154" s="29"/>
      <c r="I154" s="29"/>
      <c r="J154" s="29"/>
      <c r="K154" s="22"/>
      <c r="L154" s="22"/>
      <c r="M154" s="22"/>
      <c r="N154" s="28"/>
      <c r="O154" s="22"/>
      <c r="P154" s="22"/>
      <c r="Q154" s="26"/>
      <c r="R154" s="18"/>
    </row>
    <row r="155" spans="1:18" ht="16.5" customHeight="1" x14ac:dyDescent="0.25">
      <c r="A155" s="1"/>
      <c r="B155" s="20"/>
      <c r="C155" s="20"/>
      <c r="D155" s="18"/>
      <c r="E155" s="21"/>
      <c r="F155" s="18"/>
      <c r="G155" s="18"/>
      <c r="H155" s="38"/>
      <c r="I155" s="31"/>
      <c r="J155" s="22"/>
      <c r="K155" s="22"/>
      <c r="L155" s="22"/>
      <c r="M155" s="22"/>
      <c r="N155" s="28"/>
      <c r="O155" s="22"/>
      <c r="P155" s="22"/>
      <c r="Q155" s="26"/>
      <c r="R155" s="18"/>
    </row>
    <row r="156" spans="1:18" ht="16.5" customHeight="1" x14ac:dyDescent="0.25">
      <c r="A156" s="1"/>
      <c r="B156" s="20"/>
      <c r="C156" s="20"/>
      <c r="D156" s="18"/>
      <c r="E156" s="21"/>
      <c r="F156" s="18"/>
      <c r="G156" s="81"/>
      <c r="H156" s="31"/>
      <c r="I156" s="22"/>
      <c r="J156" s="22"/>
      <c r="K156" s="22"/>
      <c r="L156" s="1"/>
      <c r="M156" s="22"/>
      <c r="N156" s="28"/>
      <c r="O156" s="22"/>
      <c r="P156" s="22"/>
      <c r="Q156" s="23"/>
      <c r="R156" s="1"/>
    </row>
    <row r="157" spans="1:18" ht="16.5" customHeight="1" x14ac:dyDescent="0.25">
      <c r="A157" s="1"/>
      <c r="B157" s="20"/>
      <c r="C157" s="20"/>
      <c r="D157" s="18"/>
      <c r="E157" s="21"/>
      <c r="F157" s="18"/>
      <c r="G157" s="18"/>
      <c r="H157" s="38"/>
      <c r="I157" s="24"/>
      <c r="J157" s="22"/>
      <c r="K157" s="22"/>
      <c r="L157" s="22"/>
      <c r="M157" s="22"/>
      <c r="N157" s="28"/>
      <c r="O157" s="22"/>
      <c r="P157" s="22"/>
      <c r="Q157" s="26"/>
      <c r="R157" s="1"/>
    </row>
    <row r="158" spans="1:18" ht="16.5" customHeight="1" x14ac:dyDescent="0.25">
      <c r="A158" s="1"/>
      <c r="B158" s="20"/>
      <c r="C158" s="20"/>
      <c r="D158" s="18"/>
      <c r="E158" s="21"/>
      <c r="F158" s="18"/>
      <c r="G158" s="18"/>
      <c r="H158" s="31"/>
      <c r="I158" s="24"/>
      <c r="J158" s="22"/>
      <c r="K158" s="22"/>
      <c r="L158" s="22"/>
      <c r="M158" s="22"/>
      <c r="N158" s="28"/>
      <c r="O158" s="22"/>
      <c r="P158" s="22"/>
      <c r="Q158" s="26"/>
      <c r="R158" s="1"/>
    </row>
    <row r="159" spans="1:18" ht="16.5" customHeight="1" x14ac:dyDescent="0.25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</row>
    <row r="160" spans="1:18" ht="16.5" customHeight="1" x14ac:dyDescent="0.25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</row>
    <row r="161" spans="1:18" ht="16.5" customHeight="1" x14ac:dyDescent="0.25">
      <c r="A161" s="1"/>
      <c r="B161" s="94"/>
      <c r="C161" s="94"/>
      <c r="D161" s="65"/>
      <c r="E161" s="95"/>
      <c r="F161" s="65"/>
      <c r="G161" s="65"/>
      <c r="H161" s="65"/>
      <c r="I161" s="31"/>
      <c r="J161" s="96"/>
      <c r="K161" s="31"/>
      <c r="L161" s="31"/>
      <c r="M161" s="31"/>
      <c r="N161" s="72"/>
      <c r="O161" s="31"/>
      <c r="P161" s="31"/>
      <c r="Q161" s="23"/>
      <c r="R161" s="65"/>
    </row>
    <row r="162" spans="1:18" ht="16.5" customHeight="1" x14ac:dyDescent="0.25">
      <c r="A162" s="1"/>
      <c r="B162" s="94"/>
      <c r="C162" s="94"/>
      <c r="D162" s="65"/>
      <c r="E162" s="95"/>
      <c r="F162" s="65"/>
      <c r="G162" s="65"/>
      <c r="H162" s="65"/>
      <c r="I162" s="31"/>
      <c r="J162" s="31"/>
      <c r="K162" s="57"/>
      <c r="L162" s="31"/>
      <c r="M162" s="31"/>
      <c r="N162" s="72"/>
      <c r="O162" s="31"/>
      <c r="P162" s="31"/>
      <c r="Q162" s="23"/>
      <c r="R162" s="65"/>
    </row>
    <row r="163" spans="1:18" ht="16.5" customHeight="1" x14ac:dyDescent="0.25">
      <c r="A163" s="1"/>
      <c r="B163" s="94"/>
      <c r="C163" s="94"/>
      <c r="D163" s="65"/>
      <c r="E163" s="95"/>
      <c r="F163" s="65"/>
      <c r="G163" s="65"/>
      <c r="H163" s="65"/>
      <c r="I163" s="24"/>
      <c r="J163" s="31"/>
      <c r="K163" s="31"/>
      <c r="L163" s="31"/>
      <c r="M163" s="31"/>
      <c r="N163" s="72"/>
      <c r="O163" s="31"/>
      <c r="P163" s="31"/>
      <c r="Q163" s="23"/>
      <c r="R163" s="65"/>
    </row>
    <row r="164" spans="1:18" ht="16.5" customHeight="1" x14ac:dyDescent="0.25">
      <c r="A164" s="1"/>
      <c r="B164" s="94"/>
      <c r="C164" s="94"/>
      <c r="D164" s="65"/>
      <c r="E164" s="95"/>
      <c r="F164" s="65"/>
      <c r="G164" s="65"/>
      <c r="H164" s="65"/>
      <c r="I164" s="24"/>
      <c r="J164" s="31"/>
      <c r="K164" s="24"/>
      <c r="L164" s="31"/>
      <c r="M164" s="31"/>
      <c r="N164" s="72"/>
      <c r="O164" s="31"/>
      <c r="P164" s="31"/>
      <c r="Q164" s="23"/>
      <c r="R164" s="65"/>
    </row>
    <row r="165" spans="1:18" ht="16.5" customHeight="1" x14ac:dyDescent="0.25">
      <c r="A165" s="1"/>
      <c r="B165" s="94"/>
      <c r="C165" s="94"/>
      <c r="D165" s="65"/>
      <c r="E165" s="75"/>
      <c r="F165" s="65"/>
      <c r="G165" s="65"/>
      <c r="H165" s="65"/>
      <c r="I165" s="24"/>
      <c r="J165" s="31"/>
      <c r="K165" s="31"/>
      <c r="L165" s="31"/>
      <c r="M165" s="31"/>
      <c r="N165" s="31"/>
      <c r="O165" s="31"/>
      <c r="P165" s="31"/>
      <c r="Q165" s="26"/>
      <c r="R165" s="65"/>
    </row>
    <row r="166" spans="1:18" ht="16.5" customHeight="1" x14ac:dyDescent="0.25">
      <c r="A166" s="1"/>
      <c r="B166" s="94"/>
      <c r="C166" s="94"/>
      <c r="D166" s="65"/>
      <c r="E166" s="95"/>
      <c r="F166" s="65"/>
      <c r="G166" s="65"/>
      <c r="H166" s="65"/>
      <c r="I166" s="31"/>
      <c r="J166" s="96"/>
      <c r="K166" s="31"/>
      <c r="L166" s="31"/>
      <c r="M166" s="31"/>
      <c r="N166" s="72"/>
      <c r="O166" s="31"/>
      <c r="P166" s="31"/>
      <c r="Q166" s="26"/>
      <c r="R166" s="65"/>
    </row>
    <row r="167" spans="1:18" ht="16.5" customHeight="1" x14ac:dyDescent="0.25">
      <c r="A167" s="1"/>
      <c r="B167" s="94"/>
      <c r="C167" s="94"/>
      <c r="D167" s="65"/>
      <c r="E167" s="95"/>
      <c r="F167" s="31"/>
      <c r="G167" s="65"/>
      <c r="H167" s="75"/>
      <c r="I167" s="31"/>
      <c r="J167" s="31"/>
      <c r="K167" s="31"/>
      <c r="L167" s="31"/>
      <c r="M167" s="31"/>
      <c r="N167" s="72"/>
      <c r="O167" s="31"/>
      <c r="P167" s="31"/>
      <c r="Q167" s="26"/>
      <c r="R167" s="65"/>
    </row>
    <row r="168" spans="1:18" ht="16.5" customHeight="1" x14ac:dyDescent="0.25">
      <c r="A168" s="1"/>
      <c r="B168" s="94"/>
      <c r="C168" s="94"/>
      <c r="D168" s="65"/>
      <c r="E168" s="95"/>
      <c r="F168" s="31"/>
      <c r="G168" s="65"/>
      <c r="H168" s="65"/>
      <c r="I168" s="96"/>
      <c r="J168" s="96"/>
      <c r="K168" s="96"/>
      <c r="L168" s="31"/>
      <c r="M168" s="31"/>
      <c r="N168" s="98"/>
      <c r="O168" s="31"/>
      <c r="P168" s="31"/>
      <c r="Q168" s="26"/>
      <c r="R168" s="65"/>
    </row>
    <row r="169" spans="1:18" ht="16.5" customHeight="1" x14ac:dyDescent="0.25">
      <c r="A169" s="1"/>
      <c r="B169" s="94"/>
      <c r="C169" s="94"/>
      <c r="D169" s="65"/>
      <c r="E169" s="95"/>
      <c r="F169" s="31"/>
      <c r="G169" s="65"/>
      <c r="H169" s="65"/>
      <c r="I169" s="31"/>
      <c r="J169" s="31"/>
      <c r="K169" s="31"/>
      <c r="L169" s="31"/>
      <c r="M169" s="31"/>
      <c r="N169" s="72"/>
      <c r="O169" s="31"/>
      <c r="P169" s="31"/>
      <c r="Q169" s="26"/>
      <c r="R169" s="65"/>
    </row>
    <row r="170" spans="1:18" ht="16.5" customHeight="1" x14ac:dyDescent="0.25">
      <c r="A170" s="1"/>
      <c r="B170" s="94"/>
      <c r="C170" s="94"/>
      <c r="D170" s="65"/>
      <c r="E170" s="95"/>
      <c r="F170" s="65"/>
      <c r="G170" s="65"/>
      <c r="H170" s="65"/>
      <c r="I170" s="72"/>
      <c r="J170" s="31"/>
      <c r="K170" s="31"/>
      <c r="L170" s="31"/>
      <c r="M170" s="31"/>
      <c r="N170" s="72"/>
      <c r="O170" s="31"/>
      <c r="P170" s="31"/>
      <c r="Q170" s="26"/>
      <c r="R170" s="65"/>
    </row>
    <row r="171" spans="1:18" ht="16.5" customHeight="1" x14ac:dyDescent="0.25">
      <c r="A171" s="1"/>
      <c r="B171" s="94"/>
      <c r="C171" s="94"/>
      <c r="D171" s="65"/>
      <c r="E171" s="95"/>
      <c r="F171" s="65"/>
      <c r="G171" s="65"/>
      <c r="H171" s="31"/>
      <c r="I171" s="31"/>
      <c r="J171" s="31"/>
      <c r="K171" s="31"/>
      <c r="L171" s="31"/>
      <c r="M171" s="99"/>
      <c r="N171" s="72"/>
      <c r="O171" s="31"/>
      <c r="P171" s="31"/>
      <c r="Q171" s="26"/>
      <c r="R171" s="65"/>
    </row>
    <row r="172" spans="1:18" ht="16.5" customHeight="1" x14ac:dyDescent="0.25">
      <c r="A172" s="1"/>
      <c r="B172" s="94"/>
      <c r="C172" s="94"/>
      <c r="D172" s="65"/>
      <c r="E172" s="75"/>
      <c r="F172" s="65"/>
      <c r="G172" s="65"/>
      <c r="H172" s="31"/>
      <c r="I172" s="72"/>
      <c r="J172" s="31"/>
      <c r="K172" s="31"/>
      <c r="L172" s="31"/>
      <c r="M172" s="31"/>
      <c r="N172" s="31"/>
      <c r="O172" s="31"/>
      <c r="P172" s="31"/>
      <c r="Q172" s="26"/>
      <c r="R172" s="65"/>
    </row>
    <row r="173" spans="1:18" ht="16.5" customHeight="1" x14ac:dyDescent="0.25">
      <c r="A173" s="1"/>
      <c r="B173" s="94"/>
      <c r="C173" s="94"/>
      <c r="D173" s="65"/>
      <c r="E173" s="95"/>
      <c r="F173" s="65"/>
      <c r="G173" s="65"/>
      <c r="H173" s="75"/>
      <c r="I173" s="65"/>
      <c r="J173" s="31"/>
      <c r="K173" s="65"/>
      <c r="L173" s="31"/>
      <c r="M173" s="31"/>
      <c r="N173" s="72"/>
      <c r="O173" s="31"/>
      <c r="P173" s="31"/>
      <c r="Q173" s="26"/>
      <c r="R173" s="65"/>
    </row>
    <row r="174" spans="1:18" ht="16.5" customHeight="1" x14ac:dyDescent="0.25">
      <c r="A174" s="1"/>
      <c r="B174" s="20"/>
      <c r="C174" s="20"/>
      <c r="D174" s="18"/>
      <c r="E174" s="30"/>
      <c r="F174" s="18"/>
      <c r="G174" s="18"/>
      <c r="H174" s="21"/>
      <c r="I174" s="22"/>
      <c r="J174" s="22"/>
      <c r="K174" s="22"/>
      <c r="L174" s="22"/>
      <c r="M174" s="22"/>
      <c r="N174" s="28"/>
      <c r="O174" s="22"/>
      <c r="P174" s="22"/>
      <c r="Q174" s="23"/>
      <c r="R174" s="18"/>
    </row>
    <row r="175" spans="1:18" ht="16.5" customHeight="1" x14ac:dyDescent="0.25">
      <c r="A175" s="1"/>
      <c r="B175" s="20"/>
      <c r="C175" s="20"/>
      <c r="D175" s="18"/>
      <c r="E175" s="30"/>
      <c r="F175" s="18"/>
      <c r="G175" s="18"/>
      <c r="H175" s="31"/>
      <c r="I175" s="22"/>
      <c r="J175" s="22"/>
      <c r="K175" s="22"/>
      <c r="L175" s="22"/>
      <c r="M175" s="22"/>
      <c r="N175" s="28"/>
      <c r="O175" s="22"/>
      <c r="P175" s="22"/>
      <c r="Q175" s="23"/>
      <c r="R175" s="18"/>
    </row>
    <row r="176" spans="1:18" ht="16.5" customHeight="1" x14ac:dyDescent="0.25">
      <c r="A176" s="1"/>
      <c r="B176" s="20"/>
      <c r="C176" s="20"/>
      <c r="D176" s="18"/>
      <c r="E176" s="30"/>
      <c r="F176" s="18"/>
      <c r="G176" s="18"/>
      <c r="H176" s="29"/>
      <c r="I176" s="24"/>
      <c r="J176" s="22"/>
      <c r="K176" s="22"/>
      <c r="L176" s="22"/>
      <c r="M176" s="22"/>
      <c r="N176" s="28"/>
      <c r="O176" s="22"/>
      <c r="P176" s="22"/>
      <c r="Q176" s="23"/>
      <c r="R176" s="18"/>
    </row>
    <row r="177" spans="1:18" ht="16.5" customHeight="1" x14ac:dyDescent="0.25">
      <c r="A177" s="1"/>
      <c r="B177" s="20"/>
      <c r="C177" s="20"/>
      <c r="D177" s="18"/>
      <c r="E177" s="30"/>
      <c r="F177" s="18"/>
      <c r="G177" s="18"/>
      <c r="H177" s="29"/>
      <c r="I177" s="24"/>
      <c r="J177" s="22"/>
      <c r="K177" s="24"/>
      <c r="L177" s="22"/>
      <c r="M177" s="22"/>
      <c r="N177" s="22"/>
      <c r="O177" s="22"/>
      <c r="P177" s="22"/>
      <c r="Q177" s="23"/>
      <c r="R177" s="18"/>
    </row>
    <row r="178" spans="1:18" ht="16.5" customHeight="1" x14ac:dyDescent="0.25">
      <c r="A178" s="1"/>
      <c r="B178" s="20"/>
      <c r="C178" s="20"/>
      <c r="D178" s="18"/>
      <c r="E178" s="30"/>
      <c r="F178" s="18"/>
      <c r="G178" s="18"/>
      <c r="H178" s="24"/>
      <c r="I178" s="29"/>
      <c r="J178" s="22"/>
      <c r="K178" s="22"/>
      <c r="L178" s="22"/>
      <c r="M178" s="22"/>
      <c r="N178" s="28"/>
      <c r="O178" s="22"/>
      <c r="P178" s="22"/>
      <c r="Q178" s="26"/>
      <c r="R178" s="18"/>
    </row>
    <row r="179" spans="1:18" ht="16.5" customHeight="1" x14ac:dyDescent="0.25">
      <c r="A179" s="1"/>
      <c r="B179" s="20"/>
      <c r="C179" s="20"/>
      <c r="D179" s="18"/>
      <c r="E179" s="30"/>
      <c r="F179" s="18"/>
      <c r="G179" s="18"/>
      <c r="H179" s="22"/>
      <c r="I179" s="31"/>
      <c r="J179" s="22"/>
      <c r="K179" s="22"/>
      <c r="L179" s="22"/>
      <c r="M179" s="22"/>
      <c r="N179" s="28"/>
      <c r="O179" s="22"/>
      <c r="P179" s="22"/>
      <c r="Q179" s="26"/>
      <c r="R179" s="18"/>
    </row>
    <row r="180" spans="1:18" ht="16.5" customHeight="1" x14ac:dyDescent="0.25">
      <c r="A180" s="1"/>
      <c r="B180" s="20"/>
      <c r="C180" s="20"/>
      <c r="D180" s="18"/>
      <c r="E180" s="30"/>
      <c r="F180" s="22"/>
      <c r="G180" s="18"/>
      <c r="H180" s="22"/>
      <c r="I180" s="22"/>
      <c r="J180" s="22"/>
      <c r="K180" s="22"/>
      <c r="L180" s="22"/>
      <c r="M180" s="22"/>
      <c r="N180" s="28"/>
      <c r="O180" s="22"/>
      <c r="P180" s="22"/>
      <c r="Q180" s="26"/>
      <c r="R180" s="18"/>
    </row>
    <row r="181" spans="1:18" ht="16.5" customHeight="1" x14ac:dyDescent="0.25">
      <c r="A181" s="1"/>
      <c r="B181" s="20"/>
      <c r="C181" s="20"/>
      <c r="D181" s="18"/>
      <c r="E181" s="21"/>
      <c r="F181" s="18"/>
      <c r="G181" s="18"/>
      <c r="H181" s="21"/>
      <c r="I181" s="22"/>
      <c r="J181" s="22"/>
      <c r="K181" s="22"/>
      <c r="L181" s="22"/>
      <c r="M181" s="22"/>
      <c r="N181" s="22"/>
      <c r="O181" s="22"/>
      <c r="P181" s="22"/>
      <c r="Q181" s="23"/>
      <c r="R181" s="18"/>
    </row>
    <row r="182" spans="1:18" ht="16.5" customHeight="1" x14ac:dyDescent="0.25">
      <c r="A182" s="1"/>
      <c r="B182" s="20"/>
      <c r="C182" s="20"/>
      <c r="D182" s="18"/>
      <c r="E182" s="21"/>
      <c r="F182" s="18"/>
      <c r="G182" s="18"/>
      <c r="H182" s="21"/>
      <c r="I182" s="22"/>
      <c r="J182" s="22"/>
      <c r="K182" s="22"/>
      <c r="L182" s="22"/>
      <c r="M182" s="22"/>
      <c r="N182" s="28"/>
      <c r="O182" s="22"/>
      <c r="P182" s="22"/>
      <c r="Q182" s="23"/>
      <c r="R182" s="18"/>
    </row>
    <row r="183" spans="1:18" ht="16.5" customHeight="1" x14ac:dyDescent="0.25">
      <c r="A183" s="1"/>
      <c r="B183" s="20"/>
      <c r="C183" s="20"/>
      <c r="D183" s="18"/>
      <c r="E183" s="21"/>
      <c r="F183" s="18"/>
      <c r="G183" s="18"/>
      <c r="H183" s="31"/>
      <c r="I183" s="22"/>
      <c r="J183" s="22"/>
      <c r="K183" s="22"/>
      <c r="L183" s="22"/>
      <c r="M183" s="31"/>
      <c r="N183" s="22"/>
      <c r="O183" s="22"/>
      <c r="P183" s="22"/>
      <c r="Q183" s="23"/>
      <c r="R183" s="18"/>
    </row>
    <row r="184" spans="1:18" ht="16.5" customHeight="1" x14ac:dyDescent="0.25">
      <c r="A184" s="1"/>
      <c r="B184" s="20"/>
      <c r="C184" s="20"/>
      <c r="D184" s="18"/>
      <c r="E184" s="21"/>
      <c r="F184" s="18"/>
      <c r="G184" s="18"/>
      <c r="H184" s="29"/>
      <c r="I184" s="24"/>
      <c r="J184" s="22"/>
      <c r="K184" s="22"/>
      <c r="L184" s="22"/>
      <c r="M184" s="22"/>
      <c r="N184" s="25"/>
      <c r="O184" s="22"/>
      <c r="P184" s="22"/>
      <c r="Q184" s="23"/>
      <c r="R184" s="18"/>
    </row>
    <row r="185" spans="1:18" ht="16.5" customHeight="1" x14ac:dyDescent="0.25">
      <c r="A185" s="1"/>
      <c r="B185" s="20"/>
      <c r="C185" s="20"/>
      <c r="D185" s="18"/>
      <c r="E185" s="21"/>
      <c r="F185" s="18"/>
      <c r="G185" s="18"/>
      <c r="H185" s="21"/>
      <c r="I185" s="22"/>
      <c r="J185" s="22"/>
      <c r="K185" s="22"/>
      <c r="L185" s="22"/>
      <c r="M185" s="22"/>
      <c r="N185" s="22"/>
      <c r="O185" s="22"/>
      <c r="P185" s="22"/>
      <c r="Q185" s="23"/>
      <c r="R185" s="18"/>
    </row>
    <row r="186" spans="1:18" ht="16.5" customHeight="1" x14ac:dyDescent="0.25">
      <c r="A186" s="1"/>
      <c r="B186" s="20"/>
      <c r="C186" s="20"/>
      <c r="D186" s="18"/>
      <c r="E186" s="21"/>
      <c r="F186" s="18"/>
      <c r="G186" s="18"/>
      <c r="H186" s="31"/>
      <c r="I186" s="22"/>
      <c r="J186" s="22"/>
      <c r="K186" s="22"/>
      <c r="L186" s="22"/>
      <c r="M186" s="22"/>
      <c r="N186" s="22"/>
      <c r="O186" s="22"/>
      <c r="P186" s="22"/>
      <c r="Q186" s="23"/>
      <c r="R186" s="18"/>
    </row>
    <row r="187" spans="1:18" ht="16.5" customHeight="1" x14ac:dyDescent="0.25">
      <c r="A187" s="1"/>
      <c r="B187" s="20"/>
      <c r="C187" s="20"/>
      <c r="D187" s="18"/>
      <c r="E187" s="30"/>
      <c r="F187" s="18"/>
      <c r="G187" s="18"/>
      <c r="H187" s="21"/>
      <c r="I187" s="22"/>
      <c r="J187" s="22"/>
      <c r="K187" s="22"/>
      <c r="L187" s="22"/>
      <c r="M187" s="22"/>
      <c r="N187" s="28"/>
      <c r="O187" s="22"/>
      <c r="P187" s="22"/>
      <c r="Q187" s="23"/>
      <c r="R187" s="18"/>
    </row>
    <row r="188" spans="1:18" ht="16.5" customHeight="1" x14ac:dyDescent="0.25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</row>
    <row r="189" spans="1:18" ht="16.5" customHeight="1" x14ac:dyDescent="0.25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</row>
    <row r="190" spans="1:18" ht="16.5" customHeight="1" x14ac:dyDescent="0.25">
      <c r="A190" s="1"/>
      <c r="B190" s="20"/>
      <c r="C190" s="20"/>
      <c r="D190" s="18"/>
      <c r="E190" s="21"/>
      <c r="F190" s="18"/>
      <c r="G190" s="18"/>
      <c r="H190" s="22"/>
      <c r="I190" s="24"/>
      <c r="J190" s="22"/>
      <c r="K190" s="22"/>
      <c r="L190" s="22"/>
      <c r="M190" s="22"/>
      <c r="N190" s="28"/>
      <c r="O190" s="22"/>
      <c r="P190" s="22"/>
      <c r="Q190" s="31"/>
      <c r="R190" s="22"/>
    </row>
    <row r="191" spans="1:18" ht="16.5" customHeight="1" x14ac:dyDescent="0.25">
      <c r="A191" s="1"/>
      <c r="B191" s="20"/>
      <c r="C191" s="20"/>
      <c r="D191" s="18"/>
      <c r="E191" s="21"/>
      <c r="F191" s="18"/>
      <c r="G191" s="18"/>
      <c r="H191" s="18"/>
      <c r="I191" s="24"/>
      <c r="J191" s="22"/>
      <c r="K191" s="22"/>
      <c r="L191" s="22"/>
      <c r="M191" s="22"/>
      <c r="N191" s="28"/>
      <c r="O191" s="22"/>
      <c r="P191" s="22"/>
      <c r="Q191" s="31"/>
      <c r="R191" s="22"/>
    </row>
    <row r="192" spans="1:18" ht="16.5" customHeight="1" x14ac:dyDescent="0.25">
      <c r="A192" s="1"/>
      <c r="B192" s="20"/>
      <c r="C192" s="20"/>
      <c r="D192" s="18"/>
      <c r="E192" s="21"/>
      <c r="F192" s="18"/>
      <c r="G192" s="18"/>
      <c r="H192" s="18"/>
      <c r="I192" s="24"/>
      <c r="J192" s="22"/>
      <c r="K192" s="22"/>
      <c r="L192" s="22"/>
      <c r="M192" s="22"/>
      <c r="N192" s="22"/>
      <c r="O192" s="22"/>
      <c r="P192" s="22"/>
      <c r="Q192" s="23"/>
      <c r="R192" s="18"/>
    </row>
    <row r="193" spans="1:18" ht="16.5" customHeight="1" x14ac:dyDescent="0.25">
      <c r="A193" s="1"/>
      <c r="B193" s="20"/>
      <c r="C193" s="20"/>
      <c r="D193" s="18"/>
      <c r="E193" s="21"/>
      <c r="F193" s="18"/>
      <c r="G193" s="18"/>
      <c r="H193" s="22"/>
      <c r="I193" s="24"/>
      <c r="J193" s="22"/>
      <c r="K193" s="24"/>
      <c r="L193" s="22"/>
      <c r="M193" s="22"/>
      <c r="N193" s="35"/>
      <c r="O193" s="22"/>
      <c r="P193" s="22"/>
      <c r="Q193" s="31"/>
      <c r="R193" s="22"/>
    </row>
    <row r="194" spans="1:18" ht="16.5" customHeight="1" x14ac:dyDescent="0.25">
      <c r="A194" s="1"/>
      <c r="B194" s="20"/>
      <c r="C194" s="20"/>
      <c r="D194" s="18"/>
      <c r="E194" s="21"/>
      <c r="F194" s="18"/>
      <c r="G194" s="18"/>
      <c r="H194" s="21"/>
      <c r="I194" s="24"/>
      <c r="J194" s="22"/>
      <c r="K194" s="22"/>
      <c r="L194" s="22"/>
      <c r="M194" s="22"/>
      <c r="N194" s="28"/>
      <c r="O194" s="22"/>
      <c r="P194" s="22"/>
      <c r="Q194" s="23"/>
      <c r="R194" s="18"/>
    </row>
    <row r="195" spans="1:18" ht="16.5" customHeight="1" x14ac:dyDescent="0.25">
      <c r="A195" s="1"/>
      <c r="B195" s="20"/>
      <c r="C195" s="20"/>
      <c r="D195" s="18"/>
      <c r="E195" s="21"/>
      <c r="F195" s="18"/>
      <c r="G195" s="18"/>
      <c r="H195" s="21"/>
      <c r="I195" s="24"/>
      <c r="J195" s="22"/>
      <c r="K195" s="22"/>
      <c r="L195" s="22"/>
      <c r="M195" s="22"/>
      <c r="N195" s="28"/>
      <c r="O195" s="22"/>
      <c r="P195" s="22"/>
      <c r="Q195" s="23"/>
      <c r="R195" s="18"/>
    </row>
    <row r="196" spans="1:18" ht="16.5" customHeight="1" x14ac:dyDescent="0.25">
      <c r="A196" s="1"/>
      <c r="B196" s="20"/>
      <c r="C196" s="20"/>
      <c r="D196" s="18"/>
      <c r="E196" s="21"/>
      <c r="F196" s="18"/>
      <c r="G196" s="18"/>
      <c r="H196" s="18"/>
      <c r="I196" s="24"/>
      <c r="J196" s="22"/>
      <c r="K196" s="24"/>
      <c r="L196" s="22"/>
      <c r="M196" s="22"/>
      <c r="N196" s="28"/>
      <c r="O196" s="22"/>
      <c r="P196" s="22"/>
      <c r="Q196" s="31"/>
      <c r="R196" s="22"/>
    </row>
    <row r="197" spans="1:18" ht="16.5" customHeight="1" x14ac:dyDescent="0.25">
      <c r="A197" s="1"/>
      <c r="B197" s="20"/>
      <c r="C197" s="20"/>
      <c r="D197" s="18"/>
      <c r="E197" s="21"/>
      <c r="F197" s="18"/>
      <c r="G197" s="18"/>
      <c r="H197" s="18"/>
      <c r="I197" s="24"/>
      <c r="J197" s="22"/>
      <c r="K197" s="22"/>
      <c r="L197" s="22"/>
      <c r="M197" s="22"/>
      <c r="N197" s="22"/>
      <c r="O197" s="22"/>
      <c r="P197" s="22"/>
      <c r="Q197" s="23"/>
      <c r="R197" s="18"/>
    </row>
    <row r="198" spans="1:18" ht="16.5" customHeight="1" x14ac:dyDescent="0.25">
      <c r="A198" s="1"/>
      <c r="B198" s="20"/>
      <c r="C198" s="20"/>
      <c r="D198" s="18"/>
      <c r="E198" s="21"/>
      <c r="F198" s="18"/>
      <c r="G198" s="18"/>
      <c r="H198" s="18"/>
      <c r="I198" s="24"/>
      <c r="J198" s="22"/>
      <c r="K198" s="24"/>
      <c r="L198" s="22"/>
      <c r="M198" s="22"/>
      <c r="N198" s="22"/>
      <c r="O198" s="22"/>
      <c r="P198" s="22"/>
      <c r="Q198" s="23"/>
      <c r="R198" s="18"/>
    </row>
    <row r="199" spans="1:18" ht="16.5" customHeight="1" x14ac:dyDescent="0.25">
      <c r="A199" s="1"/>
      <c r="B199" s="20"/>
      <c r="C199" s="20"/>
      <c r="D199" s="18"/>
      <c r="E199" s="30"/>
      <c r="F199" s="18"/>
      <c r="G199" s="18"/>
      <c r="H199" s="18"/>
      <c r="I199" s="24"/>
      <c r="J199" s="22"/>
      <c r="K199" s="22"/>
      <c r="L199" s="22"/>
      <c r="M199" s="22"/>
      <c r="N199" s="28"/>
      <c r="O199" s="22"/>
      <c r="P199" s="22"/>
      <c r="Q199" s="31"/>
      <c r="R199" s="22"/>
    </row>
    <row r="200" spans="1:18" ht="16.5" customHeight="1" x14ac:dyDescent="0.25">
      <c r="A200" s="1"/>
      <c r="B200" s="20"/>
      <c r="C200" s="20"/>
      <c r="D200" s="18"/>
      <c r="E200" s="21"/>
      <c r="F200" s="18"/>
      <c r="G200" s="18"/>
      <c r="H200" s="18"/>
      <c r="I200" s="24"/>
      <c r="J200" s="22"/>
      <c r="K200" s="22"/>
      <c r="L200" s="22"/>
      <c r="M200" s="22"/>
      <c r="N200" s="28"/>
      <c r="O200" s="22"/>
      <c r="P200" s="22"/>
      <c r="Q200" s="23"/>
      <c r="R200" s="18"/>
    </row>
    <row r="201" spans="1:18" ht="16.5" customHeight="1" x14ac:dyDescent="0.25">
      <c r="A201" s="1"/>
      <c r="B201" s="20"/>
      <c r="C201" s="20"/>
      <c r="D201" s="18"/>
      <c r="E201" s="21"/>
      <c r="F201" s="18"/>
      <c r="G201" s="18"/>
      <c r="H201" s="18"/>
      <c r="I201" s="24"/>
      <c r="J201" s="22"/>
      <c r="K201" s="22"/>
      <c r="L201" s="22"/>
      <c r="M201" s="22"/>
      <c r="N201" s="28"/>
      <c r="O201" s="22"/>
      <c r="P201" s="22"/>
      <c r="Q201" s="23"/>
      <c r="R201" s="18"/>
    </row>
    <row r="202" spans="1:18" x14ac:dyDescent="0.25">
      <c r="A202" s="1"/>
      <c r="B202" s="20"/>
      <c r="C202" s="20"/>
      <c r="D202" s="18"/>
      <c r="E202" s="30"/>
      <c r="F202" s="18"/>
      <c r="G202" s="18"/>
      <c r="H202" s="18"/>
      <c r="I202" s="24"/>
      <c r="J202" s="22"/>
      <c r="K202" s="22"/>
      <c r="L202" s="22"/>
      <c r="M202" s="22"/>
      <c r="N202" s="28"/>
      <c r="O202" s="22"/>
      <c r="P202" s="22"/>
      <c r="Q202" s="26"/>
      <c r="R202" s="18"/>
    </row>
    <row r="203" spans="1:18" x14ac:dyDescent="0.25">
      <c r="A203" s="1"/>
      <c r="B203" s="20"/>
      <c r="C203" s="20"/>
      <c r="D203" s="18"/>
      <c r="E203" s="30"/>
      <c r="F203" s="18"/>
      <c r="G203" s="18"/>
      <c r="H203" s="18"/>
      <c r="I203" s="29"/>
      <c r="J203" s="22"/>
      <c r="K203" s="22"/>
      <c r="L203" s="22"/>
      <c r="M203" s="22"/>
      <c r="N203" s="28"/>
      <c r="O203" s="22"/>
      <c r="P203" s="22"/>
      <c r="Q203" s="26"/>
      <c r="R203" s="18"/>
    </row>
    <row r="204" spans="1:18" x14ac:dyDescent="0.25">
      <c r="A204" s="1"/>
      <c r="B204" s="20"/>
      <c r="C204" s="20"/>
      <c r="D204" s="18"/>
      <c r="E204" s="21"/>
      <c r="F204" s="18"/>
      <c r="G204" s="18"/>
      <c r="H204" s="18"/>
      <c r="I204" s="31"/>
      <c r="J204" s="22"/>
      <c r="K204" s="22"/>
      <c r="L204" s="22"/>
      <c r="M204" s="22"/>
      <c r="N204" s="28"/>
      <c r="O204" s="22"/>
      <c r="P204" s="22"/>
      <c r="Q204" s="26"/>
      <c r="R204" s="18"/>
    </row>
    <row r="205" spans="1:18" x14ac:dyDescent="0.25">
      <c r="A205" s="1"/>
      <c r="B205" s="20"/>
      <c r="C205" s="20"/>
      <c r="D205" s="18"/>
      <c r="E205" s="30"/>
      <c r="F205" s="18"/>
      <c r="G205" s="18"/>
      <c r="H205" s="18"/>
      <c r="I205" s="22"/>
      <c r="J205" s="22"/>
      <c r="K205" s="22"/>
      <c r="L205" s="22"/>
      <c r="M205" s="22"/>
      <c r="N205" s="28"/>
      <c r="O205" s="22"/>
      <c r="P205" s="22"/>
      <c r="Q205" s="26"/>
      <c r="R205" s="18"/>
    </row>
    <row r="206" spans="1:18" x14ac:dyDescent="0.25">
      <c r="A206" s="1"/>
      <c r="B206" s="20"/>
      <c r="C206" s="20"/>
      <c r="D206" s="18"/>
      <c r="E206" s="21"/>
      <c r="F206" s="18"/>
      <c r="G206" s="18"/>
      <c r="H206" s="18"/>
      <c r="I206" s="22"/>
      <c r="J206" s="34"/>
      <c r="K206" s="34"/>
      <c r="L206" s="22"/>
      <c r="M206" s="22"/>
      <c r="N206" s="34"/>
      <c r="O206" s="22"/>
      <c r="P206" s="22"/>
      <c r="Q206" s="26"/>
      <c r="R206" s="18"/>
    </row>
    <row r="207" spans="1:18" x14ac:dyDescent="0.25">
      <c r="A207" s="1"/>
      <c r="B207" s="20"/>
      <c r="C207" s="20"/>
      <c r="D207" s="18"/>
      <c r="E207" s="30"/>
      <c r="F207" s="18"/>
      <c r="G207" s="18"/>
      <c r="H207" s="18"/>
      <c r="I207" s="22"/>
      <c r="J207" s="22"/>
      <c r="K207" s="22"/>
      <c r="L207" s="22"/>
      <c r="M207" s="22"/>
      <c r="N207" s="28"/>
      <c r="O207" s="22"/>
      <c r="P207" s="22"/>
      <c r="Q207" s="26"/>
      <c r="R207" s="18"/>
    </row>
    <row r="208" spans="1:18" x14ac:dyDescent="0.25">
      <c r="A208" s="1"/>
      <c r="B208" s="20"/>
      <c r="C208" s="20"/>
      <c r="D208" s="18"/>
      <c r="E208" s="30"/>
      <c r="F208" s="18"/>
      <c r="G208" s="18"/>
      <c r="H208" s="18"/>
      <c r="I208" s="28"/>
      <c r="J208" s="22"/>
      <c r="K208" s="22"/>
      <c r="L208" s="22"/>
      <c r="M208" s="22"/>
      <c r="N208" s="28"/>
      <c r="O208" s="22"/>
      <c r="P208" s="22"/>
      <c r="Q208" s="26"/>
      <c r="R208" s="18"/>
    </row>
    <row r="209" spans="1:18" x14ac:dyDescent="0.25">
      <c r="A209" s="1"/>
      <c r="B209" s="20"/>
      <c r="C209" s="20"/>
      <c r="D209" s="18"/>
      <c r="E209" s="30"/>
      <c r="F209" s="18"/>
      <c r="G209" s="18"/>
      <c r="H209" s="18"/>
      <c r="I209" s="22"/>
      <c r="J209" s="22"/>
      <c r="K209" s="22"/>
      <c r="L209" s="22"/>
      <c r="M209" s="22"/>
      <c r="N209" s="28"/>
      <c r="O209" s="22"/>
      <c r="P209" s="22"/>
      <c r="Q209" s="26"/>
      <c r="R209" s="18"/>
    </row>
    <row r="210" spans="1:18" x14ac:dyDescent="0.25">
      <c r="A210" s="1"/>
      <c r="B210" s="20"/>
      <c r="C210" s="20"/>
      <c r="D210" s="18"/>
      <c r="E210" s="21"/>
      <c r="F210" s="18"/>
      <c r="G210" s="18"/>
      <c r="H210" s="18"/>
      <c r="I210" s="22"/>
      <c r="J210" s="22"/>
      <c r="K210" s="22"/>
      <c r="L210" s="22"/>
      <c r="M210" s="22"/>
      <c r="N210" s="28"/>
      <c r="O210" s="22"/>
      <c r="P210" s="22"/>
      <c r="Q210" s="26"/>
      <c r="R210" s="18"/>
    </row>
    <row r="211" spans="1:18" x14ac:dyDescent="0.25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</row>
    <row r="212" spans="1:18" x14ac:dyDescent="0.25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</row>
    <row r="213" spans="1:18" x14ac:dyDescent="0.25">
      <c r="A213" s="18"/>
      <c r="B213" s="20"/>
      <c r="C213" s="20"/>
      <c r="D213" s="18"/>
      <c r="E213" s="21"/>
      <c r="F213" s="18"/>
      <c r="G213" s="18"/>
      <c r="H213" s="31"/>
      <c r="I213" s="24"/>
      <c r="J213" s="22"/>
      <c r="K213" s="22"/>
      <c r="L213" s="22"/>
      <c r="M213" s="22"/>
      <c r="N213" s="85"/>
      <c r="O213" s="22"/>
      <c r="P213" s="22"/>
      <c r="Q213" s="26"/>
      <c r="R213" s="1"/>
    </row>
    <row r="214" spans="1:18" x14ac:dyDescent="0.25">
      <c r="A214" s="18"/>
      <c r="B214" s="20"/>
      <c r="C214" s="20"/>
      <c r="D214" s="18"/>
      <c r="E214" s="21"/>
      <c r="F214" s="18"/>
      <c r="G214" s="18"/>
      <c r="H214" s="31"/>
      <c r="I214" s="24"/>
      <c r="J214" s="22"/>
      <c r="K214" s="22"/>
      <c r="L214" s="22"/>
      <c r="M214" s="22"/>
      <c r="N214" s="28"/>
      <c r="O214" s="22"/>
      <c r="P214" s="22"/>
      <c r="Q214" s="26"/>
      <c r="R214" s="1"/>
    </row>
    <row r="215" spans="1:18" x14ac:dyDescent="0.25">
      <c r="A215" s="18"/>
      <c r="B215" s="20"/>
      <c r="C215" s="20"/>
      <c r="D215" s="18"/>
      <c r="E215" s="21"/>
      <c r="F215" s="18"/>
      <c r="G215" s="18"/>
      <c r="H215" s="21"/>
      <c r="I215" s="24"/>
      <c r="J215" s="22"/>
      <c r="K215" s="24"/>
      <c r="L215" s="22"/>
      <c r="M215" s="22"/>
      <c r="N215" s="22"/>
      <c r="O215" s="22"/>
      <c r="P215" s="22"/>
      <c r="Q215" s="26"/>
      <c r="R215" s="1"/>
    </row>
    <row r="216" spans="1:18" x14ac:dyDescent="0.25">
      <c r="A216" s="18"/>
      <c r="B216" s="20"/>
      <c r="C216" s="20"/>
      <c r="D216" s="18"/>
      <c r="E216" s="21"/>
      <c r="F216" s="18"/>
      <c r="G216" s="18"/>
      <c r="H216" s="22"/>
      <c r="I216" s="24"/>
      <c r="J216" s="22"/>
      <c r="K216" s="22"/>
      <c r="L216" s="22"/>
      <c r="M216" s="31"/>
      <c r="N216" s="28"/>
      <c r="O216" s="22"/>
      <c r="P216" s="22"/>
      <c r="Q216" s="26"/>
      <c r="R216" s="1"/>
    </row>
    <row r="217" spans="1:18" x14ac:dyDescent="0.25">
      <c r="A217" s="18"/>
      <c r="B217" s="20"/>
      <c r="C217" s="20"/>
      <c r="D217" s="18"/>
      <c r="E217" s="21"/>
      <c r="F217" s="18"/>
      <c r="G217" s="18"/>
      <c r="H217" s="31"/>
      <c r="I217" s="24"/>
      <c r="J217" s="22"/>
      <c r="K217" s="22"/>
      <c r="L217" s="22"/>
      <c r="M217" s="22"/>
      <c r="N217" s="28"/>
      <c r="O217" s="22"/>
      <c r="P217" s="22"/>
      <c r="Q217" s="26"/>
      <c r="R217" s="1"/>
    </row>
    <row r="218" spans="1:18" x14ac:dyDescent="0.25">
      <c r="A218" s="18"/>
      <c r="B218" s="20"/>
      <c r="C218" s="20"/>
      <c r="D218" s="18"/>
      <c r="E218" s="21"/>
      <c r="F218" s="18"/>
      <c r="G218" s="18"/>
      <c r="H218" s="21"/>
      <c r="I218" s="24"/>
      <c r="J218" s="22"/>
      <c r="K218" s="22"/>
      <c r="L218" s="22"/>
      <c r="M218" s="22"/>
      <c r="N218" s="22"/>
      <c r="O218" s="22"/>
      <c r="P218" s="22"/>
      <c r="Q218" s="23"/>
      <c r="R218" s="18"/>
    </row>
    <row r="219" spans="1:18" x14ac:dyDescent="0.25">
      <c r="A219" s="18"/>
      <c r="B219" s="20"/>
      <c r="C219" s="20"/>
      <c r="D219" s="18"/>
      <c r="E219" s="21"/>
      <c r="F219" s="18"/>
      <c r="G219" s="18"/>
      <c r="H219" s="22"/>
      <c r="I219" s="24"/>
      <c r="J219" s="22"/>
      <c r="K219" s="22"/>
      <c r="L219" s="22"/>
      <c r="M219" s="22"/>
      <c r="N219" s="28"/>
      <c r="O219" s="22"/>
      <c r="P219" s="22"/>
      <c r="Q219" s="26"/>
      <c r="R219" s="1"/>
    </row>
    <row r="220" spans="1:18" x14ac:dyDescent="0.25">
      <c r="A220" s="18"/>
      <c r="B220" s="20"/>
      <c r="C220" s="20"/>
      <c r="D220" s="18"/>
      <c r="E220" s="21"/>
      <c r="F220" s="18"/>
      <c r="G220" s="18"/>
      <c r="H220" s="31"/>
      <c r="I220" s="24"/>
      <c r="J220" s="22"/>
      <c r="K220" s="22"/>
      <c r="L220" s="22"/>
      <c r="M220" s="22"/>
      <c r="N220" s="22"/>
      <c r="O220" s="22"/>
      <c r="P220" s="22"/>
      <c r="Q220" s="26"/>
      <c r="R220" s="1"/>
    </row>
    <row r="221" spans="1:18" x14ac:dyDescent="0.25">
      <c r="A221" s="18"/>
      <c r="B221" s="20"/>
      <c r="C221" s="20"/>
      <c r="D221" s="22"/>
      <c r="E221" s="38"/>
      <c r="F221" s="22"/>
      <c r="G221" s="22"/>
      <c r="H221" s="22"/>
      <c r="I221" s="24"/>
      <c r="J221" s="22"/>
      <c r="K221" s="22"/>
      <c r="L221" s="22"/>
      <c r="M221" s="22"/>
      <c r="N221" s="28"/>
      <c r="O221" s="22"/>
      <c r="P221" s="22"/>
      <c r="Q221" s="31"/>
      <c r="R221" s="22"/>
    </row>
    <row r="222" spans="1:18" x14ac:dyDescent="0.25">
      <c r="A222" s="18"/>
      <c r="B222" s="20"/>
      <c r="C222" s="20"/>
      <c r="D222" s="18"/>
      <c r="E222" s="21"/>
      <c r="F222" s="18"/>
      <c r="G222" s="18"/>
      <c r="H222" s="21"/>
      <c r="I222" s="24"/>
      <c r="J222" s="22"/>
      <c r="K222" s="22"/>
      <c r="L222" s="22"/>
      <c r="M222" s="22"/>
      <c r="N222" s="22"/>
      <c r="O222" s="22"/>
      <c r="P222" s="22"/>
      <c r="Q222" s="23"/>
      <c r="R222" s="18"/>
    </row>
    <row r="223" spans="1:18" x14ac:dyDescent="0.25">
      <c r="A223" s="18"/>
      <c r="B223" s="20"/>
      <c r="C223" s="20"/>
      <c r="D223" s="18"/>
      <c r="E223" s="21"/>
      <c r="F223" s="18"/>
      <c r="G223" s="18"/>
      <c r="H223" s="21"/>
      <c r="I223" s="24"/>
      <c r="J223" s="22"/>
      <c r="K223" s="22"/>
      <c r="L223" s="22"/>
      <c r="M223" s="22"/>
      <c r="N223" s="22"/>
      <c r="O223" s="22"/>
      <c r="P223" s="22"/>
      <c r="Q223" s="23"/>
      <c r="R223" s="18"/>
    </row>
    <row r="224" spans="1:18" x14ac:dyDescent="0.25">
      <c r="A224" s="18"/>
      <c r="B224" s="20"/>
      <c r="C224" s="20"/>
      <c r="D224" s="18"/>
      <c r="E224" s="21"/>
      <c r="F224" s="18"/>
      <c r="G224" s="18"/>
      <c r="H224" s="29"/>
      <c r="I224" s="24"/>
      <c r="J224" s="22"/>
      <c r="K224" s="22"/>
      <c r="L224" s="22"/>
      <c r="M224" s="22"/>
      <c r="N224" s="22"/>
      <c r="O224" s="22"/>
      <c r="P224" s="22"/>
      <c r="Q224" s="26"/>
      <c r="R224" s="1"/>
    </row>
    <row r="225" spans="1:18" x14ac:dyDescent="0.25">
      <c r="A225" s="18"/>
      <c r="B225" s="20"/>
      <c r="C225" s="20"/>
      <c r="D225" s="18"/>
      <c r="E225" s="21"/>
      <c r="F225" s="18"/>
      <c r="G225" s="18"/>
      <c r="H225" s="22"/>
      <c r="I225" s="24"/>
      <c r="J225" s="22"/>
      <c r="K225" s="22"/>
      <c r="L225" s="22"/>
      <c r="M225" s="22"/>
      <c r="N225" s="22"/>
      <c r="O225" s="22"/>
      <c r="P225" s="22"/>
      <c r="Q225" s="31"/>
      <c r="R225" s="22"/>
    </row>
    <row r="226" spans="1:18" x14ac:dyDescent="0.25">
      <c r="A226" s="18"/>
      <c r="B226" s="20"/>
      <c r="C226" s="20"/>
      <c r="D226" s="18"/>
      <c r="E226" s="21"/>
      <c r="F226" s="18"/>
      <c r="G226" s="18"/>
      <c r="H226" s="18"/>
      <c r="I226" s="34"/>
      <c r="J226" s="22"/>
      <c r="K226" s="34"/>
      <c r="L226" s="22"/>
      <c r="M226" s="22"/>
      <c r="N226" s="22"/>
      <c r="O226" s="22"/>
      <c r="P226" s="22"/>
      <c r="Q226" s="26"/>
      <c r="R226" s="18"/>
    </row>
    <row r="227" spans="1:18" x14ac:dyDescent="0.25">
      <c r="A227" s="18"/>
      <c r="B227" s="20"/>
      <c r="C227" s="20"/>
      <c r="D227" s="18"/>
      <c r="E227" s="21"/>
      <c r="F227" s="18"/>
      <c r="G227" s="18"/>
      <c r="H227" s="18"/>
      <c r="I227" s="24"/>
      <c r="J227" s="22"/>
      <c r="K227" s="22"/>
      <c r="L227" s="22"/>
      <c r="M227" s="22"/>
      <c r="N227" s="22"/>
      <c r="O227" s="22"/>
      <c r="P227" s="22"/>
      <c r="Q227" s="22"/>
      <c r="R227" s="23"/>
    </row>
    <row r="228" spans="1:18" x14ac:dyDescent="0.25">
      <c r="A228" s="18"/>
      <c r="B228" s="20"/>
      <c r="C228" s="20"/>
      <c r="D228" s="18"/>
      <c r="E228" s="21"/>
      <c r="F228" s="18"/>
      <c r="G228" s="18"/>
      <c r="H228" s="18"/>
      <c r="I228" s="24"/>
      <c r="J228" s="22"/>
      <c r="K228" s="22"/>
      <c r="L228" s="22"/>
      <c r="M228" s="22"/>
      <c r="N228" s="28"/>
      <c r="O228" s="22"/>
      <c r="P228" s="22"/>
      <c r="Q228" s="22"/>
      <c r="R228" s="23"/>
    </row>
    <row r="229" spans="1:18" x14ac:dyDescent="0.25">
      <c r="A229" s="18"/>
      <c r="B229" s="20"/>
      <c r="C229" s="20"/>
      <c r="D229" s="18"/>
      <c r="E229" s="21"/>
      <c r="F229" s="18"/>
      <c r="G229" s="18"/>
      <c r="H229" s="18"/>
      <c r="I229" s="29"/>
      <c r="J229" s="22"/>
      <c r="K229" s="22"/>
      <c r="L229" s="22"/>
      <c r="M229" s="22"/>
      <c r="N229" s="28"/>
      <c r="O229" s="22"/>
      <c r="P229" s="22"/>
      <c r="Q229" s="26"/>
      <c r="R229" s="18"/>
    </row>
    <row r="230" spans="1:18" x14ac:dyDescent="0.25">
      <c r="A230" s="18"/>
      <c r="B230" s="20"/>
      <c r="C230" s="20"/>
      <c r="D230" s="18"/>
      <c r="E230" s="21"/>
      <c r="F230" s="18"/>
      <c r="G230" s="18"/>
      <c r="H230" s="18"/>
      <c r="I230" s="34"/>
      <c r="J230" s="22"/>
      <c r="K230" s="22"/>
      <c r="L230" s="22"/>
      <c r="M230" s="22"/>
      <c r="N230" s="28"/>
      <c r="O230" s="22"/>
      <c r="P230" s="22"/>
      <c r="Q230" s="26"/>
      <c r="R230" s="18"/>
    </row>
    <row r="231" spans="1:18" x14ac:dyDescent="0.25">
      <c r="A231" s="18"/>
      <c r="B231" s="20"/>
      <c r="C231" s="20"/>
      <c r="D231" s="18"/>
      <c r="E231" s="30"/>
      <c r="F231" s="18"/>
      <c r="G231" s="18"/>
      <c r="H231" s="22"/>
      <c r="I231" s="22"/>
      <c r="J231" s="22"/>
      <c r="K231" s="34"/>
      <c r="L231" s="22"/>
      <c r="M231" s="22"/>
      <c r="N231" s="28"/>
      <c r="O231" s="22"/>
      <c r="P231" s="22"/>
      <c r="Q231" s="31"/>
      <c r="R231" s="22"/>
    </row>
    <row r="232" spans="1:18" x14ac:dyDescent="0.25">
      <c r="A232" s="18"/>
      <c r="B232" s="20"/>
      <c r="C232" s="20"/>
      <c r="D232" s="18"/>
      <c r="E232" s="21"/>
      <c r="F232" s="18"/>
      <c r="G232" s="18"/>
      <c r="H232" s="30"/>
      <c r="I232" s="24"/>
      <c r="J232" s="22"/>
      <c r="K232" s="34"/>
      <c r="L232" s="34"/>
      <c r="M232" s="22"/>
      <c r="N232" s="22"/>
      <c r="O232" s="22"/>
      <c r="P232" s="22"/>
      <c r="Q232" s="31"/>
      <c r="R232" s="22"/>
    </row>
    <row r="233" spans="1:18" x14ac:dyDescent="0.25">
      <c r="A233" s="18"/>
      <c r="B233" s="20"/>
      <c r="C233" s="20"/>
      <c r="D233" s="18"/>
      <c r="E233" s="30"/>
      <c r="F233" s="18"/>
      <c r="G233" s="18"/>
      <c r="H233" s="21"/>
      <c r="I233" s="24"/>
      <c r="J233" s="22"/>
      <c r="K233" s="22"/>
      <c r="L233" s="34"/>
      <c r="M233" s="22"/>
      <c r="N233" s="22"/>
      <c r="O233" s="22"/>
      <c r="P233" s="22"/>
      <c r="Q233" s="31"/>
      <c r="R233" s="22"/>
    </row>
    <row r="234" spans="1:18" x14ac:dyDescent="0.25">
      <c r="A234" s="18"/>
      <c r="B234" s="20"/>
      <c r="C234" s="20"/>
      <c r="D234" s="18"/>
      <c r="E234" s="30"/>
      <c r="F234" s="18"/>
      <c r="G234" s="18"/>
      <c r="H234" s="29"/>
      <c r="I234" s="24"/>
      <c r="J234" s="22"/>
      <c r="K234" s="22"/>
      <c r="L234" s="34"/>
      <c r="M234" s="22"/>
      <c r="N234" s="22"/>
      <c r="O234" s="22"/>
      <c r="P234" s="22"/>
      <c r="Q234" s="31"/>
      <c r="R234" s="22"/>
    </row>
    <row r="235" spans="1:18" x14ac:dyDescent="0.25">
      <c r="A235" s="18"/>
      <c r="B235" s="20"/>
      <c r="C235" s="20"/>
      <c r="D235" s="18"/>
      <c r="E235" s="30"/>
      <c r="F235" s="18"/>
      <c r="G235" s="18"/>
      <c r="H235" s="29"/>
      <c r="I235" s="22"/>
      <c r="J235" s="22"/>
      <c r="K235" s="34"/>
      <c r="L235" s="34"/>
      <c r="M235" s="22"/>
      <c r="N235" s="22"/>
      <c r="O235" s="22"/>
      <c r="P235" s="22"/>
      <c r="Q235" s="31"/>
      <c r="R235" s="22"/>
    </row>
    <row r="236" spans="1:18" x14ac:dyDescent="0.25">
      <c r="A236" s="18"/>
      <c r="B236" s="20"/>
      <c r="C236" s="20"/>
      <c r="D236" s="18"/>
      <c r="E236" s="21"/>
      <c r="F236" s="18"/>
      <c r="G236" s="18"/>
      <c r="H236" s="22"/>
      <c r="I236" s="22"/>
      <c r="J236" s="22"/>
      <c r="K236" s="34"/>
      <c r="L236" s="34"/>
      <c r="M236" s="22"/>
      <c r="N236" s="22"/>
      <c r="O236" s="22"/>
      <c r="P236" s="22"/>
      <c r="Q236" s="26"/>
      <c r="R236" s="18"/>
    </row>
    <row r="237" spans="1:18" x14ac:dyDescent="0.25">
      <c r="A237" s="18"/>
      <c r="B237" s="20"/>
      <c r="C237" s="20"/>
      <c r="D237" s="18"/>
      <c r="E237" s="30"/>
      <c r="F237" s="18"/>
      <c r="G237" s="18"/>
      <c r="H237" s="22"/>
      <c r="I237" s="22"/>
      <c r="J237" s="22"/>
      <c r="K237" s="22"/>
      <c r="L237" s="34"/>
      <c r="M237" s="22"/>
      <c r="N237" s="22"/>
      <c r="O237" s="22"/>
      <c r="P237" s="22"/>
      <c r="Q237" s="31"/>
      <c r="R237" s="22"/>
    </row>
    <row r="238" spans="1:18" x14ac:dyDescent="0.25">
      <c r="A238" s="18"/>
      <c r="B238" s="20"/>
      <c r="C238" s="20"/>
      <c r="D238" s="18"/>
      <c r="E238" s="30"/>
      <c r="F238" s="18"/>
      <c r="G238" s="18"/>
      <c r="H238" s="34"/>
      <c r="I238" s="22"/>
      <c r="J238" s="22"/>
      <c r="K238" s="22"/>
      <c r="L238" s="34"/>
      <c r="M238" s="22"/>
      <c r="N238" s="34"/>
      <c r="O238" s="22"/>
      <c r="P238" s="22"/>
      <c r="Q238" s="31"/>
      <c r="R238" s="22"/>
    </row>
    <row r="239" spans="1:18" x14ac:dyDescent="0.25">
      <c r="A239" s="18"/>
      <c r="B239" s="20"/>
      <c r="C239" s="20"/>
      <c r="D239" s="18"/>
      <c r="E239" s="21"/>
      <c r="F239" s="18"/>
      <c r="G239" s="18"/>
      <c r="H239" s="18"/>
      <c r="I239" s="22"/>
      <c r="J239" s="22"/>
      <c r="K239" s="22"/>
      <c r="L239" s="34"/>
      <c r="M239" s="22"/>
      <c r="N239" s="22"/>
      <c r="O239" s="22"/>
      <c r="P239" s="22"/>
      <c r="Q239" s="26"/>
      <c r="R239" s="18"/>
    </row>
    <row r="240" spans="1:18" x14ac:dyDescent="0.25">
      <c r="A240" s="18"/>
      <c r="B240" s="20"/>
      <c r="C240" s="20"/>
      <c r="D240" s="18"/>
      <c r="E240" s="21"/>
      <c r="F240" s="18"/>
      <c r="G240" s="18"/>
      <c r="H240" s="18"/>
      <c r="I240" s="22"/>
      <c r="J240" s="22"/>
      <c r="K240" s="34"/>
      <c r="L240" s="34"/>
      <c r="M240" s="22"/>
      <c r="N240" s="28"/>
      <c r="O240" s="22"/>
      <c r="P240" s="22"/>
      <c r="Q240" s="26"/>
      <c r="R240" s="18"/>
    </row>
    <row r="241" spans="1:18" x14ac:dyDescent="0.25">
      <c r="A241" s="18"/>
      <c r="B241" s="20"/>
      <c r="C241" s="20"/>
      <c r="D241" s="18"/>
      <c r="E241" s="21"/>
      <c r="F241" s="18"/>
      <c r="G241" s="18"/>
      <c r="H241" s="65"/>
      <c r="I241" s="22"/>
      <c r="J241" s="31"/>
      <c r="K241" s="22"/>
      <c r="L241" s="22"/>
      <c r="M241" s="22"/>
      <c r="N241" s="28"/>
      <c r="O241" s="22"/>
      <c r="P241" s="22"/>
      <c r="Q241" s="26"/>
      <c r="R241" s="18"/>
    </row>
    <row r="242" spans="1:18" x14ac:dyDescent="0.25">
      <c r="A242" s="18"/>
      <c r="B242" s="20"/>
      <c r="C242" s="20"/>
      <c r="D242" s="18"/>
      <c r="E242" s="30"/>
      <c r="F242" s="22"/>
      <c r="G242" s="18"/>
      <c r="H242" s="18"/>
      <c r="I242" s="22"/>
      <c r="J242" s="22"/>
      <c r="K242" s="22"/>
      <c r="L242" s="22"/>
      <c r="M242" s="22"/>
      <c r="N242" s="28"/>
      <c r="O242" s="22"/>
      <c r="P242" s="22"/>
      <c r="Q242" s="26"/>
      <c r="R242" s="18"/>
    </row>
    <row r="243" spans="1:18" x14ac:dyDescent="0.25">
      <c r="A243" s="18"/>
      <c r="B243" s="20"/>
      <c r="C243" s="20"/>
      <c r="D243" s="18"/>
      <c r="E243" s="21"/>
      <c r="F243" s="22"/>
      <c r="G243" s="18"/>
      <c r="H243" s="18"/>
      <c r="I243" s="22"/>
      <c r="J243" s="22"/>
      <c r="K243" s="22"/>
      <c r="L243" s="22"/>
      <c r="M243" s="22"/>
      <c r="N243" s="28"/>
      <c r="O243" s="22"/>
      <c r="P243" s="22"/>
      <c r="Q243" s="26"/>
      <c r="R243" s="18"/>
    </row>
    <row r="244" spans="1:18" x14ac:dyDescent="0.25">
      <c r="A244" s="18"/>
      <c r="B244" s="20"/>
      <c r="C244" s="20"/>
      <c r="D244" s="18"/>
      <c r="E244" s="30"/>
      <c r="F244" s="18"/>
      <c r="G244" s="18"/>
      <c r="H244" s="18"/>
      <c r="I244" s="22"/>
      <c r="J244" s="22"/>
      <c r="K244" s="22"/>
      <c r="L244" s="22"/>
      <c r="M244" s="22"/>
      <c r="N244" s="28"/>
      <c r="O244" s="22"/>
      <c r="P244" s="22"/>
      <c r="Q244" s="26"/>
      <c r="R244" s="18"/>
    </row>
    <row r="245" spans="1:18" x14ac:dyDescent="0.25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</row>
    <row r="246" spans="1:18" x14ac:dyDescent="0.25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</row>
    <row r="247" spans="1:18" x14ac:dyDescent="0.25">
      <c r="A247" s="18"/>
      <c r="B247" s="20"/>
      <c r="C247" s="20"/>
      <c r="D247" s="18"/>
      <c r="E247" s="21"/>
      <c r="F247" s="18"/>
      <c r="G247" s="18"/>
      <c r="H247" s="31"/>
      <c r="I247" s="24"/>
      <c r="J247" s="22"/>
      <c r="K247" s="22"/>
      <c r="L247" s="22"/>
      <c r="M247" s="22"/>
      <c r="N247" s="28"/>
      <c r="O247" s="22"/>
      <c r="P247" s="22"/>
      <c r="Q247" s="26"/>
      <c r="R247" s="1"/>
    </row>
    <row r="248" spans="1:18" x14ac:dyDescent="0.25">
      <c r="A248" s="18"/>
      <c r="B248" s="20"/>
      <c r="C248" s="20"/>
      <c r="D248" s="18"/>
      <c r="E248" s="21"/>
      <c r="F248" s="18"/>
      <c r="G248" s="18"/>
      <c r="H248" s="21"/>
      <c r="I248" s="24"/>
      <c r="J248" s="22"/>
      <c r="K248" s="22"/>
      <c r="L248" s="22"/>
      <c r="M248" s="22"/>
      <c r="N248" s="28"/>
      <c r="O248" s="22"/>
      <c r="P248" s="22"/>
      <c r="Q248" s="23"/>
      <c r="R248" s="18"/>
    </row>
    <row r="249" spans="1:18" x14ac:dyDescent="0.25">
      <c r="A249" s="18"/>
      <c r="B249" s="20"/>
      <c r="C249" s="20"/>
      <c r="D249" s="18"/>
      <c r="E249" s="30"/>
      <c r="F249" s="18"/>
      <c r="G249" s="18"/>
      <c r="H249" s="18"/>
      <c r="I249" s="24"/>
      <c r="J249" s="22"/>
      <c r="K249" s="22"/>
      <c r="L249" s="22"/>
      <c r="M249" s="22"/>
      <c r="N249" s="28"/>
      <c r="O249" s="22"/>
      <c r="P249" s="22"/>
      <c r="Q249" s="26"/>
      <c r="R249" s="1"/>
    </row>
    <row r="250" spans="1:18" x14ac:dyDescent="0.25">
      <c r="A250" s="18"/>
      <c r="B250" s="20"/>
      <c r="C250" s="20"/>
      <c r="D250" s="18"/>
      <c r="E250" s="30"/>
      <c r="F250" s="18"/>
      <c r="G250" s="18"/>
      <c r="H250" s="18"/>
      <c r="I250" s="24"/>
      <c r="J250" s="22"/>
      <c r="K250" s="22"/>
      <c r="L250" s="22"/>
      <c r="M250" s="22"/>
      <c r="N250" s="28"/>
      <c r="O250" s="22"/>
      <c r="P250" s="22"/>
      <c r="Q250" s="26"/>
      <c r="R250" s="1"/>
    </row>
    <row r="251" spans="1:18" x14ac:dyDescent="0.25">
      <c r="A251" s="18"/>
      <c r="B251" s="20"/>
      <c r="C251" s="20"/>
      <c r="D251" s="18"/>
      <c r="E251" s="21"/>
      <c r="F251" s="18"/>
      <c r="G251" s="18"/>
      <c r="H251" s="18"/>
      <c r="I251" s="22"/>
      <c r="J251" s="22"/>
      <c r="K251" s="1"/>
      <c r="L251" s="22"/>
      <c r="M251" s="22"/>
      <c r="N251" s="22"/>
      <c r="O251" s="22"/>
      <c r="P251" s="22"/>
      <c r="Q251" s="26"/>
      <c r="R251" s="1"/>
    </row>
    <row r="252" spans="1:18" x14ac:dyDescent="0.25">
      <c r="A252" s="18"/>
      <c r="B252" s="20"/>
      <c r="C252" s="20"/>
      <c r="D252" s="18"/>
      <c r="E252" s="30"/>
      <c r="F252" s="18"/>
      <c r="G252" s="18"/>
      <c r="H252" s="18"/>
      <c r="I252" s="24"/>
      <c r="J252" s="22"/>
      <c r="K252" s="22"/>
      <c r="L252" s="1"/>
      <c r="M252" s="22"/>
      <c r="N252" s="28"/>
      <c r="O252" s="22"/>
      <c r="P252" s="22"/>
      <c r="Q252" s="26"/>
      <c r="R252" s="1"/>
    </row>
    <row r="253" spans="1:18" x14ac:dyDescent="0.25">
      <c r="A253" s="18"/>
      <c r="B253" s="20"/>
      <c r="C253" s="20"/>
      <c r="D253" s="18"/>
      <c r="E253" s="21"/>
      <c r="F253" s="18"/>
      <c r="G253" s="18"/>
      <c r="H253" s="18"/>
      <c r="I253" s="24"/>
      <c r="J253" s="22"/>
      <c r="K253" s="22"/>
      <c r="L253" s="22"/>
      <c r="M253" s="22"/>
      <c r="N253" s="28"/>
      <c r="O253" s="22"/>
      <c r="P253" s="22"/>
      <c r="Q253" s="26"/>
      <c r="R253" s="1"/>
    </row>
    <row r="254" spans="1:18" x14ac:dyDescent="0.25">
      <c r="A254" s="18"/>
      <c r="B254" s="20"/>
      <c r="C254" s="20"/>
      <c r="D254" s="18"/>
      <c r="E254" s="30"/>
      <c r="F254" s="18"/>
      <c r="G254" s="18"/>
      <c r="H254" s="18"/>
      <c r="I254" s="24"/>
      <c r="J254" s="22"/>
      <c r="K254" s="22"/>
      <c r="L254" s="22"/>
      <c r="M254" s="22"/>
      <c r="N254" s="28"/>
      <c r="O254" s="22"/>
      <c r="P254" s="22"/>
      <c r="Q254" s="26"/>
      <c r="R254" s="1"/>
    </row>
    <row r="255" spans="1:18" x14ac:dyDescent="0.25">
      <c r="A255" s="18"/>
      <c r="B255" s="20"/>
      <c r="C255" s="20"/>
      <c r="D255" s="18"/>
      <c r="E255" s="21"/>
      <c r="F255" s="18"/>
      <c r="G255" s="18"/>
      <c r="H255" s="18"/>
      <c r="I255" s="24"/>
      <c r="J255" s="22"/>
      <c r="K255" s="22"/>
      <c r="L255" s="22"/>
      <c r="M255" s="22"/>
      <c r="N255" s="28"/>
      <c r="O255" s="22"/>
      <c r="P255" s="22"/>
      <c r="Q255" s="31"/>
      <c r="R255" s="22"/>
    </row>
    <row r="256" spans="1:18" x14ac:dyDescent="0.25">
      <c r="A256" s="18"/>
      <c r="B256" s="20"/>
      <c r="C256" s="20"/>
      <c r="D256" s="18"/>
      <c r="E256" s="21"/>
      <c r="F256" s="18"/>
      <c r="G256" s="18"/>
      <c r="H256" s="18"/>
      <c r="I256" s="34"/>
      <c r="J256" s="22"/>
      <c r="K256" s="34"/>
      <c r="L256" s="22"/>
      <c r="M256" s="22"/>
      <c r="N256" s="22"/>
      <c r="O256" s="22"/>
      <c r="P256" s="22"/>
      <c r="Q256" s="26"/>
      <c r="R256" s="18"/>
    </row>
    <row r="257" spans="1:18" x14ac:dyDescent="0.25">
      <c r="A257" s="18"/>
      <c r="B257" s="20"/>
      <c r="C257" s="20"/>
      <c r="D257" s="18"/>
      <c r="E257" s="21"/>
      <c r="F257" s="18"/>
      <c r="G257" s="18"/>
      <c r="H257" s="21"/>
      <c r="I257" s="24"/>
      <c r="J257" s="22"/>
      <c r="K257" s="22"/>
      <c r="L257" s="22"/>
      <c r="M257" s="22"/>
      <c r="N257" s="28"/>
      <c r="O257" s="22"/>
      <c r="P257" s="22"/>
      <c r="Q257" s="22"/>
      <c r="R257" s="23"/>
    </row>
    <row r="258" spans="1:18" x14ac:dyDescent="0.25">
      <c r="A258" s="18"/>
      <c r="B258" s="20"/>
      <c r="C258" s="20"/>
      <c r="D258" s="18"/>
      <c r="E258" s="21"/>
      <c r="F258" s="18"/>
      <c r="G258" s="18"/>
      <c r="H258" s="18"/>
      <c r="I258" s="24"/>
      <c r="J258" s="22"/>
      <c r="K258" s="22"/>
      <c r="L258" s="22"/>
      <c r="M258" s="22"/>
      <c r="N258" s="28"/>
      <c r="O258" s="22"/>
      <c r="P258" s="22"/>
      <c r="Q258" s="22"/>
      <c r="R258" s="23"/>
    </row>
    <row r="259" spans="1:18" x14ac:dyDescent="0.25">
      <c r="A259" s="18"/>
      <c r="B259" s="20"/>
      <c r="C259" s="20"/>
      <c r="D259" s="18"/>
      <c r="E259" s="21"/>
      <c r="F259" s="18"/>
      <c r="G259" s="18"/>
      <c r="H259" s="18"/>
      <c r="I259" s="29"/>
      <c r="J259" s="22"/>
      <c r="K259" s="22"/>
      <c r="L259" s="22"/>
      <c r="M259" s="22"/>
      <c r="N259" s="28"/>
      <c r="O259" s="22"/>
      <c r="P259" s="22"/>
      <c r="Q259" s="22"/>
      <c r="R259" s="23"/>
    </row>
    <row r="260" spans="1:18" x14ac:dyDescent="0.25">
      <c r="A260" s="18"/>
      <c r="B260" s="20"/>
      <c r="C260" s="20"/>
      <c r="D260" s="18"/>
      <c r="E260" s="21"/>
      <c r="F260" s="18"/>
      <c r="G260" s="18"/>
      <c r="H260" s="18"/>
      <c r="I260" s="34"/>
      <c r="J260" s="22"/>
      <c r="K260" s="22"/>
      <c r="L260" s="22"/>
      <c r="M260" s="22"/>
      <c r="N260" s="28"/>
      <c r="O260" s="22"/>
      <c r="P260" s="22"/>
      <c r="Q260" s="26"/>
      <c r="R260" s="18"/>
    </row>
    <row r="261" spans="1:18" x14ac:dyDescent="0.25">
      <c r="A261" s="18"/>
      <c r="B261" s="20"/>
      <c r="C261" s="20"/>
      <c r="D261" s="18"/>
      <c r="E261" s="21"/>
      <c r="F261" s="18"/>
      <c r="G261" s="18"/>
      <c r="H261" s="18"/>
      <c r="I261" s="34"/>
      <c r="J261" s="22"/>
      <c r="K261" s="22"/>
      <c r="L261" s="22"/>
      <c r="M261" s="22"/>
      <c r="N261" s="28"/>
      <c r="O261" s="22"/>
      <c r="P261" s="22"/>
      <c r="Q261" s="26"/>
      <c r="R261" s="23"/>
    </row>
    <row r="262" spans="1:18" x14ac:dyDescent="0.25">
      <c r="A262" s="18"/>
      <c r="B262" s="20"/>
      <c r="C262" s="20"/>
      <c r="D262" s="18"/>
      <c r="E262" s="21"/>
      <c r="F262" s="18"/>
      <c r="G262" s="18"/>
      <c r="H262" s="18"/>
      <c r="I262" s="34"/>
      <c r="J262" s="34"/>
      <c r="K262" s="22"/>
      <c r="L262" s="22"/>
      <c r="M262" s="22"/>
      <c r="N262" s="34"/>
      <c r="O262" s="22"/>
      <c r="P262" s="22"/>
      <c r="Q262" s="26"/>
      <c r="R262" s="18"/>
    </row>
    <row r="263" spans="1:18" x14ac:dyDescent="0.25">
      <c r="A263" s="18"/>
      <c r="B263" s="20"/>
      <c r="C263" s="20"/>
      <c r="D263" s="18"/>
      <c r="E263" s="21"/>
      <c r="F263" s="18"/>
      <c r="G263" s="18"/>
      <c r="H263" s="18"/>
      <c r="I263" s="22"/>
      <c r="J263" s="22"/>
      <c r="K263" s="22"/>
      <c r="L263" s="22"/>
      <c r="M263" s="22"/>
      <c r="N263" s="28"/>
      <c r="O263" s="22"/>
      <c r="P263" s="22"/>
      <c r="Q263" s="26"/>
      <c r="R263" s="18"/>
    </row>
    <row r="264" spans="1:18" x14ac:dyDescent="0.25">
      <c r="A264" s="18"/>
      <c r="B264" s="20"/>
      <c r="C264" s="20"/>
      <c r="D264" s="18"/>
      <c r="E264" s="21"/>
      <c r="F264" s="18"/>
      <c r="G264" s="18"/>
      <c r="H264" s="18"/>
      <c r="I264" s="28"/>
      <c r="J264" s="22"/>
      <c r="K264" s="22"/>
      <c r="L264" s="22"/>
      <c r="M264" s="22"/>
      <c r="N264" s="28"/>
      <c r="O264" s="22"/>
      <c r="P264" s="22"/>
      <c r="Q264" s="26"/>
      <c r="R264" s="18"/>
    </row>
    <row r="265" spans="1:18" x14ac:dyDescent="0.25">
      <c r="A265" s="18"/>
      <c r="B265" s="20"/>
      <c r="C265" s="20"/>
      <c r="D265" s="18"/>
      <c r="E265" s="21"/>
      <c r="F265" s="18"/>
      <c r="G265" s="18"/>
      <c r="H265" s="18"/>
      <c r="I265" s="24"/>
      <c r="J265" s="22"/>
      <c r="K265" s="22"/>
      <c r="L265" s="22"/>
      <c r="M265" s="22"/>
      <c r="N265" s="28"/>
      <c r="O265" s="22"/>
      <c r="P265" s="22"/>
      <c r="Q265" s="31"/>
      <c r="R265" s="22"/>
    </row>
    <row r="266" spans="1:18" x14ac:dyDescent="0.25">
      <c r="A266" s="18"/>
      <c r="B266" s="20"/>
      <c r="C266" s="20"/>
      <c r="D266" s="18"/>
      <c r="E266" s="81"/>
      <c r="F266" s="18"/>
      <c r="G266" s="18"/>
      <c r="H266" s="21"/>
      <c r="I266" s="24"/>
      <c r="J266" s="22"/>
      <c r="K266" s="22"/>
      <c r="L266" s="22"/>
      <c r="M266" s="22"/>
      <c r="N266" s="28"/>
      <c r="O266" s="22"/>
      <c r="P266" s="22"/>
      <c r="Q266" s="23"/>
      <c r="R266" s="18"/>
    </row>
    <row r="267" spans="1:18" x14ac:dyDescent="0.25">
      <c r="A267" s="18"/>
      <c r="B267" s="20"/>
      <c r="C267" s="20"/>
      <c r="D267" s="18"/>
      <c r="E267" s="21"/>
      <c r="F267" s="18"/>
      <c r="G267" s="18"/>
      <c r="H267" s="21"/>
      <c r="I267" s="24"/>
      <c r="J267" s="22"/>
      <c r="K267" s="22"/>
      <c r="L267" s="22"/>
      <c r="M267" s="22"/>
      <c r="N267" s="22"/>
      <c r="O267" s="22"/>
      <c r="P267" s="22"/>
      <c r="Q267" s="23"/>
      <c r="R267" s="18"/>
    </row>
    <row r="268" spans="1:18" x14ac:dyDescent="0.25">
      <c r="A268" s="18"/>
      <c r="B268" s="20"/>
      <c r="C268" s="20"/>
      <c r="D268" s="18"/>
      <c r="E268" s="21"/>
      <c r="F268" s="18"/>
      <c r="G268" s="18"/>
      <c r="H268" s="29"/>
      <c r="I268" s="24"/>
      <c r="J268" s="22"/>
      <c r="K268" s="22"/>
      <c r="L268" s="22"/>
      <c r="M268" s="22"/>
      <c r="N268" s="28"/>
      <c r="O268" s="22"/>
      <c r="P268" s="22"/>
      <c r="Q268" s="26"/>
      <c r="R268" s="1"/>
    </row>
    <row r="269" spans="1:18" x14ac:dyDescent="0.25">
      <c r="A269" s="18"/>
      <c r="B269" s="20"/>
      <c r="C269" s="20"/>
      <c r="D269" s="18"/>
      <c r="E269" s="21"/>
      <c r="F269" s="18"/>
      <c r="G269" s="18"/>
      <c r="H269" s="29"/>
      <c r="I269" s="29"/>
      <c r="J269" s="22"/>
      <c r="K269" s="22"/>
      <c r="L269" s="22"/>
      <c r="M269" s="22"/>
      <c r="N269" s="28"/>
      <c r="O269" s="22"/>
      <c r="P269" s="22"/>
      <c r="Q269" s="26"/>
      <c r="R269" s="18"/>
    </row>
    <row r="270" spans="1:18" x14ac:dyDescent="0.25">
      <c r="A270" s="18"/>
      <c r="B270" s="20"/>
      <c r="C270" s="20"/>
      <c r="D270" s="18"/>
      <c r="E270" s="21"/>
      <c r="F270" s="18"/>
      <c r="G270" s="18"/>
      <c r="H270" s="18"/>
      <c r="I270" s="24"/>
      <c r="J270" s="22"/>
      <c r="K270" s="22"/>
      <c r="L270" s="22"/>
      <c r="M270" s="22"/>
      <c r="N270" s="28"/>
      <c r="O270" s="22"/>
      <c r="P270" s="22"/>
      <c r="Q270" s="26"/>
      <c r="R270" s="1"/>
    </row>
    <row r="271" spans="1:18" x14ac:dyDescent="0.25">
      <c r="A271" s="18"/>
      <c r="B271" s="20"/>
      <c r="C271" s="20"/>
      <c r="D271" s="18"/>
      <c r="E271" s="21"/>
      <c r="F271" s="18"/>
      <c r="G271" s="18"/>
      <c r="H271" s="21"/>
      <c r="I271" s="24"/>
      <c r="J271" s="22"/>
      <c r="K271" s="22"/>
      <c r="L271" s="22"/>
      <c r="M271" s="22"/>
      <c r="N271" s="22"/>
      <c r="O271" s="22"/>
      <c r="P271" s="22"/>
      <c r="Q271" s="23"/>
      <c r="R271" s="18"/>
    </row>
    <row r="272" spans="1:18" x14ac:dyDescent="0.25">
      <c r="A272" s="18"/>
      <c r="B272" s="20"/>
      <c r="C272" s="20"/>
      <c r="D272" s="18"/>
      <c r="E272" s="21"/>
      <c r="F272" s="18"/>
      <c r="G272" s="18"/>
      <c r="H272" s="31"/>
      <c r="I272" s="24"/>
      <c r="J272" s="22"/>
      <c r="K272" s="22"/>
      <c r="L272" s="22"/>
      <c r="M272" s="22"/>
      <c r="N272" s="22"/>
      <c r="O272" s="22"/>
      <c r="P272" s="22"/>
      <c r="Q272" s="23"/>
      <c r="R272" s="18"/>
    </row>
    <row r="273" spans="1:18" x14ac:dyDescent="0.25">
      <c r="A273" s="18"/>
      <c r="B273" s="20"/>
      <c r="C273" s="20"/>
      <c r="D273" s="18"/>
      <c r="E273" s="21"/>
      <c r="F273" s="18"/>
      <c r="G273" s="18"/>
      <c r="H273" s="21"/>
      <c r="I273" s="24"/>
      <c r="J273" s="22"/>
      <c r="K273" s="22"/>
      <c r="L273" s="22"/>
      <c r="M273" s="22"/>
      <c r="N273" s="22"/>
      <c r="O273" s="22"/>
      <c r="P273" s="22"/>
      <c r="Q273" s="23"/>
      <c r="R273" s="18"/>
    </row>
    <row r="274" spans="1:18" x14ac:dyDescent="0.25">
      <c r="A274" s="18"/>
      <c r="B274" s="20"/>
      <c r="C274" s="20"/>
      <c r="D274" s="18"/>
      <c r="E274" s="21"/>
      <c r="F274" s="18"/>
      <c r="G274" s="18"/>
      <c r="H274" s="31"/>
      <c r="I274" s="24"/>
      <c r="J274" s="22"/>
      <c r="K274" s="22"/>
      <c r="L274" s="22"/>
      <c r="M274" s="22"/>
      <c r="N274" s="28"/>
      <c r="O274" s="22"/>
      <c r="P274" s="22"/>
      <c r="Q274" s="26"/>
      <c r="R274" s="1"/>
    </row>
    <row r="275" spans="1:18" x14ac:dyDescent="0.25">
      <c r="A275" s="18"/>
      <c r="B275" s="20"/>
      <c r="C275" s="20"/>
      <c r="D275" s="18"/>
      <c r="E275" s="21"/>
      <c r="F275" s="18"/>
      <c r="G275" s="18"/>
      <c r="H275" s="21"/>
      <c r="I275" s="24"/>
      <c r="J275" s="22"/>
      <c r="K275" s="22"/>
      <c r="L275" s="22"/>
      <c r="M275" s="22"/>
      <c r="N275" s="22"/>
      <c r="O275" s="22"/>
      <c r="P275" s="22"/>
      <c r="Q275" s="23"/>
      <c r="R275" s="18"/>
    </row>
    <row r="276" spans="1:18" x14ac:dyDescent="0.25">
      <c r="A276" s="18"/>
      <c r="B276" s="20"/>
      <c r="C276" s="20"/>
      <c r="D276" s="18"/>
      <c r="E276" s="21"/>
      <c r="F276" s="18"/>
      <c r="G276" s="18"/>
      <c r="H276" s="22"/>
      <c r="I276" s="24"/>
      <c r="J276" s="22"/>
      <c r="K276" s="22"/>
      <c r="L276" s="22"/>
      <c r="M276" s="22"/>
      <c r="N276" s="28"/>
      <c r="O276" s="22"/>
      <c r="P276" s="22"/>
      <c r="Q276" s="26"/>
      <c r="R276" s="1"/>
    </row>
    <row r="277" spans="1:18" x14ac:dyDescent="0.25">
      <c r="A277" s="18"/>
      <c r="B277" s="20"/>
      <c r="C277" s="20"/>
      <c r="D277" s="18"/>
      <c r="E277" s="21"/>
      <c r="F277" s="18"/>
      <c r="G277" s="18"/>
      <c r="H277" s="18"/>
      <c r="I277" s="24"/>
      <c r="J277" s="22"/>
      <c r="K277" s="22"/>
      <c r="L277" s="22"/>
      <c r="M277" s="22"/>
      <c r="N277" s="28"/>
      <c r="O277" s="22"/>
      <c r="P277" s="22"/>
      <c r="Q277" s="23"/>
      <c r="R277" s="18"/>
    </row>
    <row r="278" spans="1:18" x14ac:dyDescent="0.25">
      <c r="A278" s="18"/>
      <c r="B278" s="20"/>
      <c r="C278" s="20"/>
      <c r="D278" s="18"/>
      <c r="E278" s="21"/>
      <c r="F278" s="18"/>
      <c r="G278" s="18"/>
      <c r="H278" s="21"/>
      <c r="I278" s="24"/>
      <c r="J278" s="22"/>
      <c r="K278" s="22"/>
      <c r="L278" s="22"/>
      <c r="M278" s="22"/>
      <c r="N278" s="22"/>
      <c r="O278" s="22"/>
      <c r="P278" s="22"/>
      <c r="Q278" s="23"/>
      <c r="R278" s="18"/>
    </row>
    <row r="279" spans="1:18" x14ac:dyDescent="0.25">
      <c r="A279" s="18"/>
      <c r="B279" s="20"/>
      <c r="C279" s="20"/>
      <c r="D279" s="18"/>
      <c r="E279" s="21"/>
      <c r="F279" s="18"/>
      <c r="G279" s="18"/>
      <c r="H279" s="31"/>
      <c r="I279" s="24"/>
      <c r="J279" s="22"/>
      <c r="K279" s="22"/>
      <c r="L279" s="22"/>
      <c r="M279" s="22"/>
      <c r="N279" s="28"/>
      <c r="O279" s="22"/>
      <c r="P279" s="22"/>
      <c r="Q279" s="26"/>
      <c r="R279" s="1"/>
    </row>
    <row r="280" spans="1:18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</row>
    <row r="281" spans="1:18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</row>
    <row r="282" spans="1:18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</row>
    <row r="283" spans="1:18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</row>
    <row r="284" spans="1:18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</row>
    <row r="285" spans="1:18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</row>
    <row r="286" spans="1:18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</row>
    <row r="287" spans="1:18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</row>
    <row r="288" spans="1:18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</row>
    <row r="289" spans="1:18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</row>
    <row r="290" spans="1:18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</row>
    <row r="291" spans="1:18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</row>
    <row r="292" spans="1:18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</row>
    <row r="293" spans="1:18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</row>
    <row r="294" spans="1:18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</row>
    <row r="295" spans="1:18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1:18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7" spans="1:18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</row>
    <row r="298" spans="1:18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</row>
    <row r="299" spans="1:18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</row>
    <row r="300" spans="1:18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</row>
    <row r="301" spans="1:18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</row>
    <row r="302" spans="1:18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</row>
    <row r="303" spans="1:18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</row>
    <row r="304" spans="1:18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</row>
    <row r="305" spans="1:18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</row>
    <row r="306" spans="1:18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</row>
    <row r="307" spans="1:18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</row>
    <row r="308" spans="1:18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</row>
    <row r="309" spans="1:18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</row>
    <row r="310" spans="1:18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</row>
    <row r="311" spans="1:18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</row>
    <row r="312" spans="1:18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</row>
    <row r="313" spans="1:18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</row>
    <row r="314" spans="1:18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</row>
    <row r="316" spans="1:18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</row>
    <row r="317" spans="1:18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</row>
    <row r="318" spans="1:18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</row>
    <row r="319" spans="1:18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</row>
    <row r="320" spans="1:18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</row>
    <row r="321" spans="1:18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</row>
    <row r="322" spans="1:18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</row>
    <row r="323" spans="1:18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</row>
    <row r="324" spans="1:18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</row>
    <row r="325" spans="1:18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</row>
    <row r="326" spans="1:18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</row>
    <row r="327" spans="1:18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</row>
    <row r="328" spans="1:18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</row>
    <row r="329" spans="1:18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</row>
    <row r="330" spans="1:18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</row>
    <row r="331" spans="1:18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</row>
    <row r="332" spans="1:18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</row>
    <row r="333" spans="1:18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</row>
    <row r="334" spans="1:18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</row>
    <row r="335" spans="1:18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</row>
    <row r="336" spans="1:18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</row>
    <row r="337" spans="1:18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</row>
    <row r="338" spans="1:18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</row>
    <row r="339" spans="1:18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</row>
    <row r="340" spans="1:18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</row>
    <row r="341" spans="1:18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</row>
    <row r="342" spans="1:18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</row>
    <row r="343" spans="1:18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</row>
    <row r="344" spans="1:18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</row>
    <row r="345" spans="1:18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</row>
    <row r="346" spans="1:18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</row>
    <row r="347" spans="1:18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</row>
    <row r="348" spans="1:18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</row>
    <row r="349" spans="1:18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</row>
    <row r="350" spans="1:18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</row>
    <row r="351" spans="1:18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</row>
    <row r="352" spans="1:18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</row>
    <row r="353" spans="1:18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</row>
    <row r="354" spans="1:18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</row>
    <row r="355" spans="1:18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</row>
    <row r="356" spans="1:18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</row>
    <row r="357" spans="1:18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</row>
    <row r="358" spans="1:18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</row>
    <row r="359" spans="1:18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</row>
    <row r="360" spans="1:18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</row>
    <row r="361" spans="1:18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</row>
    <row r="362" spans="1:18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</row>
    <row r="363" spans="1:18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</row>
    <row r="364" spans="1:18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</row>
    <row r="365" spans="1:18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</row>
    <row r="366" spans="1:18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</row>
    <row r="367" spans="1:18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</row>
    <row r="368" spans="1:18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</row>
    <row r="369" spans="1:18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</row>
    <row r="370" spans="1:18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</row>
    <row r="371" spans="1:18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</row>
    <row r="372" spans="1:18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</row>
    <row r="373" spans="1:18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</row>
    <row r="374" spans="1:18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</row>
    <row r="375" spans="1:18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</row>
    <row r="376" spans="1:18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</row>
    <row r="377" spans="1:18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</row>
    <row r="378" spans="1:18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</row>
    <row r="379" spans="1:18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</row>
    <row r="380" spans="1:18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</row>
    <row r="381" spans="1:18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</row>
    <row r="382" spans="1:18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</row>
    <row r="383" spans="1:18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</row>
    <row r="384" spans="1:18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</row>
    <row r="385" spans="1:18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</row>
    <row r="386" spans="1:18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</row>
    <row r="387" spans="1:18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</row>
    <row r="388" spans="1:18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</row>
    <row r="389" spans="1:18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</row>
    <row r="390" spans="1:18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</row>
    <row r="391" spans="1:18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</row>
    <row r="392" spans="1:18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</row>
    <row r="393" spans="1:18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</row>
    <row r="394" spans="1:18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</row>
    <row r="395" spans="1:18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</row>
    <row r="396" spans="1:18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</row>
    <row r="397" spans="1:18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</row>
    <row r="398" spans="1:18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</row>
    <row r="399" spans="1:18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</row>
    <row r="400" spans="1:18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</row>
    <row r="401" spans="1:18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</row>
    <row r="402" spans="1:18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</row>
    <row r="403" spans="1:18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</row>
    <row r="404" spans="1:18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</row>
    <row r="405" spans="1:18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</row>
    <row r="406" spans="1:18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</row>
    <row r="407" spans="1:18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</row>
    <row r="408" spans="1:18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</row>
    <row r="409" spans="1:18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</row>
    <row r="410" spans="1:18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</row>
    <row r="411" spans="1:18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</row>
    <row r="412" spans="1:18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</row>
    <row r="413" spans="1:18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</row>
    <row r="414" spans="1:18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</row>
    <row r="415" spans="1:18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</row>
    <row r="416" spans="1:18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</row>
    <row r="417" spans="1:18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</row>
    <row r="418" spans="1:18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</row>
    <row r="419" spans="1:18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</row>
    <row r="420" spans="1:18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</row>
    <row r="421" spans="1:18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</row>
    <row r="422" spans="1:18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</row>
    <row r="423" spans="1:18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</row>
    <row r="424" spans="1:18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</row>
    <row r="425" spans="1:18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</row>
    <row r="426" spans="1:18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</row>
    <row r="427" spans="1:18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</row>
    <row r="428" spans="1:18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</row>
    <row r="429" spans="1:18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</row>
    <row r="430" spans="1:18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</row>
    <row r="431" spans="1:18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</row>
    <row r="432" spans="1:18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</row>
    <row r="433" spans="1:18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</row>
    <row r="434" spans="1:18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</row>
    <row r="435" spans="1:18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</row>
    <row r="436" spans="1:18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</row>
    <row r="437" spans="1:18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</row>
    <row r="438" spans="1:18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</row>
    <row r="439" spans="1:18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</row>
    <row r="440" spans="1:18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</row>
    <row r="441" spans="1:18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</row>
    <row r="442" spans="1:18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</row>
    <row r="443" spans="1:18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</row>
    <row r="444" spans="1:18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</row>
    <row r="445" spans="1:18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</row>
    <row r="446" spans="1:18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</row>
    <row r="447" spans="1:18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</row>
    <row r="448" spans="1:18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</row>
    <row r="449" spans="1:18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</row>
    <row r="450" spans="1:18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</row>
    <row r="451" spans="1:18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</row>
    <row r="452" spans="1:18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</row>
    <row r="453" spans="1:18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</row>
    <row r="454" spans="1:18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</row>
    <row r="455" spans="1:18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</row>
    <row r="456" spans="1:18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</row>
    <row r="457" spans="1:18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</row>
    <row r="458" spans="1:18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</row>
    <row r="459" spans="1:18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</row>
    <row r="460" spans="1:18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</row>
    <row r="461" spans="1:18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</row>
    <row r="462" spans="1:18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</row>
    <row r="463" spans="1:18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</row>
    <row r="464" spans="1:18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</row>
    <row r="465" spans="1:18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</row>
    <row r="466" spans="1:18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</row>
    <row r="467" spans="1:18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</row>
    <row r="468" spans="1:18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</row>
    <row r="469" spans="1:18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</row>
    <row r="470" spans="1:18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</row>
    <row r="471" spans="1:18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</row>
    <row r="472" spans="1:18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</row>
    <row r="473" spans="1:18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</row>
    <row r="474" spans="1:18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</row>
    <row r="475" spans="1:18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</row>
    <row r="476" spans="1:18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</row>
    <row r="477" spans="1:18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</row>
    <row r="478" spans="1:18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</row>
    <row r="479" spans="1:18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</row>
    <row r="480" spans="1:18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</row>
    <row r="481" spans="1:18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1:18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</row>
    <row r="483" spans="1:18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</row>
    <row r="484" spans="1:18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</row>
    <row r="485" spans="1:18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</row>
    <row r="486" spans="1:18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</row>
    <row r="487" spans="1:18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</row>
    <row r="488" spans="1:18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</row>
    <row r="489" spans="1:18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</row>
    <row r="490" spans="1:18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</row>
    <row r="491" spans="1:18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</row>
    <row r="492" spans="1:18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</row>
    <row r="493" spans="1:18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</row>
    <row r="494" spans="1:18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</row>
    <row r="495" spans="1:18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</row>
    <row r="496" spans="1:18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</row>
    <row r="497" spans="1:18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</row>
    <row r="498" spans="1:18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</row>
    <row r="499" spans="1:18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</row>
    <row r="500" spans="1:18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</row>
  </sheetData>
  <mergeCells count="53">
    <mergeCell ref="AB116:AB118"/>
    <mergeCell ref="AB83:AB93"/>
    <mergeCell ref="AB94:AB104"/>
    <mergeCell ref="AB105:AB115"/>
    <mergeCell ref="Y119:AA119"/>
    <mergeCell ref="Y83:Y93"/>
    <mergeCell ref="Y94:Y104"/>
    <mergeCell ref="Y105:Y115"/>
    <mergeCell ref="Z116:Z118"/>
    <mergeCell ref="AA116:AA118"/>
    <mergeCell ref="Y28:Y38"/>
    <mergeCell ref="A77:R78"/>
    <mergeCell ref="A73:R74"/>
    <mergeCell ref="Y116:Y118"/>
    <mergeCell ref="A26:R27"/>
    <mergeCell ref="A30:R31"/>
    <mergeCell ref="A46:R47"/>
    <mergeCell ref="A53:R54"/>
    <mergeCell ref="A64:R65"/>
    <mergeCell ref="AB50:AB60"/>
    <mergeCell ref="Y61:Y71"/>
    <mergeCell ref="AB61:AB71"/>
    <mergeCell ref="Y72:Y82"/>
    <mergeCell ref="AB72:AB82"/>
    <mergeCell ref="Y50:Y60"/>
    <mergeCell ref="AB28:AB38"/>
    <mergeCell ref="Y39:Y49"/>
    <mergeCell ref="AB39:AB49"/>
    <mergeCell ref="AB4:AB5"/>
    <mergeCell ref="A6:R7"/>
    <mergeCell ref="T6:T11"/>
    <mergeCell ref="Y6:Y16"/>
    <mergeCell ref="AB6:AB16"/>
    <mergeCell ref="T12:T16"/>
    <mergeCell ref="T17:U17"/>
    <mergeCell ref="Y17:Y27"/>
    <mergeCell ref="AB17:AB27"/>
    <mergeCell ref="Q4:Q5"/>
    <mergeCell ref="R4:R5"/>
    <mergeCell ref="T4:T5"/>
    <mergeCell ref="U4:U5"/>
    <mergeCell ref="V4:V5"/>
    <mergeCell ref="Y4:AA5"/>
    <mergeCell ref="A1:P1"/>
    <mergeCell ref="A2:D2"/>
    <mergeCell ref="E2:F2"/>
    <mergeCell ref="A4:A5"/>
    <mergeCell ref="B4:I4"/>
    <mergeCell ref="J4:J5"/>
    <mergeCell ref="K4:L4"/>
    <mergeCell ref="M4:N4"/>
    <mergeCell ref="O4:O5"/>
    <mergeCell ref="P4:P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TongHopThietBiBH</vt:lpstr>
      <vt:lpstr>AnhDanThaiBinh</vt:lpstr>
      <vt:lpstr>AnhPhuongLamDong</vt:lpstr>
      <vt:lpstr>AnhThaiQuyNhon</vt:lpstr>
      <vt:lpstr>AnhTuanBG</vt:lpstr>
      <vt:lpstr>AnhTuanNB</vt:lpstr>
      <vt:lpstr>BisTech</vt:lpstr>
      <vt:lpstr>CaoAnhVuong</vt:lpstr>
      <vt:lpstr>ChiHanhBN</vt:lpstr>
      <vt:lpstr>CpHdCam</vt:lpstr>
      <vt:lpstr>CtyDaiNam</vt:lpstr>
      <vt:lpstr>CtyDanPhat</vt:lpstr>
      <vt:lpstr>CtyGiaHoang</vt:lpstr>
      <vt:lpstr>CtyHoaPhatHN</vt:lpstr>
      <vt:lpstr>CtyHongHai</vt:lpstr>
      <vt:lpstr>CtyMinhDinh</vt:lpstr>
      <vt:lpstr>CtyMinhHuy</vt:lpstr>
      <vt:lpstr>CtyNamA</vt:lpstr>
      <vt:lpstr>CtyThienVietPhat</vt:lpstr>
      <vt:lpstr>CtyVanTaiPhuTho</vt:lpstr>
      <vt:lpstr>CtyXayDungBacNam</vt:lpstr>
      <vt:lpstr>CyVanNam</vt:lpstr>
      <vt:lpstr>DLAnhTruc</vt:lpstr>
      <vt:lpstr>DLAnhVan</vt:lpstr>
      <vt:lpstr>DLDucDoan</vt:lpstr>
      <vt:lpstr>DLHaiYen</vt:lpstr>
      <vt:lpstr>DLNguyenNam</vt:lpstr>
      <vt:lpstr>DLNhatMinh</vt:lpstr>
      <vt:lpstr>DLQuangHuyNgheAn</vt:lpstr>
      <vt:lpstr>DLThuy37</vt:lpstr>
      <vt:lpstr>DLVanCau</vt:lpstr>
      <vt:lpstr>DLYenBai</vt:lpstr>
      <vt:lpstr>DoVanThien</vt:lpstr>
      <vt:lpstr>Econtrol</vt:lpstr>
      <vt:lpstr>Ecopark</vt:lpstr>
      <vt:lpstr>GiaHung</vt:lpstr>
      <vt:lpstr>GiangLong</vt:lpstr>
      <vt:lpstr>GiaThanh</vt:lpstr>
      <vt:lpstr>GPS368</vt:lpstr>
      <vt:lpstr>GPSGlobal</vt:lpstr>
      <vt:lpstr>GPSQuocHung</vt:lpstr>
      <vt:lpstr>GPSTayNinh</vt:lpstr>
      <vt:lpstr>HayHaiDuong</vt:lpstr>
      <vt:lpstr>HayHue</vt:lpstr>
      <vt:lpstr>HoaBinh1</vt:lpstr>
      <vt:lpstr>HoangCongDinh</vt:lpstr>
      <vt:lpstr>HungCuong</vt:lpstr>
      <vt:lpstr>Kho</vt:lpstr>
      <vt:lpstr>KimLong</vt:lpstr>
      <vt:lpstr>LapDat</vt:lpstr>
      <vt:lpstr>LeQuangHiep</vt:lpstr>
      <vt:lpstr>Makelifebetter</vt:lpstr>
      <vt:lpstr>MEGA</vt:lpstr>
      <vt:lpstr>NamKdoanh</vt:lpstr>
      <vt:lpstr>NgocKimAnh</vt:lpstr>
      <vt:lpstr>NguyenAnhTuan</vt:lpstr>
      <vt:lpstr>NguyenCuong</vt:lpstr>
      <vt:lpstr>NguyenDinhPhu</vt:lpstr>
      <vt:lpstr>NguyenHoangPhong</vt:lpstr>
      <vt:lpstr>NguyenNhuKhuong</vt:lpstr>
      <vt:lpstr>NguyenVanNam</vt:lpstr>
      <vt:lpstr>NguyenXuanLuong</vt:lpstr>
      <vt:lpstr>NhatBinh</vt:lpstr>
      <vt:lpstr>NhatQuang</vt:lpstr>
      <vt:lpstr>NhietDienThangLong</vt:lpstr>
      <vt:lpstr>NSHD</vt:lpstr>
      <vt:lpstr>PhamDuyKha</vt:lpstr>
      <vt:lpstr>Phinvest</vt:lpstr>
      <vt:lpstr>Qmaps</vt:lpstr>
      <vt:lpstr>SMC</vt:lpstr>
      <vt:lpstr>Taris</vt:lpstr>
      <vt:lpstr>TechGlobal</vt:lpstr>
      <vt:lpstr>TechOneThanhHoa</vt:lpstr>
      <vt:lpstr>ThacoSonLa</vt:lpstr>
      <vt:lpstr>ThinhHuy</vt:lpstr>
      <vt:lpstr>TienLong</vt:lpstr>
      <vt:lpstr>TranThiNhuNguyet</vt:lpstr>
      <vt:lpstr>TrieuVanMien</vt:lpstr>
      <vt:lpstr>VanTaiTruongAn</vt:lpstr>
      <vt:lpstr>VietCom</vt:lpstr>
      <vt:lpstr>VietGlobal</vt:lpstr>
      <vt:lpstr>VinaPhone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PeterLie</dc:creator>
  <cp:lastModifiedBy>BH-VNET02</cp:lastModifiedBy>
  <cp:lastPrinted>2018-10-18T07:48:29Z</cp:lastPrinted>
  <dcterms:created xsi:type="dcterms:W3CDTF">2014-07-04T02:52:10Z</dcterms:created>
  <dcterms:modified xsi:type="dcterms:W3CDTF">2019-09-24T04:56:10Z</dcterms:modified>
</cp:coreProperties>
</file>