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03CCA653-4F93-4357-B15C-DA8C01B773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CK'!$A$1:$F$26</definedName>
    <definedName name="_xlnm.Print_Area" localSheetId="1">'Phieu Tinh CK'!$A$1:$H$31</definedName>
    <definedName name="_xlnm.Print_Area" localSheetId="2">'Tồn San Xuat'!$A$1:$H$28</definedName>
  </definedNames>
  <calcPr calcId="181029"/>
</workbook>
</file>

<file path=xl/calcChain.xml><?xml version="1.0" encoding="utf-8"?>
<calcChain xmlns="http://schemas.openxmlformats.org/spreadsheetml/2006/main">
  <c r="E5" i="1" l="1"/>
  <c r="F11" i="3"/>
  <c r="C19" i="3"/>
  <c r="E19" i="3"/>
  <c r="D19" i="3"/>
  <c r="F10" i="3"/>
  <c r="C12" i="1" l="1"/>
  <c r="F12" i="3"/>
  <c r="E11" i="1"/>
  <c r="F15" i="3" l="1"/>
  <c r="F13" i="3"/>
  <c r="F14" i="3"/>
  <c r="F16" i="3"/>
  <c r="F19" i="3" l="1"/>
  <c r="E10" i="1"/>
  <c r="E13" i="1" l="1"/>
  <c r="D20" i="2" l="1"/>
  <c r="G22" i="2" l="1"/>
  <c r="E21" i="2" l="1"/>
  <c r="F21" i="2"/>
  <c r="C13" i="2"/>
  <c r="H21" i="2" l="1"/>
  <c r="C10" i="2" l="1"/>
  <c r="E16" i="2" l="1"/>
  <c r="E18" i="2"/>
  <c r="E17" i="2"/>
  <c r="E19" i="2"/>
  <c r="F22" i="2"/>
  <c r="H16" i="2" l="1"/>
  <c r="H18" i="2"/>
  <c r="E22" i="2"/>
  <c r="H17" i="2"/>
  <c r="H19" i="2"/>
  <c r="H22" i="2" l="1"/>
</calcChain>
</file>

<file path=xl/sharedStrings.xml><?xml version="1.0" encoding="utf-8"?>
<sst xmlns="http://schemas.openxmlformats.org/spreadsheetml/2006/main" count="106" uniqueCount="75">
  <si>
    <t>Công ty CP Công NGhệ Điện Tử &amp;Viễn Thông Việt Nam</t>
  </si>
  <si>
    <t>STT</t>
  </si>
  <si>
    <t>Tổng</t>
  </si>
  <si>
    <t>Tổng tiền chiết khấu cho cả bộ phận</t>
  </si>
  <si>
    <t>Thêm dòng cho nhân viên mới từ cột này</t>
  </si>
  <si>
    <t>Số nhân viên nghỉ từ 7 ngày/tháng</t>
  </si>
  <si>
    <t xml:space="preserve">Tổng phần trăm 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</si>
  <si>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</si>
  <si>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</si>
  <si>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</si>
  <si>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</si>
  <si>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</si>
  <si>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</si>
  <si>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</si>
  <si>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</si>
  <si>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</si>
  <si>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Nguyễn Minh Tùng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</si>
  <si>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</si>
  <si>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</si>
  <si>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</si>
  <si>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</si>
  <si>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</si>
  <si>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</si>
  <si>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</si>
  <si>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</si>
  <si>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</si>
  <si>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</si>
  <si>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</si>
  <si>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</si>
  <si>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</si>
  <si>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</si>
  <si>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</si>
  <si>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</si>
  <si>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</si>
  <si>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</si>
  <si>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</si>
  <si>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</si>
  <si>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</si>
  <si>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</si>
  <si>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</si>
  <si>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</si>
  <si>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</si>
  <si>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3-2025</t>
  </si>
  <si>
    <t>Card Reader</t>
  </si>
  <si>
    <t>Kế Toán Kho</t>
  </si>
  <si>
    <t>ACT-01 RS232</t>
  </si>
  <si>
    <t>Lô 5-2025</t>
  </si>
  <si>
    <t>CARD READER</t>
  </si>
  <si>
    <t>THÁNG 9 NĂM 2025</t>
  </si>
  <si>
    <t>BẢNG TÍNH CHIẾT KHẤU THÁNG 9 NĂM 2025</t>
  </si>
  <si>
    <t>Hà Nội, Ngày 30 Tháng 09 Năm 2025</t>
  </si>
  <si>
    <t>Đặng Văn Quang</t>
  </si>
  <si>
    <t>TBP.BHSX/ Người lập</t>
  </si>
  <si>
    <t>Họ và tên người đề nghị: Nguyễn Minh Tùng</t>
  </si>
  <si>
    <t>PHIẾU XÁC NHẬN TỒN 
SẢN XUẤT THÁNG 9</t>
  </si>
  <si>
    <t>Họ và tên: Nguyễn Minh Tùng</t>
  </si>
  <si>
    <t>Phòngban/ Bộ phận: PKT/ Bảo hành - Sản xuất</t>
  </si>
  <si>
    <t>Tổng số nhân viên (Full time) 
phòng sản xuất</t>
  </si>
  <si>
    <t>Số nhân viên nghì từ 2.5 ngày 
đến nhỏ hơn 7 ngày</t>
  </si>
  <si>
    <t xml:space="preserve">Tiền phạt 
sản xuất </t>
  </si>
  <si>
    <t>Phòng ban/ Bộ phận:PKT/ Bảo hành/ Sản xuất</t>
  </si>
  <si>
    <t xml:space="preserve">Số ngày nghỉ </t>
  </si>
  <si>
    <t>Tỷ lệ % (trong giờ hành chính)</t>
  </si>
  <si>
    <t>Tiền chiết khấu trong giờ hành chính</t>
  </si>
  <si>
    <t>Số tiền bị trừ</t>
  </si>
  <si>
    <t>Tiền 
thực nhận</t>
  </si>
  <si>
    <t xml:space="preserve">TBP.BHSX/ Người lâp </t>
  </si>
  <si>
    <t>Mã sản phẩm</t>
  </si>
  <si>
    <t>Số lượng nhập kho</t>
  </si>
  <si>
    <t>Đơn giá chiết khấu</t>
  </si>
  <si>
    <t>Thành tiền</t>
  </si>
  <si>
    <t>Tổng tiền nhận được (VND)</t>
  </si>
  <si>
    <t>Tổng thiết bị</t>
  </si>
  <si>
    <t>Phòng ban/ Bộ phận: PKT/ Bộ phận Bảo hành - Sản xuất</t>
  </si>
  <si>
    <t>Tên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</si>
</sst>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  <font>
      <i/>
      <sz val="9"/>
      <name val="Times New Roman"/>
      <family val="1"/>
    </font>
    <font>
      <i/>
      <sz val="9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5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 vertical="center"/>
    </xf>
    <xf numFmtId="4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4" fontId="7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0" fillId="0" borderId="0" xfId="1" applyFont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0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8" fillId="0" borderId="6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4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1" applyFont="1" applyAlignment="1">
      <alignment horizontal="right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7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left" vertical="center" indent="1"/>
    </xf>
    <xf numFmtId="0" fontId="10" fillId="0" borderId="0" xfId="1" applyFont="1" applyAlignment="1">
      <alignment horizontal="left" inden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E27" sqref="E27"/>
    </sheetView>
  </sheetViews>
  <sheetFormatPr defaultRowHeight="15" x14ac:dyDescent="0.25"/>
  <cols>
    <col min="1" max="1" width="4.85546875" style="21" customWidth="1"/>
    <col min="2" max="2" width="20.28515625" customWidth="1"/>
    <col min="3" max="3" width="18.85546875" customWidth="1"/>
    <col min="4" max="4" width="20.5703125" style="8" customWidth="1"/>
    <col min="5" max="5" width="25.7109375" style="50" customWidth="1"/>
    <col min="6" max="6" width="30.28515625" customWidth="1"/>
  </cols>
  <sheetData>
    <row r="1" spans="1:6" x14ac:dyDescent="0.25">
      <c r="A1" s="59"/>
      <c r="B1" s="115"/>
      <c r="C1" s="142" t="s">
        <v>8</v>
      </c>
      <c r="D1" s="143"/>
      <c r="E1" s="143"/>
      <c r="F1" s="144"/>
    </row>
    <row r="2" spans="1:6" x14ac:dyDescent="0.25">
      <c r="A2" s="59"/>
      <c r="B2" s="115"/>
      <c r="C2" s="145" t="s">
        <v>18</v>
      </c>
      <c r="D2" s="146"/>
      <c r="E2" s="146"/>
      <c r="F2" s="147"/>
    </row>
    <row r="3" spans="1:6" ht="15.75" x14ac:dyDescent="0.25">
      <c r="A3" s="59"/>
      <c r="B3" s="115"/>
      <c r="C3" s="148" t="s">
        <v>15</v>
      </c>
      <c r="D3" s="149"/>
      <c r="E3" s="149"/>
      <c r="F3" s="150"/>
    </row>
    <row r="4" spans="1:6" ht="36.75" customHeight="1" x14ac:dyDescent="0.25">
      <c r="A4" s="114" t="s">
        <v>49</v>
      </c>
      <c r="B4" s="114"/>
      <c r="C4" s="116"/>
      <c r="D4" s="116"/>
      <c r="E4" s="116"/>
      <c r="F4" s="116"/>
    </row>
    <row r="5" spans="1:6" ht="18" customHeight="1" x14ac:dyDescent="0.35">
      <c r="A5" s="1"/>
      <c r="B5" s="1"/>
      <c r="C5" s="1"/>
      <c r="D5" s="6"/>
      <c r="E5" s="105" t="str">
        <f>'Phieu Tinh CK'!E6:H6</f>
        <v>Hà Nội, Ngày 30 Tháng 09 Năm 2025</v>
      </c>
      <c r="F5" s="105"/>
    </row>
    <row r="6" spans="1:6" x14ac:dyDescent="0.25">
      <c r="A6" s="106" t="s">
        <v>53</v>
      </c>
      <c r="B6" s="106"/>
      <c r="C6" s="106"/>
      <c r="D6" s="106"/>
      <c r="E6" s="106"/>
      <c r="F6" s="2"/>
    </row>
    <row r="7" spans="1:6" x14ac:dyDescent="0.25">
      <c r="A7" s="107" t="s">
        <v>73</v>
      </c>
      <c r="B7" s="107"/>
      <c r="C7" s="107"/>
      <c r="D7" s="108"/>
      <c r="E7" s="109"/>
      <c r="F7" s="2"/>
    </row>
    <row r="8" spans="1:6" x14ac:dyDescent="0.25">
      <c r="A8" s="110"/>
      <c r="B8" s="110"/>
      <c r="C8" s="110"/>
      <c r="D8" s="108"/>
      <c r="E8" s="109"/>
      <c r="F8" s="2"/>
    </row>
    <row r="9" spans="1:6" x14ac:dyDescent="0.25">
      <c r="A9" s="13" t="s">
        <v>1</v>
      </c>
      <c r="B9" s="13" t="s">
        <v>67</v>
      </c>
      <c r="C9" s="13" t="s">
        <v>68</v>
      </c>
      <c r="D9" s="111" t="s">
        <v>69</v>
      </c>
      <c r="E9" s="13" t="s">
        <v>70</v>
      </c>
      <c r="F9" s="13" t="s">
        <v>13</v>
      </c>
    </row>
    <row r="10" spans="1:6" x14ac:dyDescent="0.25">
      <c r="A10" s="3">
        <v>1</v>
      </c>
      <c r="B10" s="3" t="s">
        <v>34</v>
      </c>
      <c r="C10" s="3">
        <v>38</v>
      </c>
      <c r="D10" s="11">
        <v>6000</v>
      </c>
      <c r="E10" s="11">
        <f t="shared" ref="E10" si="0">C10*D10</f>
        <v>228000</v>
      </c>
      <c r="F10" s="3" t="s">
        <v>33</v>
      </c>
    </row>
    <row r="11" spans="1:6" x14ac:dyDescent="0.25">
      <c r="A11" s="3">
        <v>2</v>
      </c>
      <c r="B11" s="3" t="s">
        <v>43</v>
      </c>
      <c r="C11" s="3">
        <v>450</v>
      </c>
      <c r="D11" s="11">
        <v>3000</v>
      </c>
      <c r="E11" s="11">
        <f t="shared" ref="E11" si="1">C11*D11</f>
        <v>1350000</v>
      </c>
      <c r="F11" s="3" t="s">
        <v>46</v>
      </c>
    </row>
    <row r="12" spans="1:6" x14ac:dyDescent="0.25">
      <c r="A12" s="60" t="s">
        <v>72</v>
      </c>
      <c r="B12" s="61"/>
      <c r="C12" s="13">
        <f>SUM(C10:C11)</f>
        <v>488</v>
      </c>
      <c r="D12" s="29"/>
      <c r="E12" s="3"/>
      <c r="F12" s="3"/>
    </row>
    <row r="13" spans="1:6" x14ac:dyDescent="0.25">
      <c r="A13" s="117" t="s">
        <v>71</v>
      </c>
      <c r="B13" s="117"/>
      <c r="C13" s="117"/>
      <c r="D13" s="117"/>
      <c r="E13" s="47">
        <f>SUM(E10:E11)</f>
        <v>1578000</v>
      </c>
      <c r="F13" s="3"/>
    </row>
    <row r="14" spans="1:6" x14ac:dyDescent="0.25">
      <c r="A14" s="4"/>
      <c r="B14" s="4"/>
      <c r="C14" s="4"/>
      <c r="D14" s="7"/>
      <c r="E14" s="48"/>
      <c r="F14" s="2"/>
    </row>
    <row r="15" spans="1:6" x14ac:dyDescent="0.25">
      <c r="A15" s="4"/>
      <c r="B15" s="2"/>
      <c r="C15" s="2"/>
      <c r="D15" s="5"/>
      <c r="E15" s="48"/>
      <c r="F15" s="2"/>
    </row>
    <row r="16" spans="1:6" x14ac:dyDescent="0.25">
      <c r="A16" s="62" t="s">
        <v>11</v>
      </c>
      <c r="B16" s="62"/>
      <c r="C16" s="62" t="s">
        <v>9</v>
      </c>
      <c r="D16" s="62"/>
      <c r="E16" s="62"/>
      <c r="F16" s="23" t="s">
        <v>52</v>
      </c>
    </row>
    <row r="17" spans="1:6" x14ac:dyDescent="0.25">
      <c r="A17" s="112" t="s">
        <v>12</v>
      </c>
      <c r="B17" s="112"/>
      <c r="C17" s="112" t="s">
        <v>12</v>
      </c>
      <c r="D17" s="112"/>
      <c r="E17" s="112"/>
      <c r="F17" s="113" t="s">
        <v>12</v>
      </c>
    </row>
    <row r="18" spans="1:6" x14ac:dyDescent="0.25">
      <c r="A18" s="43"/>
      <c r="B18" s="43"/>
      <c r="C18" s="43"/>
      <c r="D18" s="23"/>
      <c r="E18" s="48"/>
      <c r="F18" s="23"/>
    </row>
    <row r="19" spans="1:6" x14ac:dyDescent="0.25">
      <c r="A19" s="43"/>
      <c r="B19" s="43"/>
      <c r="C19" s="43"/>
      <c r="D19" s="23"/>
      <c r="E19" s="48"/>
      <c r="F19" s="23"/>
    </row>
    <row r="20" spans="1:6" x14ac:dyDescent="0.25">
      <c r="A20" s="43"/>
      <c r="B20" s="43"/>
      <c r="C20" s="43"/>
      <c r="D20" s="23"/>
      <c r="E20" s="48"/>
      <c r="F20" s="23"/>
    </row>
    <row r="21" spans="1:6" x14ac:dyDescent="0.25">
      <c r="A21" s="49"/>
      <c r="B21" s="49"/>
      <c r="C21" s="49"/>
      <c r="D21" s="119"/>
      <c r="E21" s="48"/>
      <c r="F21" s="49"/>
    </row>
    <row r="22" spans="1:6" x14ac:dyDescent="0.25">
      <c r="A22" s="62" t="s">
        <v>31</v>
      </c>
      <c r="B22" s="62"/>
      <c r="C22" s="62" t="s">
        <v>10</v>
      </c>
      <c r="D22" s="62"/>
      <c r="E22" s="62"/>
      <c r="F22" s="23" t="s">
        <v>16</v>
      </c>
    </row>
    <row r="23" spans="1:6" x14ac:dyDescent="0.25">
      <c r="A23" s="17"/>
      <c r="B23" s="22"/>
      <c r="C23" s="22"/>
      <c r="D23" s="24"/>
      <c r="E23" s="43"/>
      <c r="F23" s="22"/>
    </row>
    <row r="24" spans="1:6" x14ac:dyDescent="0.25">
      <c r="A24" s="17"/>
      <c r="B24" s="22"/>
      <c r="C24" s="22"/>
      <c r="D24" s="24"/>
      <c r="E24" s="43"/>
      <c r="F24" s="22"/>
    </row>
    <row r="25" spans="1:6" x14ac:dyDescent="0.25">
      <c r="A25" s="17"/>
      <c r="B25" s="22"/>
      <c r="C25" s="22"/>
      <c r="D25" s="24"/>
      <c r="E25" s="43"/>
      <c r="F25" s="22"/>
    </row>
    <row r="26" spans="1:6" x14ac:dyDescent="0.25">
      <c r="A26" s="25"/>
      <c r="B26" s="26"/>
      <c r="C26" s="26"/>
      <c r="D26" s="27"/>
      <c r="E26" s="49"/>
      <c r="F26" s="26"/>
    </row>
  </sheetData>
  <mergeCells count="15">
    <mergeCell ref="A12:B12"/>
    <mergeCell ref="A13:D13"/>
    <mergeCell ref="A16:B16"/>
    <mergeCell ref="A22:B22"/>
    <mergeCell ref="A17:B17"/>
    <mergeCell ref="C16:E16"/>
    <mergeCell ref="C17:E17"/>
    <mergeCell ref="C22:E22"/>
    <mergeCell ref="A1:B3"/>
    <mergeCell ref="C3:F3"/>
    <mergeCell ref="C2:F2"/>
    <mergeCell ref="C1:F1"/>
    <mergeCell ref="A6:E6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4" zoomScaleNormal="100" workbookViewId="0">
      <selection activeCell="F11" sqref="F11"/>
    </sheetView>
  </sheetViews>
  <sheetFormatPr defaultColWidth="9.140625" defaultRowHeight="15" x14ac:dyDescent="0.25"/>
  <cols>
    <col min="1" max="1" width="9.140625" style="2"/>
    <col min="2" max="2" width="28.140625" style="2" customWidth="1"/>
    <col min="3" max="3" width="18.7109375" style="2" customWidth="1"/>
    <col min="4" max="4" width="15.28515625" style="2" customWidth="1"/>
    <col min="5" max="5" width="20.42578125" style="2" customWidth="1"/>
    <col min="6" max="6" width="13.85546875" style="2" customWidth="1"/>
    <col min="7" max="7" width="13.28515625" style="2" customWidth="1"/>
    <col min="8" max="8" width="16" style="2" customWidth="1"/>
    <col min="9" max="9" width="17.5703125" style="2" customWidth="1"/>
    <col min="10" max="10" width="17.140625" style="2" customWidth="1"/>
    <col min="11" max="11" width="20.140625" style="2" customWidth="1"/>
    <col min="12" max="12" width="9.140625" style="2"/>
    <col min="13" max="13" width="9.85546875" style="2" bestFit="1" customWidth="1"/>
    <col min="14" max="16384" width="9.140625" style="2"/>
  </cols>
  <sheetData>
    <row r="1" spans="1:8" x14ac:dyDescent="0.25">
      <c r="A1" s="68"/>
      <c r="B1" s="68"/>
      <c r="C1" s="135" t="s">
        <v>0</v>
      </c>
      <c r="D1" s="136"/>
      <c r="E1" s="136"/>
      <c r="F1" s="136"/>
      <c r="G1" s="136"/>
      <c r="H1" s="137"/>
    </row>
    <row r="2" spans="1:8" x14ac:dyDescent="0.25">
      <c r="A2" s="68"/>
      <c r="B2" s="68"/>
      <c r="C2" s="135" t="s">
        <v>17</v>
      </c>
      <c r="D2" s="136"/>
      <c r="E2" s="136"/>
      <c r="F2" s="136"/>
      <c r="G2" s="136"/>
      <c r="H2" s="137"/>
    </row>
    <row r="3" spans="1:8" ht="15.75" customHeight="1" x14ac:dyDescent="0.25">
      <c r="A3" s="68"/>
      <c r="B3" s="68"/>
      <c r="C3" s="138" t="s">
        <v>15</v>
      </c>
      <c r="D3" s="139"/>
      <c r="E3" s="139"/>
      <c r="F3" s="139"/>
      <c r="G3" s="139"/>
      <c r="H3" s="140"/>
    </row>
    <row r="4" spans="1:8" ht="25.5" customHeight="1" x14ac:dyDescent="0.35">
      <c r="A4" s="129" t="s">
        <v>7</v>
      </c>
      <c r="B4" s="130"/>
      <c r="C4" s="130"/>
      <c r="D4" s="130"/>
      <c r="E4" s="130"/>
      <c r="F4" s="130"/>
      <c r="G4" s="130"/>
      <c r="H4" s="131"/>
    </row>
    <row r="5" spans="1:8" ht="21.75" customHeight="1" x14ac:dyDescent="0.25">
      <c r="A5" s="152" t="s">
        <v>48</v>
      </c>
      <c r="B5" s="132"/>
      <c r="C5" s="132"/>
      <c r="D5" s="132"/>
      <c r="E5" s="132"/>
      <c r="F5" s="132"/>
      <c r="G5" s="132"/>
      <c r="H5" s="153"/>
    </row>
    <row r="6" spans="1:8" ht="15.75" customHeight="1" x14ac:dyDescent="0.35">
      <c r="A6" s="10"/>
      <c r="B6" s="10"/>
      <c r="C6" s="12"/>
      <c r="D6" s="12"/>
      <c r="E6" s="104" t="s">
        <v>50</v>
      </c>
      <c r="F6" s="104"/>
      <c r="G6" s="104"/>
      <c r="H6" s="104"/>
    </row>
    <row r="7" spans="1:8" s="9" customFormat="1" ht="18.75" customHeight="1" x14ac:dyDescent="0.25">
      <c r="A7" s="127" t="s">
        <v>53</v>
      </c>
      <c r="B7" s="127"/>
      <c r="C7" s="118"/>
      <c r="D7" s="118"/>
      <c r="E7" s="118"/>
      <c r="F7" s="118"/>
      <c r="G7" s="118"/>
      <c r="H7" s="118"/>
    </row>
    <row r="8" spans="1:8" s="9" customFormat="1" ht="21.75" customHeight="1" x14ac:dyDescent="0.25">
      <c r="A8" s="128" t="s">
        <v>60</v>
      </c>
      <c r="B8" s="127"/>
      <c r="C8" s="118"/>
      <c r="D8" s="118"/>
      <c r="E8" s="118"/>
      <c r="F8" s="118"/>
      <c r="G8" s="118"/>
      <c r="H8" s="118"/>
    </row>
    <row r="9" spans="1:8" s="9" customFormat="1" ht="21.75" customHeight="1" x14ac:dyDescent="0.25">
      <c r="A9" s="128"/>
      <c r="B9" s="127"/>
      <c r="C9" s="118"/>
      <c r="D9" s="118"/>
      <c r="E9" s="118"/>
      <c r="F9" s="118"/>
      <c r="G9" s="118"/>
      <c r="H9" s="118"/>
    </row>
    <row r="10" spans="1:8" s="9" customFormat="1" ht="21.75" customHeight="1" x14ac:dyDescent="0.25">
      <c r="A10" s="123" t="s">
        <v>3</v>
      </c>
      <c r="B10" s="124"/>
      <c r="C10" s="11">
        <f>'Bang Tinh CK'!E13</f>
        <v>1578000</v>
      </c>
      <c r="D10" s="120"/>
      <c r="E10" s="118"/>
      <c r="F10" s="118"/>
      <c r="G10" s="118"/>
      <c r="H10" s="118"/>
    </row>
    <row r="11" spans="1:8" s="9" customFormat="1" ht="31.5" customHeight="1" x14ac:dyDescent="0.25">
      <c r="A11" s="121" t="s">
        <v>57</v>
      </c>
      <c r="B11" s="122"/>
      <c r="C11" s="11">
        <v>4</v>
      </c>
      <c r="D11" s="120"/>
      <c r="E11" s="118"/>
      <c r="F11" s="118"/>
      <c r="G11" s="118"/>
      <c r="H11" s="118"/>
    </row>
    <row r="12" spans="1:8" s="9" customFormat="1" ht="21.75" customHeight="1" x14ac:dyDescent="0.25">
      <c r="A12" s="125" t="s">
        <v>5</v>
      </c>
      <c r="B12" s="126"/>
      <c r="C12" s="58">
        <v>0</v>
      </c>
      <c r="D12" s="2"/>
      <c r="E12" s="118"/>
      <c r="F12" s="118"/>
      <c r="G12" s="118"/>
      <c r="H12" s="118"/>
    </row>
    <row r="13" spans="1:8" s="9" customFormat="1" ht="30" customHeight="1" x14ac:dyDescent="0.25">
      <c r="A13" s="66" t="s">
        <v>58</v>
      </c>
      <c r="B13" s="67"/>
      <c r="C13" s="58">
        <f>COUNTIFS(C16:C21, "&gt;=2.5",C16:C21,"&lt;7")</f>
        <v>0</v>
      </c>
      <c r="D13" s="2"/>
      <c r="E13" s="118"/>
      <c r="F13" s="118"/>
      <c r="G13" s="118"/>
      <c r="H13" s="118"/>
    </row>
    <row r="14" spans="1:8" s="9" customFormat="1" ht="10.5" customHeight="1" x14ac:dyDescent="0.25">
      <c r="A14" s="2"/>
      <c r="B14" s="2"/>
      <c r="C14" s="2"/>
      <c r="D14" s="2"/>
      <c r="E14" s="118"/>
      <c r="F14" s="118"/>
      <c r="G14" s="118"/>
      <c r="H14" s="118"/>
    </row>
    <row r="15" spans="1:8" ht="28.5" x14ac:dyDescent="0.25">
      <c r="A15" s="13" t="s">
        <v>1</v>
      </c>
      <c r="B15" s="13" t="s">
        <v>74</v>
      </c>
      <c r="C15" s="13" t="s">
        <v>61</v>
      </c>
      <c r="D15" s="28" t="s">
        <v>62</v>
      </c>
      <c r="E15" s="28" t="s">
        <v>63</v>
      </c>
      <c r="F15" s="28" t="s">
        <v>64</v>
      </c>
      <c r="G15" s="28" t="s">
        <v>59</v>
      </c>
      <c r="H15" s="28" t="s">
        <v>65</v>
      </c>
    </row>
    <row r="16" spans="1:8" ht="16.5" customHeight="1" x14ac:dyDescent="0.25">
      <c r="A16" s="3">
        <v>1</v>
      </c>
      <c r="B16" s="3" t="s">
        <v>16</v>
      </c>
      <c r="C16" s="18">
        <v>0</v>
      </c>
      <c r="D16" s="20">
        <v>100</v>
      </c>
      <c r="E16" s="11">
        <f>($C$10*D16)/$D$20</f>
        <v>394500</v>
      </c>
      <c r="F16" s="11">
        <v>0</v>
      </c>
      <c r="G16" s="11">
        <v>0</v>
      </c>
      <c r="H16" s="11">
        <f>((E16-F16)+($F$22/10))-G16</f>
        <v>394500</v>
      </c>
    </row>
    <row r="17" spans="1:10" ht="16.5" customHeight="1" x14ac:dyDescent="0.25">
      <c r="A17" s="3">
        <v>2</v>
      </c>
      <c r="B17" s="3" t="s">
        <v>35</v>
      </c>
      <c r="C17" s="18">
        <v>0</v>
      </c>
      <c r="D17" s="20">
        <v>100</v>
      </c>
      <c r="E17" s="11">
        <f>($C$10*D17)/$D$20</f>
        <v>394500</v>
      </c>
      <c r="F17" s="11">
        <v>0</v>
      </c>
      <c r="G17" s="11">
        <v>0</v>
      </c>
      <c r="H17" s="11">
        <f>((E17-F17)+($F$22/10))-G17</f>
        <v>394500</v>
      </c>
    </row>
    <row r="18" spans="1:10" ht="16.5" customHeight="1" x14ac:dyDescent="0.25">
      <c r="A18" s="3">
        <v>3</v>
      </c>
      <c r="B18" s="3" t="s">
        <v>36</v>
      </c>
      <c r="C18" s="18">
        <v>0</v>
      </c>
      <c r="D18" s="20">
        <v>100</v>
      </c>
      <c r="E18" s="11">
        <f>($C$10*D18)/$D$20</f>
        <v>394500</v>
      </c>
      <c r="F18" s="11">
        <v>0</v>
      </c>
      <c r="G18" s="11">
        <v>0</v>
      </c>
      <c r="H18" s="11">
        <f>((E18-F18)+($F$22/10))-G18</f>
        <v>394500</v>
      </c>
    </row>
    <row r="19" spans="1:10" ht="17.25" customHeight="1" x14ac:dyDescent="0.25">
      <c r="A19" s="3">
        <v>4</v>
      </c>
      <c r="B19" s="3" t="s">
        <v>51</v>
      </c>
      <c r="C19" s="18">
        <v>0</v>
      </c>
      <c r="D19" s="20">
        <v>100</v>
      </c>
      <c r="E19" s="11">
        <f>($C$10*D19)/$D$20</f>
        <v>394500</v>
      </c>
      <c r="F19" s="11">
        <v>0</v>
      </c>
      <c r="G19" s="11">
        <v>0</v>
      </c>
      <c r="H19" s="11">
        <f>((E19-F19)+($F$22/10))-G19</f>
        <v>394500</v>
      </c>
    </row>
    <row r="20" spans="1:10" x14ac:dyDescent="0.25">
      <c r="A20" s="63" t="s">
        <v>6</v>
      </c>
      <c r="B20" s="64"/>
      <c r="C20" s="65"/>
      <c r="D20" s="18">
        <f>SUM(D16:D19)</f>
        <v>400</v>
      </c>
      <c r="E20" s="11"/>
      <c r="F20" s="11"/>
      <c r="G20" s="11"/>
      <c r="H20" s="11"/>
    </row>
    <row r="21" spans="1:10" x14ac:dyDescent="0.25">
      <c r="A21" s="15"/>
      <c r="B21" s="15"/>
      <c r="C21" s="19"/>
      <c r="D21" s="19"/>
      <c r="E21" s="16">
        <f>IF(OR(C21&gt;=7,C21 =""),0,$C$10/($C$11-$C$12))</f>
        <v>0</v>
      </c>
      <c r="F21" s="16">
        <f>IF(C21&lt;2.5,0,IF(AND(C21&gt;=2.5,C21&lt;7),(C21-2)*(($C$10/($C$11-$C$12))/7),0))</f>
        <v>0</v>
      </c>
      <c r="G21" s="16"/>
      <c r="H21" s="16">
        <f>IF(AND(C21&lt;=2.5,C21&lt;&gt;""),E21+$F$22/($C$11-$C$13-$C$12),E21-F21)</f>
        <v>0</v>
      </c>
      <c r="I21" s="2" t="s">
        <v>4</v>
      </c>
    </row>
    <row r="22" spans="1:10" x14ac:dyDescent="0.25">
      <c r="A22" s="60" t="s">
        <v>2</v>
      </c>
      <c r="B22" s="133"/>
      <c r="C22" s="61"/>
      <c r="D22" s="57"/>
      <c r="E22" s="47">
        <f>SUM(E16:E19)</f>
        <v>1578000</v>
      </c>
      <c r="F22" s="47">
        <f>SUM(F16:F21)</f>
        <v>0</v>
      </c>
      <c r="G22" s="47">
        <f>SUM(G16:G19)</f>
        <v>0</v>
      </c>
      <c r="H22" s="47">
        <f>SUM(H16:H21)</f>
        <v>1578000</v>
      </c>
      <c r="J22" s="14"/>
    </row>
    <row r="23" spans="1:10" ht="26.25" customHeight="1" x14ac:dyDescent="0.25">
      <c r="A23" s="134" t="s">
        <v>14</v>
      </c>
      <c r="B23" s="102"/>
      <c r="C23" s="102"/>
    </row>
    <row r="25" spans="1:10" x14ac:dyDescent="0.25">
      <c r="A25" s="62" t="s">
        <v>11</v>
      </c>
      <c r="B25" s="62"/>
      <c r="C25" s="17"/>
      <c r="D25" s="17" t="s">
        <v>9</v>
      </c>
      <c r="E25" s="17"/>
      <c r="F25" s="22"/>
      <c r="G25" s="69" t="s">
        <v>66</v>
      </c>
      <c r="H25" s="69"/>
    </row>
    <row r="26" spans="1:10" x14ac:dyDescent="0.25">
      <c r="A26" s="99" t="s">
        <v>12</v>
      </c>
      <c r="B26" s="99"/>
      <c r="C26" s="100"/>
      <c r="D26" s="100" t="s">
        <v>12</v>
      </c>
      <c r="E26" s="101"/>
      <c r="F26" s="102"/>
      <c r="G26" s="99" t="s">
        <v>12</v>
      </c>
      <c r="H26" s="99"/>
    </row>
    <row r="27" spans="1:10" x14ac:dyDescent="0.25">
      <c r="A27" s="17"/>
      <c r="B27" s="22"/>
    </row>
    <row r="28" spans="1:10" x14ac:dyDescent="0.25">
      <c r="A28" s="17"/>
      <c r="B28" s="22"/>
    </row>
    <row r="29" spans="1:10" x14ac:dyDescent="0.25">
      <c r="A29" s="17"/>
      <c r="B29" s="22"/>
    </row>
    <row r="30" spans="1:10" x14ac:dyDescent="0.25">
      <c r="A30" s="25"/>
      <c r="B30" s="26"/>
    </row>
    <row r="31" spans="1:10" x14ac:dyDescent="0.25">
      <c r="A31" s="62" t="s">
        <v>31</v>
      </c>
      <c r="B31" s="62"/>
      <c r="C31" s="17"/>
      <c r="D31" s="17" t="s">
        <v>10</v>
      </c>
      <c r="E31" s="22"/>
      <c r="F31" s="22"/>
      <c r="G31" s="69" t="s">
        <v>16</v>
      </c>
      <c r="H31" s="69"/>
    </row>
  </sheetData>
  <mergeCells count="19">
    <mergeCell ref="A5:H5"/>
    <mergeCell ref="A26:B26"/>
    <mergeCell ref="A31:B31"/>
    <mergeCell ref="G25:H25"/>
    <mergeCell ref="G26:H26"/>
    <mergeCell ref="G31:H31"/>
    <mergeCell ref="A25:B25"/>
    <mergeCell ref="A1:B3"/>
    <mergeCell ref="C1:H1"/>
    <mergeCell ref="C2:H2"/>
    <mergeCell ref="C3:H3"/>
    <mergeCell ref="A4:H4"/>
    <mergeCell ref="A22:C22"/>
    <mergeCell ref="A11:B11"/>
    <mergeCell ref="A20:C20"/>
    <mergeCell ref="E6:H6"/>
    <mergeCell ref="A13:B13"/>
    <mergeCell ref="A10:B10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A26" sqref="A26:C26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72"/>
      <c r="B1" s="72"/>
      <c r="C1" s="72"/>
      <c r="D1" s="73" t="s">
        <v>54</v>
      </c>
      <c r="E1" s="74"/>
      <c r="F1" s="74"/>
      <c r="G1" s="79" t="s">
        <v>19</v>
      </c>
      <c r="H1" s="80"/>
    </row>
    <row r="2" spans="1:9" ht="15.75" customHeight="1" x14ac:dyDescent="0.25">
      <c r="A2" s="72"/>
      <c r="B2" s="72"/>
      <c r="C2" s="72"/>
      <c r="D2" s="75"/>
      <c r="E2" s="76"/>
      <c r="F2" s="76"/>
      <c r="G2" s="79" t="s">
        <v>20</v>
      </c>
      <c r="H2" s="80"/>
    </row>
    <row r="3" spans="1:9" ht="15.75" customHeight="1" x14ac:dyDescent="0.25">
      <c r="A3" s="72"/>
      <c r="B3" s="72"/>
      <c r="C3" s="72"/>
      <c r="D3" s="77"/>
      <c r="E3" s="78"/>
      <c r="F3" s="78"/>
      <c r="G3" s="79" t="s">
        <v>21</v>
      </c>
      <c r="H3" s="80"/>
    </row>
    <row r="4" spans="1:9" x14ac:dyDescent="0.25">
      <c r="A4" s="103" t="s">
        <v>50</v>
      </c>
      <c r="B4" s="103"/>
      <c r="C4" s="103"/>
      <c r="D4" s="103"/>
      <c r="E4" s="103"/>
      <c r="F4" s="103"/>
      <c r="G4" s="103"/>
      <c r="H4" s="103"/>
    </row>
    <row r="5" spans="1:9" ht="15.75" x14ac:dyDescent="0.25">
      <c r="A5" s="151" t="s">
        <v>55</v>
      </c>
      <c r="B5" s="30"/>
      <c r="C5" s="31"/>
      <c r="D5" s="31"/>
      <c r="E5" s="31"/>
      <c r="F5" s="32"/>
      <c r="G5" s="32"/>
      <c r="H5" s="30"/>
    </row>
    <row r="6" spans="1:9" ht="15.75" x14ac:dyDescent="0.25">
      <c r="A6" s="151" t="s">
        <v>56</v>
      </c>
      <c r="B6" s="30"/>
      <c r="C6" s="30"/>
      <c r="D6" s="30"/>
      <c r="E6" s="33"/>
      <c r="F6" s="34"/>
      <c r="G6" s="33"/>
      <c r="H6" s="30"/>
    </row>
    <row r="7" spans="1:9" ht="15.75" x14ac:dyDescent="0.25">
      <c r="A7" s="33"/>
      <c r="B7" s="33"/>
      <c r="C7" s="33"/>
      <c r="D7" s="33"/>
      <c r="E7" s="33"/>
      <c r="F7" s="33"/>
      <c r="G7" s="33"/>
      <c r="H7" s="33"/>
    </row>
    <row r="8" spans="1:9" ht="15.75" customHeight="1" x14ac:dyDescent="0.25">
      <c r="A8" s="81" t="s">
        <v>1</v>
      </c>
      <c r="B8" s="81" t="s">
        <v>22</v>
      </c>
      <c r="C8" s="83" t="s">
        <v>23</v>
      </c>
      <c r="D8" s="84"/>
      <c r="E8" s="84"/>
      <c r="F8" s="85"/>
      <c r="G8" s="86" t="s">
        <v>13</v>
      </c>
      <c r="H8" s="87"/>
    </row>
    <row r="9" spans="1:9" ht="15.75" x14ac:dyDescent="0.25">
      <c r="A9" s="82"/>
      <c r="B9" s="82"/>
      <c r="C9" s="35" t="s">
        <v>24</v>
      </c>
      <c r="D9" s="35" t="s">
        <v>25</v>
      </c>
      <c r="E9" s="35" t="s">
        <v>26</v>
      </c>
      <c r="F9" s="35" t="s">
        <v>27</v>
      </c>
      <c r="G9" s="88"/>
      <c r="H9" s="89"/>
    </row>
    <row r="10" spans="1:9" ht="15.75" x14ac:dyDescent="0.25">
      <c r="A10" s="53">
        <v>1</v>
      </c>
      <c r="B10" s="51" t="s">
        <v>41</v>
      </c>
      <c r="C10" s="36">
        <v>1500</v>
      </c>
      <c r="D10" s="36">
        <v>0</v>
      </c>
      <c r="E10" s="36">
        <v>0</v>
      </c>
      <c r="F10" s="36">
        <f>D10-E10</f>
        <v>0</v>
      </c>
      <c r="G10" s="70" t="s">
        <v>42</v>
      </c>
      <c r="H10" s="71"/>
      <c r="I10" s="54"/>
    </row>
    <row r="11" spans="1:9" ht="15.75" x14ac:dyDescent="0.25">
      <c r="A11" s="53">
        <v>2</v>
      </c>
      <c r="B11" s="51" t="s">
        <v>47</v>
      </c>
      <c r="C11" s="36">
        <v>1000</v>
      </c>
      <c r="D11" s="36">
        <v>450</v>
      </c>
      <c r="E11" s="36">
        <v>450</v>
      </c>
      <c r="F11" s="36">
        <f>D11-E11</f>
        <v>0</v>
      </c>
      <c r="G11" s="70" t="s">
        <v>46</v>
      </c>
      <c r="H11" s="71"/>
      <c r="I11" s="56"/>
    </row>
    <row r="12" spans="1:9" ht="15.75" x14ac:dyDescent="0.25">
      <c r="A12" s="53">
        <v>3</v>
      </c>
      <c r="B12" s="38" t="s">
        <v>45</v>
      </c>
      <c r="C12" s="36">
        <v>200</v>
      </c>
      <c r="D12" s="36">
        <v>2</v>
      </c>
      <c r="E12" s="36">
        <v>0</v>
      </c>
      <c r="F12" s="37">
        <f>D12-E12</f>
        <v>2</v>
      </c>
      <c r="G12" s="70" t="s">
        <v>32</v>
      </c>
      <c r="H12" s="94"/>
    </row>
    <row r="13" spans="1:9" ht="15.75" x14ac:dyDescent="0.25">
      <c r="A13" s="53">
        <v>4</v>
      </c>
      <c r="B13" s="55" t="s">
        <v>29</v>
      </c>
      <c r="C13" s="36">
        <v>200</v>
      </c>
      <c r="D13" s="36">
        <v>178</v>
      </c>
      <c r="E13" s="36">
        <v>0</v>
      </c>
      <c r="F13" s="37">
        <f t="shared" ref="F13" si="0">D13</f>
        <v>178</v>
      </c>
      <c r="G13" s="70" t="s">
        <v>32</v>
      </c>
      <c r="H13" s="94"/>
    </row>
    <row r="14" spans="1:9" ht="15.75" x14ac:dyDescent="0.25">
      <c r="A14" s="53">
        <v>5</v>
      </c>
      <c r="B14" s="55" t="s">
        <v>28</v>
      </c>
      <c r="C14" s="36">
        <v>300</v>
      </c>
      <c r="D14" s="36">
        <v>52</v>
      </c>
      <c r="E14" s="36">
        <v>0</v>
      </c>
      <c r="F14" s="37">
        <f>D14-E14</f>
        <v>52</v>
      </c>
      <c r="G14" s="70" t="s">
        <v>32</v>
      </c>
      <c r="H14" s="94"/>
    </row>
    <row r="15" spans="1:9" ht="15.75" x14ac:dyDescent="0.25">
      <c r="A15" s="53">
        <v>6</v>
      </c>
      <c r="B15" s="38" t="s">
        <v>28</v>
      </c>
      <c r="C15" s="36">
        <v>200</v>
      </c>
      <c r="D15" s="36">
        <v>22</v>
      </c>
      <c r="E15" s="36">
        <v>0</v>
      </c>
      <c r="F15" s="37">
        <f>D15-E15</f>
        <v>22</v>
      </c>
      <c r="G15" s="70" t="s">
        <v>32</v>
      </c>
      <c r="H15" s="94"/>
    </row>
    <row r="16" spans="1:9" ht="15.75" x14ac:dyDescent="0.25">
      <c r="A16" s="53">
        <v>7</v>
      </c>
      <c r="B16" s="38" t="s">
        <v>40</v>
      </c>
      <c r="C16" s="36">
        <v>30</v>
      </c>
      <c r="D16" s="36">
        <v>2</v>
      </c>
      <c r="E16" s="36">
        <v>0</v>
      </c>
      <c r="F16" s="37">
        <f>D16-E16</f>
        <v>2</v>
      </c>
      <c r="G16" s="70" t="s">
        <v>32</v>
      </c>
      <c r="H16" s="94"/>
    </row>
    <row r="17" spans="1:8" ht="15.75" x14ac:dyDescent="0.25">
      <c r="A17" s="53">
        <v>8</v>
      </c>
      <c r="B17" s="38" t="s">
        <v>38</v>
      </c>
      <c r="C17" s="36">
        <v>30</v>
      </c>
      <c r="D17" s="36">
        <v>3</v>
      </c>
      <c r="E17" s="36">
        <v>0</v>
      </c>
      <c r="F17" s="37">
        <v>3</v>
      </c>
      <c r="G17" s="70" t="s">
        <v>32</v>
      </c>
      <c r="H17" s="94"/>
    </row>
    <row r="18" spans="1:8" ht="15.75" x14ac:dyDescent="0.25">
      <c r="A18" s="53">
        <v>9</v>
      </c>
      <c r="B18" s="38" t="s">
        <v>37</v>
      </c>
      <c r="C18" s="36"/>
      <c r="D18" s="36"/>
      <c r="E18" s="36">
        <v>38</v>
      </c>
      <c r="F18" s="37"/>
      <c r="G18" s="71"/>
      <c r="H18" s="94"/>
    </row>
    <row r="19" spans="1:8" ht="15.75" x14ac:dyDescent="0.25">
      <c r="A19" s="95" t="s">
        <v>30</v>
      </c>
      <c r="B19" s="96"/>
      <c r="C19" s="39">
        <f>SUM(C10:C18)</f>
        <v>3460</v>
      </c>
      <c r="D19" s="39">
        <f>SUM(D10:D18)</f>
        <v>709</v>
      </c>
      <c r="E19" s="39">
        <f>SUM(E10:E18)</f>
        <v>488</v>
      </c>
      <c r="F19" s="39">
        <f>SUM(F10:F18)</f>
        <v>259</v>
      </c>
      <c r="G19" s="97"/>
      <c r="H19" s="98"/>
    </row>
    <row r="20" spans="1:8" ht="15.75" x14ac:dyDescent="0.25">
      <c r="A20" s="33"/>
      <c r="B20" s="33"/>
      <c r="C20" s="33"/>
      <c r="D20" s="33"/>
      <c r="E20" s="33"/>
      <c r="F20" s="33"/>
      <c r="G20" s="33"/>
      <c r="H20" s="33"/>
    </row>
    <row r="21" spans="1:8" ht="15.75" x14ac:dyDescent="0.25">
      <c r="A21" s="93" t="s">
        <v>9</v>
      </c>
      <c r="B21" s="93"/>
      <c r="C21" s="93"/>
      <c r="D21" s="93" t="s">
        <v>44</v>
      </c>
      <c r="E21" s="93"/>
      <c r="F21" s="52"/>
      <c r="G21" s="62" t="s">
        <v>66</v>
      </c>
      <c r="H21" s="62"/>
    </row>
    <row r="22" spans="1:8" ht="15.75" x14ac:dyDescent="0.25">
      <c r="A22" s="40"/>
      <c r="B22" s="112" t="s">
        <v>12</v>
      </c>
      <c r="C22" s="112"/>
      <c r="D22" s="112" t="s">
        <v>12</v>
      </c>
      <c r="E22" s="112"/>
      <c r="F22" s="141"/>
      <c r="G22" s="112" t="s">
        <v>12</v>
      </c>
      <c r="H22" s="112"/>
    </row>
    <row r="23" spans="1:8" ht="15.75" x14ac:dyDescent="0.25">
      <c r="A23" s="40"/>
      <c r="B23" s="40"/>
      <c r="C23" s="40"/>
      <c r="D23" s="40"/>
      <c r="E23" s="40"/>
      <c r="F23" s="41"/>
      <c r="G23" s="40"/>
      <c r="H23" s="40"/>
    </row>
    <row r="24" spans="1:8" ht="15.75" x14ac:dyDescent="0.25">
      <c r="A24" s="91"/>
      <c r="B24" s="91"/>
      <c r="C24" s="91"/>
      <c r="D24" s="46"/>
      <c r="E24" s="91"/>
      <c r="F24" s="91"/>
      <c r="G24" s="91"/>
      <c r="H24" s="91"/>
    </row>
    <row r="25" spans="1:8" ht="15.75" x14ac:dyDescent="0.25">
      <c r="A25" s="92"/>
      <c r="B25" s="92"/>
      <c r="C25" s="92"/>
      <c r="D25" s="42"/>
      <c r="E25" s="42"/>
      <c r="F25" s="44"/>
      <c r="G25" s="92"/>
      <c r="H25" s="92"/>
    </row>
    <row r="26" spans="1:8" ht="15.75" x14ac:dyDescent="0.25">
      <c r="A26" s="92" t="s">
        <v>10</v>
      </c>
      <c r="B26" s="92"/>
      <c r="C26" s="92"/>
      <c r="D26" s="92" t="s">
        <v>39</v>
      </c>
      <c r="E26" s="92"/>
      <c r="F26" s="44"/>
      <c r="G26" s="92" t="s">
        <v>16</v>
      </c>
      <c r="H26" s="92"/>
    </row>
    <row r="27" spans="1:8" ht="15.75" x14ac:dyDescent="0.25">
      <c r="A27" s="33"/>
      <c r="B27" s="33"/>
      <c r="C27" s="33"/>
      <c r="D27" s="33"/>
      <c r="E27" s="33"/>
      <c r="F27" s="33"/>
      <c r="G27" s="33"/>
      <c r="H27" s="33"/>
    </row>
    <row r="28" spans="1:8" ht="15.75" x14ac:dyDescent="0.25">
      <c r="A28" s="90"/>
      <c r="B28" s="90"/>
      <c r="C28" s="90"/>
      <c r="D28" s="45"/>
      <c r="E28" s="33"/>
      <c r="F28" s="33"/>
      <c r="G28" s="90"/>
      <c r="H28" s="90"/>
    </row>
  </sheetData>
  <mergeCells count="37">
    <mergeCell ref="G12:H12"/>
    <mergeCell ref="A26:C26"/>
    <mergeCell ref="A19:B19"/>
    <mergeCell ref="G19:H19"/>
    <mergeCell ref="G18:H18"/>
    <mergeCell ref="G14:H14"/>
    <mergeCell ref="G13:H13"/>
    <mergeCell ref="G15:H15"/>
    <mergeCell ref="G16:H16"/>
    <mergeCell ref="G17:H17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2025-10-21T16:35:02Z</dcterms:modified>
</cp:coreProperties>
</file>