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filterPrivacy="1" defaultThemeVersion="124226"/>
  <xr:revisionPtr revIDLastSave="0" documentId="13_ncr:1_{4402B1FA-780E-4CB0-B4BE-8CBDA830B88B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Bang Tinh CK" sheetId="1" r:id="rId1"/>
    <sheet name="Phieu Tinh CK" sheetId="2" r:id="rId2"/>
    <sheet name="Tồn San Xuat" sheetId="3" r:id="rId3"/>
  </sheets>
  <definedNames>
    <definedName name="_xlnm.Print_Area" localSheetId="0">'Bang Tinh CK'!$A$1:$F$29</definedName>
    <definedName name="_xlnm.Print_Area" localSheetId="1">'Phieu Tinh CK'!$A$1:$H$30</definedName>
  </definedNames>
  <calcPr calcId="191029"/>
</workbook>
</file>

<file path=xl/calcChain.xml><?xml version="1.0" encoding="utf-8"?>
<calcChain xmlns="http://schemas.openxmlformats.org/spreadsheetml/2006/main">
  <c r="E5" i="1" l="1"/>
  <c r="E19" i="3"/>
  <c r="D19" i="3"/>
  <c r="F10" i="3"/>
  <c r="F11" i="3" l="1"/>
  <c r="F15" i="3" l="1"/>
  <c r="F13" i="3"/>
  <c r="F14" i="3"/>
  <c r="F16" i="3"/>
  <c r="E12" i="1" l="1"/>
  <c r="E13" i="1"/>
  <c r="E14" i="1"/>
  <c r="F19" i="3" l="1"/>
  <c r="F12" i="3"/>
  <c r="E11" i="1" l="1"/>
  <c r="C19" i="3" l="1"/>
  <c r="C15" i="1"/>
  <c r="D19" i="2" l="1"/>
  <c r="G21" i="2" l="1"/>
  <c r="E20" i="2" l="1"/>
  <c r="F20" i="2"/>
  <c r="C12" i="2"/>
  <c r="H20" i="2" l="1"/>
  <c r="E16" i="1" l="1"/>
  <c r="C9" i="2" s="1"/>
  <c r="E16" i="2" s="1"/>
  <c r="E17" i="2" l="1"/>
  <c r="E15" i="2"/>
  <c r="E18" i="2"/>
  <c r="F21" i="2"/>
  <c r="H16" i="2" s="1"/>
  <c r="E21" i="2" l="1"/>
  <c r="H17" i="2"/>
  <c r="H15" i="2"/>
  <c r="H18" i="2"/>
  <c r="H21" i="2" l="1"/>
</calcChain>
</file>

<file path=xl/sharedStrings.xml><?xml version="1.0" encoding="utf-8"?>
<sst xmlns="http://schemas.openxmlformats.org/spreadsheetml/2006/main" count="114" uniqueCount="81">
  <si>
    <t>Mã Sản Phẩm</t>
  </si>
  <si>
    <t>Đơn Giá Chiết Khấu</t>
  </si>
  <si>
    <t>Thành Tiền</t>
  </si>
  <si>
    <t>Công ty CP Công NGhệ Điện Tử &amp;Viễn Thông Việt Nam</t>
  </si>
  <si>
    <t>STT</t>
  </si>
  <si>
    <t>Tên Nhân Viên</t>
  </si>
  <si>
    <t>Hà Văn Thể</t>
  </si>
  <si>
    <t>Bộ phận (hoặc địa chỉ): Bộ phận Sản Xuất</t>
  </si>
  <si>
    <t>Tổng Thiết bị</t>
  </si>
  <si>
    <t>Tổng Tiền Nhận Được (VND)</t>
  </si>
  <si>
    <t xml:space="preserve">Số Ngày Nghỉ </t>
  </si>
  <si>
    <t xml:space="preserve">Người Lập Phiếu </t>
  </si>
  <si>
    <t>Tiền Thực Nhận</t>
  </si>
  <si>
    <t>Tổng</t>
  </si>
  <si>
    <t>Số nhân viên nghì từ 2.5 ngày đến nhỏ hơn 7 ngày</t>
  </si>
  <si>
    <t>Tổng tiền chiết khấu cho cả bộ phận</t>
  </si>
  <si>
    <t>Tổng số nhân viên (Full time) phòng sản xuất</t>
  </si>
  <si>
    <t>Thêm dòng cho nhân viên mới từ cột này</t>
  </si>
  <si>
    <t>Số nhân viên nghỉ từ 7 ngày/tháng</t>
  </si>
  <si>
    <t>Tỷ lệ % (Trong giờ hành chính)</t>
  </si>
  <si>
    <t>Tiền Chiết Khấu Trong giờ hành chính</t>
  </si>
  <si>
    <t xml:space="preserve">Tổng phần trăm </t>
  </si>
  <si>
    <t xml:space="preserve">Tiền phạt sản xuất </t>
  </si>
  <si>
    <t>Họ và tên người đề nghị: Hà Văn Thể</t>
  </si>
  <si>
    <t>PHIẾU TÍNH CHIẾT KHẤU</t>
  </si>
  <si>
    <t>Công ty CP Công Nghệ Điện Tử &amp;Viễn Thông Việt Nam</t>
  </si>
  <si>
    <t>Người lập</t>
  </si>
  <si>
    <t>TP.KTTH</t>
  </si>
  <si>
    <t>Trần Thị Thu Hà</t>
  </si>
  <si>
    <t>Giám đốc</t>
  </si>
  <si>
    <t>(Ký, ghi rõ họ tên)</t>
  </si>
  <si>
    <t>Ghi chú</t>
  </si>
  <si>
    <t>Nhân viên tham gia hỗ trợ sản xuât sẽ nhận theo tỷ lệ % tương ứng.</t>
  </si>
  <si>
    <t>Tel: 0243.6400.767</t>
  </si>
  <si>
    <t>Số Lượng nhập kho</t>
  </si>
  <si>
    <t>Nguyễn Minh Tùng</t>
  </si>
  <si>
    <t>Số Tiền Bị Trừ</t>
  </si>
  <si>
    <t>Address : Số A46 TT19 KĐT Văn Quán, P.Văn Quán, Q.Hà Đông, TP Hà Nội</t>
  </si>
  <si>
    <t>Address: A46 TT19 KĐT Văn Quán, P.Văn Quán, Q.Hà Đông, TP Hà Nội</t>
  </si>
  <si>
    <t>Mã hiệu: BM.07-QĐ.HR.04/VNET</t>
  </si>
  <si>
    <t>Ngày ban hành: …./..../2020</t>
  </si>
  <si>
    <t>Lần: 01</t>
  </si>
  <si>
    <t>Họ và tên: Hà Văn Thể</t>
  </si>
  <si>
    <t>Phòng/ Bộ phận: Kỹ thuật/ Sản xuất</t>
  </si>
  <si>
    <t>MODEL</t>
  </si>
  <si>
    <t>SỐ LƯỢNG</t>
  </si>
  <si>
    <t xml:space="preserve">Số lượng sản xuất theo lô </t>
  </si>
  <si>
    <t>Tồn SX đầu tháng</t>
  </si>
  <si>
    <t>Nhập kho</t>
  </si>
  <si>
    <t>Tồn SX cuối tháng</t>
  </si>
  <si>
    <t>ACT-01</t>
  </si>
  <si>
    <t>Lô 4-2020</t>
  </si>
  <si>
    <t>Temp Sensor Display</t>
  </si>
  <si>
    <t>HUB_VACC</t>
  </si>
  <si>
    <t>TỔNG</t>
  </si>
  <si>
    <t>NGƯỜI LẬP</t>
  </si>
  <si>
    <t>Nguyễn Hải</t>
  </si>
  <si>
    <t>Nguyễn Tất Hào</t>
  </si>
  <si>
    <t>TP.Phát triển sản phẩm</t>
  </si>
  <si>
    <t>TG102LE-4G</t>
  </si>
  <si>
    <t>Tồn lỗi</t>
  </si>
  <si>
    <t>TG102E-4G</t>
  </si>
  <si>
    <t>Lô 3-2022</t>
  </si>
  <si>
    <t>Lô 4-2023</t>
  </si>
  <si>
    <t>Lô 5-2023</t>
  </si>
  <si>
    <t>TG102LE-4G(0060)</t>
  </si>
  <si>
    <t>Upgrade 4G</t>
  </si>
  <si>
    <t>TG102LE-4G Upgrade</t>
  </si>
  <si>
    <t>Nguyễn Tuấn Đạt</t>
  </si>
  <si>
    <t>Trần Văn Hậu</t>
  </si>
  <si>
    <t>Lô 1-2024</t>
  </si>
  <si>
    <t>TG102LE-4G URG</t>
  </si>
  <si>
    <t>HUB</t>
  </si>
  <si>
    <t>RFID DEMO</t>
  </si>
  <si>
    <t>PHIẾU XÁC NHẬN TỒN SẢN XUẤT THÁNG 7</t>
  </si>
  <si>
    <t>Hà Nội, Ngày 31 Tháng 07 Năm 2024</t>
  </si>
  <si>
    <t>Đặng Ngọc Mai</t>
  </si>
  <si>
    <t>KT Kho</t>
  </si>
  <si>
    <t>BẢNG TÍNH CHIẾT KHẤU THÁNG 08 NĂM 2024</t>
  </si>
  <si>
    <t>THÁNG 08 NĂM 2024</t>
  </si>
  <si>
    <t>Hà Nội, Ngày 30 Tháng 08 Năm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</si>
</sst>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;[Red]#,##0.0"/>
  </numFmts>
  <fonts count="17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22"/>
      <name val="Times New Roman"/>
      <family val="1"/>
    </font>
    <font>
      <sz val="11"/>
      <color theme="1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20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8"/>
      <name val="Times New Roman"/>
      <family val="1"/>
    </font>
    <font>
      <b/>
      <i/>
      <sz val="12"/>
      <color theme="1"/>
      <name val="Times New Roman"/>
      <family val="1"/>
    </font>
    <font>
      <b/>
      <i/>
      <sz val="12"/>
      <name val="Times New Roman"/>
      <family val="1"/>
    </font>
    <font>
      <sz val="10"/>
      <name val="Arial"/>
      <family val="2"/>
      <charset val="163"/>
    </font>
    <font>
      <sz val="13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14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" fontId="3" fillId="0" borderId="0" xfId="0" applyNumberFormat="1" applyFont="1"/>
    <xf numFmtId="4" fontId="2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4" fontId="3" fillId="0" borderId="1" xfId="0" applyNumberFormat="1" applyFont="1" applyBorder="1"/>
    <xf numFmtId="4" fontId="3" fillId="0" borderId="0" xfId="0" applyNumberFormat="1" applyFont="1" applyAlignment="1">
      <alignment horizontal="center"/>
    </xf>
    <xf numFmtId="4" fontId="0" fillId="0" borderId="0" xfId="0" applyNumberFormat="1"/>
    <xf numFmtId="3" fontId="3" fillId="0" borderId="1" xfId="0" applyNumberFormat="1" applyFont="1" applyBorder="1"/>
    <xf numFmtId="0" fontId="7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3" fontId="8" fillId="0" borderId="1" xfId="0" applyNumberFormat="1" applyFont="1" applyBorder="1"/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3" fontId="7" fillId="0" borderId="1" xfId="0" applyNumberFormat="1" applyFont="1" applyBorder="1" applyAlignment="1">
      <alignment vertical="center"/>
    </xf>
    <xf numFmtId="3" fontId="3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top"/>
    </xf>
    <xf numFmtId="3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/>
    <xf numFmtId="0" fontId="8" fillId="0" borderId="0" xfId="0" applyFont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3" fontId="7" fillId="0" borderId="0" xfId="0" applyNumberFormat="1" applyFont="1" applyAlignment="1">
      <alignment vertical="center"/>
    </xf>
    <xf numFmtId="1" fontId="3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/>
    <xf numFmtId="4" fontId="8" fillId="0" borderId="0" xfId="0" applyNumberFormat="1" applyFont="1" applyAlignment="1">
      <alignment horizontal="center" vertical="center"/>
    </xf>
    <xf numFmtId="4" fontId="8" fillId="0" borderId="0" xfId="0" applyNumberFormat="1" applyFont="1"/>
    <xf numFmtId="0" fontId="9" fillId="0" borderId="0" xfId="0" applyFont="1" applyAlignment="1">
      <alignment horizontal="center"/>
    </xf>
    <xf numFmtId="0" fontId="9" fillId="0" borderId="0" xfId="0" applyFont="1"/>
    <xf numFmtId="4" fontId="9" fillId="0" borderId="0" xfId="0" applyNumberFormat="1" applyFont="1"/>
    <xf numFmtId="0" fontId="8" fillId="0" borderId="1" xfId="0" applyFont="1" applyBorder="1" applyAlignment="1">
      <alignment horizontal="center" vertical="center" wrapText="1"/>
    </xf>
    <xf numFmtId="4" fontId="8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8" fillId="0" borderId="1" xfId="0" applyFont="1" applyBorder="1"/>
    <xf numFmtId="4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5" fillId="0" borderId="0" xfId="1" applyFont="1"/>
    <xf numFmtId="0" fontId="15" fillId="0" borderId="0" xfId="1" applyFont="1" applyAlignment="1">
      <alignment horizontal="left"/>
    </xf>
    <xf numFmtId="0" fontId="1" fillId="0" borderId="0" xfId="1" applyFont="1" applyAlignment="1">
      <alignment horizontal="left"/>
    </xf>
    <xf numFmtId="0" fontId="1" fillId="0" borderId="0" xfId="1" applyFont="1"/>
    <xf numFmtId="0" fontId="15" fillId="0" borderId="0" xfId="1" applyFont="1" applyAlignment="1">
      <alignment horizontal="center"/>
    </xf>
    <xf numFmtId="0" fontId="15" fillId="0" borderId="1" xfId="1" applyFont="1" applyBorder="1" applyAlignment="1">
      <alignment horizontal="center" vertical="center"/>
    </xf>
    <xf numFmtId="1" fontId="1" fillId="0" borderId="1" xfId="1" quotePrefix="1" applyNumberFormat="1" applyFont="1" applyBorder="1" applyAlignment="1">
      <alignment horizontal="center" vertical="center"/>
    </xf>
    <xf numFmtId="16" fontId="1" fillId="0" borderId="1" xfId="1" quotePrefix="1" applyNumberFormat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3" fontId="1" fillId="0" borderId="1" xfId="1" applyNumberFormat="1" applyFont="1" applyBorder="1" applyAlignment="1">
      <alignment horizontal="center" vertical="center" wrapText="1"/>
    </xf>
    <xf numFmtId="16" fontId="1" fillId="0" borderId="4" xfId="1" quotePrefix="1" applyNumberFormat="1" applyFont="1" applyBorder="1" applyAlignment="1">
      <alignment horizontal="center" vertical="center"/>
    </xf>
    <xf numFmtId="3" fontId="15" fillId="0" borderId="1" xfId="1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5" fillId="0" borderId="0" xfId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" fillId="0" borderId="0" xfId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" fillId="0" borderId="0" xfId="0" applyFont="1" applyAlignment="1">
      <alignment horizontal="right"/>
    </xf>
    <xf numFmtId="0" fontId="10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4" fontId="8" fillId="0" borderId="0" xfId="0" applyNumberFormat="1" applyFont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6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1" xfId="1" applyFont="1" applyBorder="1" applyAlignment="1">
      <alignment horizontal="center"/>
    </xf>
    <xf numFmtId="0" fontId="10" fillId="0" borderId="6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 wrapText="1"/>
    </xf>
    <xf numFmtId="0" fontId="10" fillId="0" borderId="7" xfId="1" applyFont="1" applyBorder="1" applyAlignment="1">
      <alignment horizontal="center" vertical="center" wrapText="1"/>
    </xf>
    <xf numFmtId="0" fontId="10" fillId="0" borderId="8" xfId="1" applyFont="1" applyBorder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0" fillId="0" borderId="9" xfId="1" applyFont="1" applyBorder="1" applyAlignment="1">
      <alignment horizontal="center" vertical="center" wrapText="1"/>
    </xf>
    <xf numFmtId="0" fontId="10" fillId="0" borderId="10" xfId="1" applyFont="1" applyBorder="1" applyAlignment="1">
      <alignment horizontal="center" vertical="center" wrapText="1"/>
    </xf>
    <xf numFmtId="0" fontId="10" fillId="0" borderId="11" xfId="1" applyFont="1" applyBorder="1" applyAlignment="1">
      <alignment horizontal="center" vertical="center" wrapText="1"/>
    </xf>
    <xf numFmtId="0" fontId="10" fillId="0" borderId="12" xfId="1" applyFont="1" applyBorder="1" applyAlignment="1">
      <alignment horizontal="center" vertical="center" wrapText="1"/>
    </xf>
    <xf numFmtId="0" fontId="1" fillId="0" borderId="2" xfId="1" applyFont="1" applyBorder="1"/>
    <xf numFmtId="0" fontId="1" fillId="0" borderId="3" xfId="1" applyFont="1" applyBorder="1"/>
    <xf numFmtId="0" fontId="15" fillId="0" borderId="13" xfId="1" applyFont="1" applyBorder="1" applyAlignment="1">
      <alignment horizontal="center" vertical="center" wrapText="1"/>
    </xf>
    <xf numFmtId="0" fontId="15" fillId="0" borderId="14" xfId="1" applyFont="1" applyBorder="1" applyAlignment="1">
      <alignment horizontal="center" vertical="center" wrapText="1"/>
    </xf>
    <xf numFmtId="0" fontId="15" fillId="0" borderId="2" xfId="1" applyFont="1" applyBorder="1" applyAlignment="1">
      <alignment horizontal="center" vertical="center" wrapText="1"/>
    </xf>
    <xf numFmtId="0" fontId="15" fillId="0" borderId="4" xfId="1" applyFont="1" applyBorder="1" applyAlignment="1">
      <alignment horizontal="center" vertical="center" wrapText="1"/>
    </xf>
    <xf numFmtId="0" fontId="15" fillId="0" borderId="3" xfId="1" applyFont="1" applyBorder="1" applyAlignment="1">
      <alignment horizontal="center" vertical="center" wrapText="1"/>
    </xf>
    <xf numFmtId="0" fontId="15" fillId="0" borderId="6" xfId="1" applyFont="1" applyBorder="1" applyAlignment="1">
      <alignment horizontal="center" vertical="center" wrapText="1"/>
    </xf>
    <xf numFmtId="0" fontId="15" fillId="0" borderId="5" xfId="1" applyFont="1" applyBorder="1" applyAlignment="1">
      <alignment horizontal="center" vertical="center" wrapText="1"/>
    </xf>
    <xf numFmtId="0" fontId="15" fillId="0" borderId="7" xfId="1" applyFont="1" applyBorder="1" applyAlignment="1">
      <alignment horizontal="center" vertical="center" wrapText="1"/>
    </xf>
    <xf numFmtId="0" fontId="15" fillId="0" borderId="10" xfId="1" applyFont="1" applyBorder="1" applyAlignment="1">
      <alignment horizontal="center" vertical="center" wrapText="1"/>
    </xf>
    <xf numFmtId="0" fontId="15" fillId="0" borderId="11" xfId="1" applyFont="1" applyBorder="1" applyAlignment="1">
      <alignment horizontal="center" vertical="center" wrapText="1"/>
    </xf>
    <xf numFmtId="0" fontId="15" fillId="0" borderId="12" xfId="1" applyFont="1" applyBorder="1" applyAlignment="1">
      <alignment horizontal="center" vertical="center" wrapText="1"/>
    </xf>
    <xf numFmtId="0" fontId="14" fillId="0" borderId="0" xfId="1" applyFont="1" applyAlignment="1">
      <alignment horizontal="right"/>
    </xf>
    <xf numFmtId="0" fontId="1" fillId="0" borderId="0" xfId="1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" fillId="0" borderId="2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5" fillId="0" borderId="2" xfId="1" applyFont="1" applyBorder="1" applyAlignment="1">
      <alignment horizontal="center"/>
    </xf>
    <xf numFmtId="0" fontId="15" fillId="0" borderId="4" xfId="1" applyFont="1" applyBorder="1" applyAlignment="1">
      <alignment horizontal="center"/>
    </xf>
    <xf numFmtId="0" fontId="1" fillId="0" borderId="2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3" xfId="1" applyFont="1" applyBorder="1" applyAlignment="1">
      <alignment horizontal="center"/>
    </xf>
  </cellXfs>
  <cellStyles count="2">
    <cellStyle name="Bình thường 3" xfId="1" xr:uid="{00000000-0005-0000-0000-000000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95251</xdr:rowOff>
    </xdr:from>
    <xdr:to>
      <xdr:col>1</xdr:col>
      <xdr:colOff>1266826</xdr:colOff>
      <xdr:row>2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6" y="95251"/>
          <a:ext cx="1581150" cy="4286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104776</xdr:rowOff>
    </xdr:from>
    <xdr:to>
      <xdr:col>1</xdr:col>
      <xdr:colOff>1800225</xdr:colOff>
      <xdr:row>2</xdr:row>
      <xdr:rowOff>108056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4776"/>
          <a:ext cx="2409825" cy="3842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323022</xdr:colOff>
      <xdr:row>0</xdr:row>
      <xdr:rowOff>61292</xdr:rowOff>
    </xdr:from>
    <xdr:to>
      <xdr:col>2</xdr:col>
      <xdr:colOff>1018762</xdr:colOff>
      <xdr:row>2</xdr:row>
      <xdr:rowOff>179302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022" y="61292"/>
          <a:ext cx="2625588" cy="515575"/>
        </a:xfrm>
        <a:prstGeom prst="rect">
          <a:avLst/>
        </a:prstGeom>
      </xdr:spPr>
    </xdr:pic>
    <xdr:clientData/>
  </xdr:twoCellAnchor>
  <xdr:twoCellAnchor editAs="oneCell">
    <xdr:from>
      <xdr:col>19</xdr:col>
      <xdr:colOff>273327</xdr:colOff>
      <xdr:row>7</xdr:row>
      <xdr:rowOff>119269</xdr:rowOff>
    </xdr:from>
    <xdr:to>
      <xdr:col>24</xdr:col>
      <xdr:colOff>578907</xdr:colOff>
      <xdr:row>10</xdr:row>
      <xdr:rowOff>156126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07240" y="1519030"/>
          <a:ext cx="3370145" cy="633205"/>
        </a:xfrm>
        <a:prstGeom prst="rect">
          <a:avLst/>
        </a:prstGeom>
      </xdr:spPr>
    </xdr:pic>
    <xdr:clientData/>
  </xdr:twoCellAnchor>
  <xdr:twoCellAnchor editAs="oneCell">
    <xdr:from>
      <xdr:col>0</xdr:col>
      <xdr:colOff>323022</xdr:colOff>
      <xdr:row>0</xdr:row>
      <xdr:rowOff>61292</xdr:rowOff>
    </xdr:from>
    <xdr:to>
      <xdr:col>2</xdr:col>
      <xdr:colOff>1018762</xdr:colOff>
      <xdr:row>2</xdr:row>
      <xdr:rowOff>179302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022" y="61292"/>
          <a:ext cx="2629315" cy="518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abSelected="1" topLeftCell="A2" zoomScaleNormal="100" workbookViewId="0">
      <selection activeCell="C33" sqref="C33"/>
    </sheetView>
  </sheetViews>
  <sheetFormatPr defaultRowHeight="15" x14ac:dyDescent="0.25"/>
  <cols>
    <col min="1" max="1" width="4.85546875" style="37" customWidth="1"/>
    <col min="2" max="2" width="20.28515625" customWidth="1"/>
    <col min="3" max="3" width="18.85546875" customWidth="1"/>
    <col min="4" max="4" width="20.5703125" style="15" customWidth="1"/>
    <col min="5" max="5" width="25.7109375" style="76" customWidth="1"/>
    <col min="6" max="6" width="30.28515625" customWidth="1"/>
  </cols>
  <sheetData>
    <row r="1" spans="1:6" x14ac:dyDescent="0.25">
      <c r="A1" s="77"/>
      <c r="B1" s="77"/>
      <c r="C1" s="84" t="s">
        <v>25</v>
      </c>
      <c r="D1" s="84"/>
      <c r="E1" s="84"/>
      <c r="F1" s="84"/>
    </row>
    <row r="2" spans="1:6" x14ac:dyDescent="0.25">
      <c r="A2" s="77"/>
      <c r="B2" s="77"/>
      <c r="C2" s="81" t="s">
        <v>38</v>
      </c>
      <c r="D2" s="82"/>
      <c r="E2" s="82"/>
      <c r="F2" s="83"/>
    </row>
    <row r="3" spans="1:6" ht="15.75" x14ac:dyDescent="0.25">
      <c r="A3" s="77"/>
      <c r="B3" s="77"/>
      <c r="C3" s="78" t="s">
        <v>33</v>
      </c>
      <c r="D3" s="79"/>
      <c r="E3" s="79"/>
      <c r="F3" s="80"/>
    </row>
    <row r="4" spans="1:6" ht="36.75" customHeight="1" x14ac:dyDescent="0.25">
      <c r="A4" s="87" t="s">
        <v>78</v>
      </c>
      <c r="B4" s="87"/>
      <c r="C4" s="87"/>
      <c r="D4" s="87"/>
      <c r="E4" s="87"/>
      <c r="F4" s="87"/>
    </row>
    <row r="5" spans="1:6" ht="18" customHeight="1" x14ac:dyDescent="0.35">
      <c r="A5" s="2"/>
      <c r="B5" s="2"/>
      <c r="C5" s="2"/>
      <c r="D5" s="10"/>
      <c r="E5" s="86" t="str">
        <f>'Phieu Tinh CK'!E6:H6</f>
        <v>Hà Nội, Ngày 30 Tháng 08 Năm 2024</v>
      </c>
      <c r="F5" s="86"/>
    </row>
    <row r="6" spans="1:6" ht="15.75" customHeight="1" x14ac:dyDescent="0.35">
      <c r="A6" s="2"/>
      <c r="B6" s="7"/>
      <c r="C6" s="8"/>
      <c r="D6" s="11"/>
      <c r="E6" s="72"/>
      <c r="F6" s="3"/>
    </row>
    <row r="7" spans="1:6" ht="15.75" x14ac:dyDescent="0.25">
      <c r="A7" s="85" t="s">
        <v>23</v>
      </c>
      <c r="B7" s="85"/>
      <c r="C7" s="85"/>
      <c r="D7" s="85"/>
      <c r="E7" s="85"/>
      <c r="F7" s="3"/>
    </row>
    <row r="8" spans="1:6" ht="15.75" x14ac:dyDescent="0.25">
      <c r="A8" s="52" t="s">
        <v>7</v>
      </c>
      <c r="B8" s="52"/>
      <c r="C8" s="52"/>
      <c r="D8" s="12"/>
      <c r="E8" s="71"/>
      <c r="F8" s="3"/>
    </row>
    <row r="9" spans="1:6" ht="15.75" x14ac:dyDescent="0.25">
      <c r="A9" s="1"/>
      <c r="B9" s="1"/>
      <c r="C9" s="1"/>
      <c r="D9" s="12"/>
      <c r="E9" s="71"/>
      <c r="F9" s="3"/>
    </row>
    <row r="10" spans="1:6" x14ac:dyDescent="0.25">
      <c r="A10" s="5" t="s">
        <v>4</v>
      </c>
      <c r="B10" s="5" t="s">
        <v>0</v>
      </c>
      <c r="C10" s="5" t="s">
        <v>34</v>
      </c>
      <c r="D10" s="48" t="s">
        <v>1</v>
      </c>
      <c r="E10" s="5" t="s">
        <v>2</v>
      </c>
      <c r="F10" s="5" t="s">
        <v>31</v>
      </c>
    </row>
    <row r="11" spans="1:6" x14ac:dyDescent="0.25">
      <c r="A11" s="5">
        <v>1</v>
      </c>
      <c r="B11" s="5" t="s">
        <v>59</v>
      </c>
      <c r="C11" s="5">
        <v>425</v>
      </c>
      <c r="D11" s="16">
        <v>6000</v>
      </c>
      <c r="E11" s="19">
        <f t="shared" ref="E11:E14" si="0">C11*D11</f>
        <v>2550000</v>
      </c>
      <c r="F11" s="5" t="s">
        <v>64</v>
      </c>
    </row>
    <row r="12" spans="1:6" x14ac:dyDescent="0.25">
      <c r="A12" s="5">
        <v>2</v>
      </c>
      <c r="B12" s="5" t="s">
        <v>61</v>
      </c>
      <c r="C12" s="5">
        <v>18</v>
      </c>
      <c r="D12" s="16">
        <v>6000</v>
      </c>
      <c r="E12" s="19">
        <f t="shared" si="0"/>
        <v>108000</v>
      </c>
      <c r="F12" s="5" t="s">
        <v>63</v>
      </c>
    </row>
    <row r="13" spans="1:6" x14ac:dyDescent="0.25">
      <c r="A13" s="5">
        <v>3</v>
      </c>
      <c r="B13" s="5" t="s">
        <v>67</v>
      </c>
      <c r="C13" s="5">
        <v>156</v>
      </c>
      <c r="D13" s="16">
        <v>6000</v>
      </c>
      <c r="E13" s="19">
        <f t="shared" si="0"/>
        <v>936000</v>
      </c>
      <c r="F13" s="5" t="s">
        <v>66</v>
      </c>
    </row>
    <row r="14" spans="1:6" x14ac:dyDescent="0.25">
      <c r="A14" s="5">
        <v>4</v>
      </c>
      <c r="B14" s="5" t="s">
        <v>72</v>
      </c>
      <c r="C14" s="5">
        <v>0</v>
      </c>
      <c r="D14" s="16">
        <v>10000</v>
      </c>
      <c r="E14" s="19">
        <f t="shared" si="0"/>
        <v>0</v>
      </c>
      <c r="F14" s="5"/>
    </row>
    <row r="15" spans="1:6" x14ac:dyDescent="0.25">
      <c r="A15" s="88" t="s">
        <v>8</v>
      </c>
      <c r="B15" s="89"/>
      <c r="C15" s="47">
        <f>SUM(C11:C14)</f>
        <v>599</v>
      </c>
      <c r="D15" s="13"/>
      <c r="E15" s="5"/>
      <c r="F15" s="4"/>
    </row>
    <row r="16" spans="1:6" x14ac:dyDescent="0.25">
      <c r="A16" s="90" t="s">
        <v>9</v>
      </c>
      <c r="B16" s="90"/>
      <c r="C16" s="90"/>
      <c r="D16" s="90"/>
      <c r="E16" s="73">
        <f>SUM(E11:E14)</f>
        <v>3594000</v>
      </c>
      <c r="F16" s="4"/>
    </row>
    <row r="17" spans="1:6" x14ac:dyDescent="0.25">
      <c r="A17" s="6"/>
      <c r="B17" s="6"/>
      <c r="C17" s="6"/>
      <c r="D17" s="14"/>
      <c r="E17" s="74"/>
      <c r="F17" s="3"/>
    </row>
    <row r="18" spans="1:6" x14ac:dyDescent="0.25">
      <c r="A18" s="6"/>
      <c r="B18" s="3"/>
      <c r="C18" s="3"/>
      <c r="D18" s="9"/>
      <c r="E18" s="74"/>
      <c r="F18" s="3"/>
    </row>
    <row r="19" spans="1:6" x14ac:dyDescent="0.25">
      <c r="A19" s="91" t="s">
        <v>29</v>
      </c>
      <c r="B19" s="91"/>
      <c r="C19" s="91" t="s">
        <v>27</v>
      </c>
      <c r="D19" s="91"/>
      <c r="E19" s="68" t="s">
        <v>58</v>
      </c>
      <c r="F19" s="39" t="s">
        <v>26</v>
      </c>
    </row>
    <row r="20" spans="1:6" x14ac:dyDescent="0.25">
      <c r="A20" s="92" t="s">
        <v>30</v>
      </c>
      <c r="B20" s="92"/>
      <c r="C20" s="92" t="s">
        <v>30</v>
      </c>
      <c r="D20" s="92"/>
      <c r="E20" s="39" t="s">
        <v>30</v>
      </c>
      <c r="F20" s="39" t="s">
        <v>30</v>
      </c>
    </row>
    <row r="21" spans="1:6" x14ac:dyDescent="0.25">
      <c r="A21" s="31"/>
      <c r="B21" s="38"/>
      <c r="C21" s="38"/>
      <c r="D21" s="40"/>
      <c r="E21" s="74"/>
      <c r="F21" s="40"/>
    </row>
    <row r="22" spans="1:6" x14ac:dyDescent="0.25">
      <c r="A22" s="31"/>
      <c r="B22" s="38"/>
      <c r="C22" s="38"/>
      <c r="D22" s="40"/>
      <c r="E22" s="74"/>
      <c r="F22" s="40"/>
    </row>
    <row r="23" spans="1:6" x14ac:dyDescent="0.25">
      <c r="A23" s="31"/>
      <c r="B23" s="38"/>
      <c r="C23" s="38"/>
      <c r="D23" s="40"/>
      <c r="E23" s="74"/>
      <c r="F23" s="40"/>
    </row>
    <row r="24" spans="1:6" x14ac:dyDescent="0.25">
      <c r="A24" s="41"/>
      <c r="B24" s="42"/>
      <c r="C24" s="42"/>
      <c r="D24" s="43"/>
      <c r="E24" s="74"/>
      <c r="F24" s="42"/>
    </row>
    <row r="25" spans="1:6" x14ac:dyDescent="0.25">
      <c r="A25" s="91" t="s">
        <v>56</v>
      </c>
      <c r="B25" s="91"/>
      <c r="C25" s="91" t="s">
        <v>28</v>
      </c>
      <c r="D25" s="91"/>
      <c r="E25" s="68" t="s">
        <v>57</v>
      </c>
      <c r="F25" s="39" t="s">
        <v>6</v>
      </c>
    </row>
    <row r="26" spans="1:6" x14ac:dyDescent="0.25">
      <c r="A26" s="31"/>
      <c r="B26" s="38"/>
      <c r="C26" s="38"/>
      <c r="D26" s="40"/>
      <c r="E26" s="68"/>
      <c r="F26" s="38"/>
    </row>
    <row r="27" spans="1:6" x14ac:dyDescent="0.25">
      <c r="A27" s="31"/>
      <c r="B27" s="38"/>
      <c r="C27" s="38"/>
      <c r="D27" s="40"/>
      <c r="E27" s="68"/>
      <c r="F27" s="38"/>
    </row>
    <row r="28" spans="1:6" x14ac:dyDescent="0.25">
      <c r="A28" s="31"/>
      <c r="B28" s="38"/>
      <c r="C28" s="38"/>
      <c r="D28" s="40"/>
      <c r="E28" s="68"/>
      <c r="F28" s="38"/>
    </row>
    <row r="29" spans="1:6" x14ac:dyDescent="0.25">
      <c r="A29" s="41"/>
      <c r="B29" s="42"/>
      <c r="C29" s="42"/>
      <c r="D29" s="43"/>
      <c r="E29" s="75"/>
      <c r="F29" s="42"/>
    </row>
  </sheetData>
  <mergeCells count="15">
    <mergeCell ref="A15:B15"/>
    <mergeCell ref="A16:D16"/>
    <mergeCell ref="A19:B19"/>
    <mergeCell ref="A25:B25"/>
    <mergeCell ref="C19:D19"/>
    <mergeCell ref="C25:D25"/>
    <mergeCell ref="A20:B20"/>
    <mergeCell ref="C20:D20"/>
    <mergeCell ref="A1:B3"/>
    <mergeCell ref="C3:F3"/>
    <mergeCell ref="C2:F2"/>
    <mergeCell ref="C1:F1"/>
    <mergeCell ref="A7:E7"/>
    <mergeCell ref="E5:F5"/>
    <mergeCell ref="A4:F4"/>
  </mergeCells>
  <pageMargins left="0.11811023622047245" right="0.11811023622047245" top="0.74803149606299213" bottom="0.15748031496062992" header="0.31496062992125984" footer="0.31496062992125984"/>
  <pageSetup scale="8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topLeftCell="A7" zoomScaleNormal="100" workbookViewId="0">
      <selection activeCell="F33" sqref="F33"/>
    </sheetView>
  </sheetViews>
  <sheetFormatPr defaultColWidth="9.140625" defaultRowHeight="15" x14ac:dyDescent="0.25"/>
  <cols>
    <col min="1" max="1" width="9.140625" style="3"/>
    <col min="2" max="2" width="28.140625" style="3" customWidth="1"/>
    <col min="3" max="3" width="18.7109375" style="3" customWidth="1"/>
    <col min="4" max="4" width="15.28515625" style="3" customWidth="1"/>
    <col min="5" max="5" width="16" style="3" customWidth="1"/>
    <col min="6" max="6" width="13.85546875" style="3" customWidth="1"/>
    <col min="7" max="7" width="13.28515625" style="3" customWidth="1"/>
    <col min="8" max="8" width="16" style="3" customWidth="1"/>
    <col min="9" max="9" width="17.5703125" style="3" customWidth="1"/>
    <col min="10" max="10" width="17.140625" style="3" customWidth="1"/>
    <col min="11" max="11" width="20.140625" style="3" customWidth="1"/>
    <col min="12" max="12" width="9.140625" style="3"/>
    <col min="13" max="13" width="9.85546875" style="3" bestFit="1" customWidth="1"/>
    <col min="14" max="16384" width="9.140625" style="3"/>
  </cols>
  <sheetData>
    <row r="1" spans="1:8" x14ac:dyDescent="0.25">
      <c r="A1" s="105"/>
      <c r="B1" s="105"/>
      <c r="C1" s="81" t="s">
        <v>3</v>
      </c>
      <c r="D1" s="82"/>
      <c r="E1" s="82"/>
      <c r="F1" s="82"/>
      <c r="G1" s="82"/>
      <c r="H1" s="83"/>
    </row>
    <row r="2" spans="1:8" x14ac:dyDescent="0.25">
      <c r="A2" s="105"/>
      <c r="B2" s="105"/>
      <c r="C2" s="81" t="s">
        <v>37</v>
      </c>
      <c r="D2" s="82"/>
      <c r="E2" s="82"/>
      <c r="F2" s="82"/>
      <c r="G2" s="82"/>
      <c r="H2" s="83"/>
    </row>
    <row r="3" spans="1:8" ht="15.75" customHeight="1" x14ac:dyDescent="0.25">
      <c r="A3" s="105"/>
      <c r="B3" s="105"/>
      <c r="C3" s="78" t="s">
        <v>33</v>
      </c>
      <c r="D3" s="79"/>
      <c r="E3" s="79"/>
      <c r="F3" s="79"/>
      <c r="G3" s="79"/>
      <c r="H3" s="80"/>
    </row>
    <row r="4" spans="1:8" ht="25.5" x14ac:dyDescent="0.35">
      <c r="A4" s="106" t="s">
        <v>24</v>
      </c>
      <c r="B4" s="106"/>
      <c r="C4" s="106"/>
      <c r="D4" s="106"/>
      <c r="E4" s="106"/>
      <c r="F4" s="106"/>
      <c r="G4" s="106"/>
      <c r="H4" s="106"/>
    </row>
    <row r="5" spans="1:8" ht="21.75" customHeight="1" x14ac:dyDescent="0.35">
      <c r="A5" s="18"/>
      <c r="B5" s="18"/>
      <c r="C5" s="102" t="s">
        <v>79</v>
      </c>
      <c r="D5" s="102"/>
      <c r="E5" s="102"/>
      <c r="F5" s="102"/>
      <c r="G5" s="18"/>
      <c r="H5" s="18"/>
    </row>
    <row r="6" spans="1:8" ht="15.75" customHeight="1" x14ac:dyDescent="0.35">
      <c r="A6" s="18"/>
      <c r="B6" s="18"/>
      <c r="C6" s="20"/>
      <c r="D6" s="20"/>
      <c r="E6" s="101" t="s">
        <v>80</v>
      </c>
      <c r="F6" s="101"/>
      <c r="G6" s="101"/>
      <c r="H6" s="101"/>
    </row>
    <row r="7" spans="1:8" s="17" customFormat="1" ht="18.75" customHeight="1" x14ac:dyDescent="0.25">
      <c r="A7" s="50" t="s">
        <v>23</v>
      </c>
      <c r="B7" s="50"/>
    </row>
    <row r="8" spans="1:8" s="17" customFormat="1" ht="21.75" customHeight="1" x14ac:dyDescent="0.25">
      <c r="A8" s="51" t="s">
        <v>7</v>
      </c>
      <c r="B8" s="50"/>
    </row>
    <row r="9" spans="1:8" s="17" customFormat="1" ht="21.75" customHeight="1" x14ac:dyDescent="0.25">
      <c r="A9" s="23" t="s">
        <v>15</v>
      </c>
      <c r="B9" s="24"/>
      <c r="C9" s="25">
        <f>'Bang Tinh CK'!E16</f>
        <v>3594000</v>
      </c>
      <c r="D9" s="35"/>
    </row>
    <row r="10" spans="1:8" s="17" customFormat="1" ht="31.5" customHeight="1" x14ac:dyDescent="0.25">
      <c r="A10" s="96" t="s">
        <v>16</v>
      </c>
      <c r="B10" s="97"/>
      <c r="C10" s="25">
        <v>4</v>
      </c>
      <c r="D10" s="35"/>
    </row>
    <row r="11" spans="1:8" s="17" customFormat="1" ht="21.75" customHeight="1" x14ac:dyDescent="0.25">
      <c r="A11" s="4" t="s">
        <v>18</v>
      </c>
      <c r="B11" s="4"/>
      <c r="C11" s="4">
        <v>0</v>
      </c>
      <c r="D11" s="3"/>
    </row>
    <row r="12" spans="1:8" s="17" customFormat="1" ht="30" customHeight="1" x14ac:dyDescent="0.25">
      <c r="A12" s="103" t="s">
        <v>14</v>
      </c>
      <c r="B12" s="104"/>
      <c r="C12" s="4">
        <f>COUNTIFS(C15:C20, "&gt;=2.5",C15:C20,"&lt;7")</f>
        <v>0</v>
      </c>
      <c r="D12" s="3"/>
    </row>
    <row r="13" spans="1:8" s="17" customFormat="1" ht="10.5" customHeight="1" x14ac:dyDescent="0.25">
      <c r="A13" s="3"/>
      <c r="B13" s="3"/>
      <c r="C13" s="3"/>
      <c r="D13" s="3"/>
    </row>
    <row r="14" spans="1:8" ht="42.75" x14ac:dyDescent="0.25">
      <c r="A14" s="22" t="s">
        <v>4</v>
      </c>
      <c r="B14" s="22" t="s">
        <v>5</v>
      </c>
      <c r="C14" s="22" t="s">
        <v>10</v>
      </c>
      <c r="D14" s="44" t="s">
        <v>19</v>
      </c>
      <c r="E14" s="44" t="s">
        <v>20</v>
      </c>
      <c r="F14" s="44" t="s">
        <v>36</v>
      </c>
      <c r="G14" s="44" t="s">
        <v>22</v>
      </c>
      <c r="H14" s="44" t="s">
        <v>12</v>
      </c>
    </row>
    <row r="15" spans="1:8" ht="20.25" customHeight="1" x14ac:dyDescent="0.25">
      <c r="A15" s="5">
        <v>1</v>
      </c>
      <c r="B15" s="46" t="s">
        <v>6</v>
      </c>
      <c r="C15" s="32">
        <v>0</v>
      </c>
      <c r="D15" s="36">
        <v>100</v>
      </c>
      <c r="E15" s="19">
        <f>($C$9*D15)/$D$19</f>
        <v>945789.47368421056</v>
      </c>
      <c r="F15" s="16">
        <v>0</v>
      </c>
      <c r="G15" s="16">
        <v>0</v>
      </c>
      <c r="H15" s="16">
        <f>((E15-F15)+($F$21/10))-G15</f>
        <v>945789.47368421056</v>
      </c>
    </row>
    <row r="16" spans="1:8" ht="16.5" customHeight="1" x14ac:dyDescent="0.25">
      <c r="A16" s="5">
        <v>2</v>
      </c>
      <c r="B16" s="4" t="s">
        <v>35</v>
      </c>
      <c r="C16" s="32">
        <v>0</v>
      </c>
      <c r="D16" s="36">
        <v>80</v>
      </c>
      <c r="E16" s="19">
        <f>($C$9*D16)/$D$19</f>
        <v>756631.57894736843</v>
      </c>
      <c r="F16" s="16">
        <v>0</v>
      </c>
      <c r="G16" s="16">
        <v>0</v>
      </c>
      <c r="H16" s="16">
        <f>((E16-F16)+($F$21/10))-G16</f>
        <v>756631.57894736843</v>
      </c>
    </row>
    <row r="17" spans="1:10" ht="16.5" customHeight="1" x14ac:dyDescent="0.25">
      <c r="A17" s="5">
        <v>3</v>
      </c>
      <c r="B17" s="4" t="s">
        <v>68</v>
      </c>
      <c r="C17" s="32">
        <v>0</v>
      </c>
      <c r="D17" s="36">
        <v>100</v>
      </c>
      <c r="E17" s="19">
        <f>($C$9*D17)/$D$19</f>
        <v>945789.47368421056</v>
      </c>
      <c r="F17" s="16">
        <v>0</v>
      </c>
      <c r="G17" s="16">
        <v>0</v>
      </c>
      <c r="H17" s="16">
        <f>((E17-F17)+($F$21/10))-G17</f>
        <v>945789.47368421056</v>
      </c>
    </row>
    <row r="18" spans="1:10" ht="17.25" customHeight="1" x14ac:dyDescent="0.25">
      <c r="A18" s="5">
        <v>4</v>
      </c>
      <c r="B18" s="3" t="s">
        <v>69</v>
      </c>
      <c r="C18" s="32">
        <v>0</v>
      </c>
      <c r="D18" s="36">
        <v>100</v>
      </c>
      <c r="E18" s="19">
        <f>($C$9*D18)/$D$19</f>
        <v>945789.47368421056</v>
      </c>
      <c r="F18" s="16">
        <v>0</v>
      </c>
      <c r="G18" s="16">
        <v>0</v>
      </c>
      <c r="H18" s="16">
        <f>((E18-F18)+($F$21/10))-G18</f>
        <v>945789.47368421056</v>
      </c>
    </row>
    <row r="19" spans="1:10" x14ac:dyDescent="0.25">
      <c r="A19" s="98" t="s">
        <v>21</v>
      </c>
      <c r="B19" s="99"/>
      <c r="C19" s="100"/>
      <c r="D19" s="32">
        <f>SUM(D15:D18)</f>
        <v>380</v>
      </c>
      <c r="E19" s="19"/>
      <c r="F19" s="16"/>
      <c r="G19" s="16"/>
      <c r="H19" s="16"/>
    </row>
    <row r="20" spans="1:10" x14ac:dyDescent="0.25">
      <c r="A20" s="27"/>
      <c r="B20" s="28"/>
      <c r="C20" s="33"/>
      <c r="D20" s="33"/>
      <c r="E20" s="29">
        <f>IF(OR(C20&gt;=7,C20 =""),0,$C$9/($C$10-$C$11))</f>
        <v>0</v>
      </c>
      <c r="F20" s="30">
        <f>IF(C20&lt;2.5,0,IF(AND(C20&gt;=2.5,C20&lt;7),(C20-2)*(($C$9/($C$10-$C$11))/7),0))</f>
        <v>0</v>
      </c>
      <c r="G20" s="30"/>
      <c r="H20" s="30">
        <f>IF(AND(C20&lt;=2.5,C20&lt;&gt;""),E20+$F$21/($C$10-$C$12-$C$11),E20-F20)</f>
        <v>0</v>
      </c>
      <c r="I20" s="3" t="s">
        <v>17</v>
      </c>
    </row>
    <row r="21" spans="1:10" x14ac:dyDescent="0.25">
      <c r="A21" s="93" t="s">
        <v>13</v>
      </c>
      <c r="B21" s="94"/>
      <c r="C21" s="95"/>
      <c r="D21" s="34"/>
      <c r="E21" s="21">
        <f>SUM(E15:E18)</f>
        <v>3594000</v>
      </c>
      <c r="F21" s="21">
        <f>SUM(F15:F20)</f>
        <v>0</v>
      </c>
      <c r="G21" s="21">
        <f>SUM(G15:G18)</f>
        <v>0</v>
      </c>
      <c r="H21" s="21">
        <f>SUM(H15:H20)</f>
        <v>3594000</v>
      </c>
      <c r="J21" s="26"/>
    </row>
    <row r="22" spans="1:10" ht="26.25" customHeight="1" x14ac:dyDescent="0.25">
      <c r="A22" s="49" t="s">
        <v>32</v>
      </c>
    </row>
    <row r="24" spans="1:10" x14ac:dyDescent="0.25">
      <c r="A24" s="91" t="s">
        <v>29</v>
      </c>
      <c r="B24" s="91"/>
      <c r="C24" s="31" t="s">
        <v>27</v>
      </c>
      <c r="D24" s="31"/>
      <c r="E24" s="31" t="s">
        <v>58</v>
      </c>
      <c r="F24" s="38"/>
      <c r="G24" s="107" t="s">
        <v>11</v>
      </c>
      <c r="H24" s="107"/>
    </row>
    <row r="25" spans="1:10" x14ac:dyDescent="0.25">
      <c r="A25" s="92" t="s">
        <v>30</v>
      </c>
      <c r="B25" s="92"/>
      <c r="C25" s="39" t="s">
        <v>30</v>
      </c>
      <c r="D25" s="45"/>
      <c r="E25" s="45" t="s">
        <v>30</v>
      </c>
      <c r="G25" s="92" t="s">
        <v>30</v>
      </c>
      <c r="H25" s="92"/>
    </row>
    <row r="26" spans="1:10" x14ac:dyDescent="0.25">
      <c r="A26" s="31"/>
      <c r="B26" s="38"/>
    </row>
    <row r="27" spans="1:10" x14ac:dyDescent="0.25">
      <c r="A27" s="31"/>
      <c r="B27" s="38"/>
    </row>
    <row r="28" spans="1:10" x14ac:dyDescent="0.25">
      <c r="A28" s="31"/>
      <c r="B28" s="38"/>
    </row>
    <row r="29" spans="1:10" x14ac:dyDescent="0.25">
      <c r="A29" s="41"/>
      <c r="B29" s="42"/>
    </row>
    <row r="30" spans="1:10" x14ac:dyDescent="0.25">
      <c r="A30" s="91" t="s">
        <v>56</v>
      </c>
      <c r="B30" s="91"/>
      <c r="C30" s="31" t="s">
        <v>28</v>
      </c>
      <c r="D30" s="31"/>
      <c r="E30" s="38" t="s">
        <v>57</v>
      </c>
      <c r="F30" s="38"/>
      <c r="G30" s="107" t="s">
        <v>6</v>
      </c>
      <c r="H30" s="107"/>
    </row>
  </sheetData>
  <mergeCells count="17">
    <mergeCell ref="A25:B25"/>
    <mergeCell ref="A30:B30"/>
    <mergeCell ref="G24:H24"/>
    <mergeCell ref="G25:H25"/>
    <mergeCell ref="G30:H30"/>
    <mergeCell ref="A24:B24"/>
    <mergeCell ref="A1:B3"/>
    <mergeCell ref="C1:H1"/>
    <mergeCell ref="C2:H2"/>
    <mergeCell ref="C3:H3"/>
    <mergeCell ref="A4:H4"/>
    <mergeCell ref="A21:C21"/>
    <mergeCell ref="A10:B10"/>
    <mergeCell ref="A19:C19"/>
    <mergeCell ref="E6:H6"/>
    <mergeCell ref="C5:F5"/>
    <mergeCell ref="A12:B12"/>
  </mergeCells>
  <pageMargins left="0" right="0" top="0.74803149606299213" bottom="0" header="0" footer="0"/>
  <pageSetup scale="76" orientation="portrait" horizontalDpi="203" verticalDpi="203" r:id="rId1"/>
  <colBreaks count="1" manualBreakCount="1">
    <brk id="8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8"/>
  <sheetViews>
    <sheetView view="pageBreakPreview" zoomScaleNormal="100" zoomScaleSheetLayoutView="100" workbookViewId="0">
      <selection activeCell="E22" sqref="E22"/>
    </sheetView>
  </sheetViews>
  <sheetFormatPr defaultRowHeight="15" x14ac:dyDescent="0.25"/>
  <cols>
    <col min="1" max="1" width="5.85546875" customWidth="1"/>
    <col min="2" max="2" width="23.140625" customWidth="1"/>
    <col min="3" max="3" width="27.28515625" customWidth="1"/>
    <col min="4" max="4" width="20.5703125" customWidth="1"/>
    <col min="5" max="5" width="16.42578125" customWidth="1"/>
    <col min="6" max="6" width="24.28515625" customWidth="1"/>
    <col min="7" max="7" width="0.7109375" customWidth="1"/>
    <col min="8" max="8" width="19.28515625" customWidth="1"/>
    <col min="9" max="9" width="13.85546875" customWidth="1"/>
  </cols>
  <sheetData>
    <row r="1" spans="1:9" ht="15.75" customHeight="1" x14ac:dyDescent="0.25">
      <c r="A1" s="108"/>
      <c r="B1" s="108"/>
      <c r="C1" s="108"/>
      <c r="D1" s="109" t="s">
        <v>74</v>
      </c>
      <c r="E1" s="110"/>
      <c r="F1" s="110"/>
      <c r="G1" s="111"/>
      <c r="H1" s="118" t="s">
        <v>39</v>
      </c>
      <c r="I1" s="119"/>
    </row>
    <row r="2" spans="1:9" ht="15.75" customHeight="1" x14ac:dyDescent="0.25">
      <c r="A2" s="108"/>
      <c r="B2" s="108"/>
      <c r="C2" s="108"/>
      <c r="D2" s="112"/>
      <c r="E2" s="113"/>
      <c r="F2" s="113"/>
      <c r="G2" s="114"/>
      <c r="H2" s="118" t="s">
        <v>40</v>
      </c>
      <c r="I2" s="119"/>
    </row>
    <row r="3" spans="1:9" ht="15.75" customHeight="1" x14ac:dyDescent="0.25">
      <c r="A3" s="108"/>
      <c r="B3" s="108"/>
      <c r="C3" s="108"/>
      <c r="D3" s="115"/>
      <c r="E3" s="116"/>
      <c r="F3" s="116"/>
      <c r="G3" s="117"/>
      <c r="H3" s="118" t="s">
        <v>41</v>
      </c>
      <c r="I3" s="119"/>
    </row>
    <row r="4" spans="1:9" ht="16.5" x14ac:dyDescent="0.25">
      <c r="A4" s="131" t="s">
        <v>75</v>
      </c>
      <c r="B4" s="131"/>
      <c r="C4" s="131"/>
      <c r="D4" s="131"/>
      <c r="E4" s="131"/>
      <c r="F4" s="131"/>
      <c r="G4" s="131"/>
      <c r="H4" s="131"/>
      <c r="I4" s="131"/>
    </row>
    <row r="5" spans="1:9" ht="15.75" x14ac:dyDescent="0.25">
      <c r="A5" s="53" t="s">
        <v>42</v>
      </c>
      <c r="B5" s="53"/>
      <c r="C5" s="54"/>
      <c r="D5" s="54"/>
      <c r="E5" s="54"/>
      <c r="F5" s="55"/>
      <c r="G5" s="55"/>
      <c r="H5" s="55"/>
      <c r="I5" s="53"/>
    </row>
    <row r="6" spans="1:9" ht="15.75" x14ac:dyDescent="0.25">
      <c r="A6" s="53" t="s">
        <v>43</v>
      </c>
      <c r="B6" s="53"/>
      <c r="C6" s="53"/>
      <c r="D6" s="53"/>
      <c r="E6" s="56"/>
      <c r="F6" s="57"/>
      <c r="G6" s="56"/>
      <c r="H6" s="56"/>
      <c r="I6" s="53"/>
    </row>
    <row r="7" spans="1:9" ht="15.75" x14ac:dyDescent="0.25">
      <c r="A7" s="56"/>
      <c r="B7" s="56"/>
      <c r="C7" s="56"/>
      <c r="D7" s="56"/>
      <c r="E7" s="56"/>
      <c r="F7" s="56"/>
      <c r="G7" s="56"/>
      <c r="H7" s="56"/>
      <c r="I7" s="56"/>
    </row>
    <row r="8" spans="1:9" ht="15.75" customHeight="1" x14ac:dyDescent="0.25">
      <c r="A8" s="120" t="s">
        <v>4</v>
      </c>
      <c r="B8" s="120" t="s">
        <v>44</v>
      </c>
      <c r="C8" s="122" t="s">
        <v>45</v>
      </c>
      <c r="D8" s="123"/>
      <c r="E8" s="123"/>
      <c r="F8" s="124"/>
      <c r="G8" s="125" t="s">
        <v>31</v>
      </c>
      <c r="H8" s="126"/>
      <c r="I8" s="127"/>
    </row>
    <row r="9" spans="1:9" ht="15.75" x14ac:dyDescent="0.25">
      <c r="A9" s="121"/>
      <c r="B9" s="121"/>
      <c r="C9" s="58" t="s">
        <v>46</v>
      </c>
      <c r="D9" s="58" t="s">
        <v>47</v>
      </c>
      <c r="E9" s="58" t="s">
        <v>48</v>
      </c>
      <c r="F9" s="58" t="s">
        <v>49</v>
      </c>
      <c r="G9" s="128"/>
      <c r="H9" s="129"/>
      <c r="I9" s="130"/>
    </row>
    <row r="10" spans="1:9" ht="15.75" x14ac:dyDescent="0.25">
      <c r="A10" s="59">
        <v>1</v>
      </c>
      <c r="B10" s="60" t="s">
        <v>65</v>
      </c>
      <c r="C10" s="61">
        <v>3000</v>
      </c>
      <c r="D10" s="61">
        <v>863</v>
      </c>
      <c r="E10" s="61">
        <v>362</v>
      </c>
      <c r="F10" s="62">
        <f>D10-E10</f>
        <v>501</v>
      </c>
      <c r="G10" s="137" t="s">
        <v>70</v>
      </c>
      <c r="H10" s="138"/>
      <c r="I10" s="139"/>
    </row>
    <row r="11" spans="1:9" ht="15.75" x14ac:dyDescent="0.25">
      <c r="A11" s="59">
        <v>2</v>
      </c>
      <c r="B11" s="60" t="s">
        <v>65</v>
      </c>
      <c r="C11" s="61">
        <v>2000</v>
      </c>
      <c r="D11" s="61">
        <v>63</v>
      </c>
      <c r="E11" s="61">
        <v>63</v>
      </c>
      <c r="F11" s="62">
        <f>D11-E11</f>
        <v>0</v>
      </c>
      <c r="G11" s="137" t="s">
        <v>64</v>
      </c>
      <c r="H11" s="138"/>
      <c r="I11" s="139"/>
    </row>
    <row r="12" spans="1:9" ht="15.75" x14ac:dyDescent="0.25">
      <c r="A12" s="59">
        <v>3</v>
      </c>
      <c r="B12" s="60" t="s">
        <v>61</v>
      </c>
      <c r="C12" s="61">
        <v>1000</v>
      </c>
      <c r="D12" s="61">
        <v>18</v>
      </c>
      <c r="E12" s="61">
        <v>18</v>
      </c>
      <c r="F12" s="62">
        <f>D12-E12</f>
        <v>0</v>
      </c>
      <c r="G12" s="137" t="s">
        <v>63</v>
      </c>
      <c r="H12" s="138"/>
      <c r="I12" s="139"/>
    </row>
    <row r="13" spans="1:9" ht="15.75" x14ac:dyDescent="0.25">
      <c r="A13" s="59">
        <v>4</v>
      </c>
      <c r="B13" s="60" t="s">
        <v>52</v>
      </c>
      <c r="C13" s="61">
        <v>200</v>
      </c>
      <c r="D13" s="61">
        <v>178</v>
      </c>
      <c r="E13" s="61">
        <v>0</v>
      </c>
      <c r="F13" s="62">
        <f t="shared" ref="F13" si="0">D13</f>
        <v>178</v>
      </c>
      <c r="G13" s="137" t="s">
        <v>51</v>
      </c>
      <c r="H13" s="138"/>
      <c r="I13" s="139"/>
    </row>
    <row r="14" spans="1:9" ht="15.75" x14ac:dyDescent="0.25">
      <c r="A14" s="59">
        <v>5</v>
      </c>
      <c r="B14" s="60" t="s">
        <v>50</v>
      </c>
      <c r="C14" s="61">
        <v>300</v>
      </c>
      <c r="D14" s="61">
        <v>52</v>
      </c>
      <c r="E14" s="61">
        <v>0</v>
      </c>
      <c r="F14" s="62">
        <f>D14-E14</f>
        <v>52</v>
      </c>
      <c r="G14" s="137" t="s">
        <v>60</v>
      </c>
      <c r="H14" s="138"/>
      <c r="I14" s="139"/>
    </row>
    <row r="15" spans="1:9" ht="15.75" x14ac:dyDescent="0.25">
      <c r="A15" s="59">
        <v>6</v>
      </c>
      <c r="B15" s="63" t="s">
        <v>50</v>
      </c>
      <c r="C15" s="61">
        <v>200</v>
      </c>
      <c r="D15" s="61">
        <v>22</v>
      </c>
      <c r="E15" s="61">
        <v>0</v>
      </c>
      <c r="F15" s="62">
        <f>D15-E15</f>
        <v>22</v>
      </c>
      <c r="G15" s="137" t="s">
        <v>62</v>
      </c>
      <c r="H15" s="138"/>
      <c r="I15" s="139"/>
    </row>
    <row r="16" spans="1:9" ht="15.75" x14ac:dyDescent="0.25">
      <c r="A16" s="59">
        <v>7</v>
      </c>
      <c r="B16" s="63" t="s">
        <v>53</v>
      </c>
      <c r="C16" s="61">
        <v>30</v>
      </c>
      <c r="D16" s="61">
        <v>2</v>
      </c>
      <c r="E16" s="61">
        <v>0</v>
      </c>
      <c r="F16" s="62">
        <f>D16-E16</f>
        <v>2</v>
      </c>
      <c r="G16" s="137" t="s">
        <v>60</v>
      </c>
      <c r="H16" s="138"/>
      <c r="I16" s="139"/>
    </row>
    <row r="17" spans="1:9" ht="15.75" x14ac:dyDescent="0.25">
      <c r="A17" s="59">
        <v>8</v>
      </c>
      <c r="B17" s="63" t="s">
        <v>73</v>
      </c>
      <c r="C17" s="61">
        <v>30</v>
      </c>
      <c r="D17" s="61">
        <v>3</v>
      </c>
      <c r="E17" s="61">
        <v>0</v>
      </c>
      <c r="F17" s="62">
        <v>3</v>
      </c>
      <c r="G17" s="137" t="s">
        <v>60</v>
      </c>
      <c r="H17" s="138"/>
      <c r="I17" s="139"/>
    </row>
    <row r="18" spans="1:9" ht="15.75" x14ac:dyDescent="0.25">
      <c r="A18" s="59">
        <v>9</v>
      </c>
      <c r="B18" s="63" t="s">
        <v>71</v>
      </c>
      <c r="C18" s="61"/>
      <c r="D18" s="61"/>
      <c r="E18" s="61">
        <v>156</v>
      </c>
      <c r="F18" s="62"/>
      <c r="G18" s="137"/>
      <c r="H18" s="138"/>
      <c r="I18" s="139"/>
    </row>
    <row r="19" spans="1:9" ht="15.75" x14ac:dyDescent="0.25">
      <c r="A19" s="140" t="s">
        <v>54</v>
      </c>
      <c r="B19" s="141"/>
      <c r="C19" s="64">
        <f>SUM(C11:C18)</f>
        <v>3760</v>
      </c>
      <c r="D19" s="64">
        <f>SUM(D10:D18)</f>
        <v>1201</v>
      </c>
      <c r="E19" s="64">
        <f>SUM(E10:E18)</f>
        <v>599</v>
      </c>
      <c r="F19" s="64">
        <f>SUM(F10:F18)</f>
        <v>758</v>
      </c>
      <c r="G19" s="142"/>
      <c r="H19" s="143"/>
      <c r="I19" s="144"/>
    </row>
    <row r="20" spans="1:9" ht="15.75" x14ac:dyDescent="0.25">
      <c r="A20" s="56"/>
      <c r="B20" s="56"/>
      <c r="C20" s="56"/>
      <c r="D20" s="56"/>
      <c r="E20" s="56"/>
      <c r="F20" s="56"/>
      <c r="G20" s="56"/>
      <c r="H20" s="56"/>
      <c r="I20" s="56"/>
    </row>
    <row r="21" spans="1:9" ht="15.75" x14ac:dyDescent="0.25">
      <c r="A21" s="133" t="s">
        <v>27</v>
      </c>
      <c r="B21" s="133"/>
      <c r="C21" s="133"/>
      <c r="D21" s="136" t="s">
        <v>58</v>
      </c>
      <c r="E21" s="136"/>
      <c r="F21" s="133" t="s">
        <v>77</v>
      </c>
      <c r="G21" s="133"/>
      <c r="H21" s="133" t="s">
        <v>55</v>
      </c>
      <c r="I21" s="133"/>
    </row>
    <row r="22" spans="1:9" ht="15.75" x14ac:dyDescent="0.25">
      <c r="A22" s="65"/>
      <c r="B22" s="65"/>
      <c r="C22" s="65"/>
      <c r="D22" s="65"/>
      <c r="E22" s="65"/>
      <c r="F22" s="66"/>
      <c r="G22" s="65"/>
      <c r="H22" s="65"/>
      <c r="I22" s="65"/>
    </row>
    <row r="23" spans="1:9" ht="15.75" x14ac:dyDescent="0.25">
      <c r="A23" s="65"/>
      <c r="B23" s="65"/>
      <c r="C23" s="65"/>
      <c r="D23" s="65"/>
      <c r="E23" s="65"/>
      <c r="F23" s="66"/>
      <c r="G23" s="65"/>
      <c r="H23" s="65"/>
      <c r="I23" s="65"/>
    </row>
    <row r="24" spans="1:9" ht="15.75" x14ac:dyDescent="0.25">
      <c r="A24" s="134"/>
      <c r="B24" s="134"/>
      <c r="C24" s="134"/>
      <c r="D24" s="71"/>
      <c r="E24" s="134"/>
      <c r="F24" s="134"/>
      <c r="G24" s="65"/>
      <c r="H24" s="134"/>
      <c r="I24" s="134"/>
    </row>
    <row r="25" spans="1:9" ht="15.75" x14ac:dyDescent="0.25">
      <c r="A25" s="135"/>
      <c r="B25" s="135"/>
      <c r="C25" s="135"/>
      <c r="D25" s="67"/>
      <c r="E25" s="67"/>
      <c r="F25" s="69"/>
      <c r="G25" s="69"/>
      <c r="H25" s="135"/>
      <c r="I25" s="135"/>
    </row>
    <row r="26" spans="1:9" ht="15.75" x14ac:dyDescent="0.25">
      <c r="A26" s="135" t="s">
        <v>28</v>
      </c>
      <c r="B26" s="135"/>
      <c r="C26" s="135"/>
      <c r="D26" s="69" t="s">
        <v>57</v>
      </c>
      <c r="E26" s="67"/>
      <c r="F26" s="69" t="s">
        <v>76</v>
      </c>
      <c r="G26" s="69"/>
      <c r="H26" s="135" t="s">
        <v>6</v>
      </c>
      <c r="I26" s="135"/>
    </row>
    <row r="27" spans="1:9" ht="15.75" x14ac:dyDescent="0.25">
      <c r="A27" s="56"/>
      <c r="B27" s="56"/>
      <c r="C27" s="56"/>
      <c r="D27" s="56"/>
      <c r="E27" s="56"/>
      <c r="F27" s="56"/>
      <c r="G27" s="56"/>
      <c r="H27" s="56"/>
      <c r="I27" s="56"/>
    </row>
    <row r="28" spans="1:9" ht="15.75" x14ac:dyDescent="0.25">
      <c r="A28" s="132"/>
      <c r="B28" s="132"/>
      <c r="C28" s="132"/>
      <c r="D28" s="70"/>
      <c r="E28" s="56"/>
      <c r="F28" s="56"/>
      <c r="G28" s="132"/>
      <c r="H28" s="132"/>
      <c r="I28" s="132"/>
    </row>
  </sheetData>
  <mergeCells count="34">
    <mergeCell ref="G10:I10"/>
    <mergeCell ref="G11:I11"/>
    <mergeCell ref="G12:I12"/>
    <mergeCell ref="A26:C26"/>
    <mergeCell ref="A19:B19"/>
    <mergeCell ref="G19:I19"/>
    <mergeCell ref="G18:I18"/>
    <mergeCell ref="G14:I14"/>
    <mergeCell ref="G13:I13"/>
    <mergeCell ref="G15:I15"/>
    <mergeCell ref="G16:I16"/>
    <mergeCell ref="G17:I17"/>
    <mergeCell ref="F21:G21"/>
    <mergeCell ref="A28:C28"/>
    <mergeCell ref="G28:I28"/>
    <mergeCell ref="H21:I21"/>
    <mergeCell ref="E24:F24"/>
    <mergeCell ref="A25:C25"/>
    <mergeCell ref="H25:I25"/>
    <mergeCell ref="H26:I26"/>
    <mergeCell ref="D21:E21"/>
    <mergeCell ref="A21:C21"/>
    <mergeCell ref="A24:C24"/>
    <mergeCell ref="H24:I24"/>
    <mergeCell ref="A8:A9"/>
    <mergeCell ref="B8:B9"/>
    <mergeCell ref="C8:F8"/>
    <mergeCell ref="G8:I9"/>
    <mergeCell ref="A4:I4"/>
    <mergeCell ref="A1:C3"/>
    <mergeCell ref="D1:G3"/>
    <mergeCell ref="H1:I1"/>
    <mergeCell ref="H2:I2"/>
    <mergeCell ref="H3:I3"/>
  </mergeCells>
  <pageMargins left="0.11811023622047245" right="0.11811023622047245" top="0.74803149606299213" bottom="0" header="0" footer="0"/>
  <pageSetup paperSize="9" scale="67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Bang Tinh CK</vt:lpstr>
      <vt:lpstr>Phieu Tinh CK</vt:lpstr>
      <vt:lpstr>Tồn San Xuat</vt:lpstr>
      <vt:lpstr>'Bang Tinh CK'!Print_Area</vt:lpstr>
      <vt:lpstr>'Phieu Tinh CK'!Print_Area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2024-08-22T02:46:58Z</dcterms:modified>
</cp:coreProperties>
</file>