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1\1.XuLyBH\"/>
    </mc:Choice>
  </mc:AlternateContent>
  <bookViews>
    <workbookView xWindow="0" yWindow="4215" windowWidth="21600" windowHeight="11385"/>
  </bookViews>
  <sheets>
    <sheet name="HUB" sheetId="61" r:id="rId1"/>
    <sheet name="ACT-01" sheetId="60" r:id="rId2"/>
    <sheet name="TG102LE-4G" sheetId="59" r:id="rId3"/>
  </sheets>
  <definedNames>
    <definedName name="_xlnm._FilterDatabase" localSheetId="1" hidden="1">'ACT-01'!$S$4:$S$50</definedName>
    <definedName name="_xlnm._FilterDatabase" localSheetId="0" hidden="1">HUB!$S$4:$S$50</definedName>
    <definedName name="_xlnm._FilterDatabase" localSheetId="2" hidden="1">'TG102LE-4G'!$S$4:$S$50</definedName>
    <definedName name="_xlnm.Criteria" localSheetId="1">'ACT-01'!$S$4:$S$50</definedName>
    <definedName name="_xlnm.Criteria" localSheetId="0">HUB!$S$4:$S$50</definedName>
    <definedName name="_xlnm.Criteria" localSheetId="2">'TG102LE-4G'!$S$4:$S$50</definedName>
  </definedNames>
  <calcPr calcId="152511"/>
</workbook>
</file>

<file path=xl/calcChain.xml><?xml version="1.0" encoding="utf-8"?>
<calcChain xmlns="http://schemas.openxmlformats.org/spreadsheetml/2006/main">
  <c r="X47" i="61" l="1"/>
  <c r="W47" i="61"/>
  <c r="V47" i="61"/>
  <c r="T47" i="61"/>
  <c r="X46" i="61"/>
  <c r="W46" i="61"/>
  <c r="V46" i="61"/>
  <c r="X45" i="61"/>
  <c r="W45" i="61"/>
  <c r="V45" i="61"/>
  <c r="X44" i="61"/>
  <c r="W44" i="61"/>
  <c r="V44" i="61"/>
  <c r="V40" i="61"/>
  <c r="V39" i="61"/>
  <c r="V33" i="61"/>
  <c r="V32" i="61"/>
  <c r="V31" i="61"/>
  <c r="V29" i="61"/>
  <c r="V28" i="61"/>
  <c r="V27" i="61"/>
  <c r="V26" i="61"/>
  <c r="V25" i="61"/>
  <c r="V20" i="61"/>
  <c r="X47" i="60"/>
  <c r="W47" i="60"/>
  <c r="V47" i="60"/>
  <c r="T47" i="60"/>
  <c r="X46" i="60"/>
  <c r="W46" i="60"/>
  <c r="V46" i="60"/>
  <c r="X45" i="60"/>
  <c r="W45" i="60"/>
  <c r="V45" i="60"/>
  <c r="X44" i="60"/>
  <c r="W44" i="60"/>
  <c r="V44" i="60"/>
  <c r="V40" i="60"/>
  <c r="V39" i="60"/>
  <c r="V33" i="60"/>
  <c r="V32" i="60"/>
  <c r="V31" i="60"/>
  <c r="V29" i="60"/>
  <c r="V28" i="60"/>
  <c r="V27" i="60"/>
  <c r="V26" i="60"/>
  <c r="V25" i="60"/>
  <c r="V20" i="60"/>
  <c r="X47" i="59" l="1"/>
  <c r="W47" i="59"/>
  <c r="V47" i="59"/>
  <c r="T47" i="59"/>
  <c r="X46" i="59"/>
  <c r="W46" i="59"/>
  <c r="V46" i="59"/>
  <c r="X45" i="59"/>
  <c r="W45" i="59"/>
  <c r="V45" i="59"/>
  <c r="X44" i="59"/>
  <c r="W44" i="59"/>
  <c r="V44" i="59"/>
  <c r="V40" i="59"/>
  <c r="V39" i="59"/>
  <c r="V33" i="59"/>
  <c r="V32" i="59"/>
  <c r="V31" i="59"/>
  <c r="V29" i="59"/>
  <c r="V28" i="59"/>
  <c r="V27" i="59"/>
  <c r="V26" i="59"/>
  <c r="V25" i="59"/>
  <c r="V20" i="59"/>
</calcChain>
</file>

<file path=xl/sharedStrings.xml><?xml version="1.0" encoding="utf-8"?>
<sst xmlns="http://schemas.openxmlformats.org/spreadsheetml/2006/main" count="259" uniqueCount="89">
  <si>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</si>
  <si>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</si>
  <si>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</si>
  <si>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</si>
  <si>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</si>
  <si>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</si>
  <si>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</si>
  <si>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</si>
  <si>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</si>
  <si>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</si>
  <si>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</si>
  <si>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</si>
  <si>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</si>
  <si>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</si>
  <si>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</si>
  <si>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</si>
  <si>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</si>
  <si>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</si>
  <si>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</si>
  <si>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</si>
  <si>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</si>
  <si>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</si>
  <si>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</si>
  <si>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</si>
  <si>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</si>
  <si>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</si>
  <si>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</si>
  <si>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</si>
  <si>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</si>
  <si>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</si>
  <si>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</si>
  <si>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</si>
  <si>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</si>
  <si>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</si>
  <si>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</si>
  <si>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</si>
  <si>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</si>
  <si>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</si>
  <si>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</si>
  <si>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</si>
  <si>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</si>
  <si>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</si>
  <si>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</si>
  <si>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</si>
  <si>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</si>
  <si>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</si>
  <si>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</si>
  <si>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</si>
  <si>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</si>
  <si>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</si>
  <si>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</si>
  <si>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</si>
  <si>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</si>
  <si>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</si>
  <si>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</si>
  <si>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</si>
  <si>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</si>
  <si>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</si>
  <si>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</si>
  <si>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</si>
  <si>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</si>
  <si>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</si>
  <si>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BT</t>
  </si>
  <si>
    <t>Kim Long</t>
  </si>
  <si>
    <t>HUB</t>
  </si>
  <si>
    <t>7600CE</t>
  </si>
  <si>
    <t>H</t>
  </si>
  <si>
    <t>125.212.203.114,15757</t>
  </si>
  <si>
    <t>LE4.1.00.---05.200702</t>
  </si>
  <si>
    <t>Le4.2.4.04.231030</t>
  </si>
  <si>
    <t>Thiết bị không chốt GSM</t>
  </si>
  <si>
    <t>TG102LE-4G (STM)</t>
  </si>
  <si>
    <t>PC+PM</t>
  </si>
  <si>
    <t>MCU,NCFW</t>
  </si>
  <si>
    <t>Thay MCU GD, nâng cấp FW</t>
  </si>
  <si>
    <t>Thiết bị không check được nhiệt</t>
  </si>
  <si>
    <t>0000000097</t>
  </si>
  <si>
    <t>Còn BH</t>
  </si>
  <si>
    <t>Check sai nhiệt độ</t>
  </si>
  <si>
    <t>Đổi bảo hành</t>
  </si>
  <si>
    <t>DM</t>
  </si>
  <si>
    <t>KS</t>
  </si>
  <si>
    <t>Thiết bị hoạt động bình thường</t>
  </si>
  <si>
    <t>Test lại thiết bị</t>
  </si>
  <si>
    <t>Main đổ keo không sửa chữa được</t>
  </si>
  <si>
    <t>VACC-H1_V1.4_231006</t>
  </si>
  <si>
    <t>Lỗi nguồn, không nhận cảm biến</t>
  </si>
  <si>
    <t>Thay Diode quá áp, ic giao tiếp</t>
  </si>
  <si>
    <t>NG,NCFW,LK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</si>
</sst>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27"/>
    </row>
    <row r="2" spans="1:23" ht="24.95" customHeight="1" x14ac:dyDescent="0.25">
      <c r="A2" s="55" t="s">
        <v>8</v>
      </c>
      <c r="B2" s="56"/>
      <c r="C2" s="56"/>
      <c r="D2" s="56"/>
      <c r="E2" s="57" t="s">
        <v>63</v>
      </c>
      <c r="F2" s="5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8" t="s">
        <v>0</v>
      </c>
      <c r="B4" s="53" t="s">
        <v>7</v>
      </c>
      <c r="C4" s="53"/>
      <c r="D4" s="53"/>
      <c r="E4" s="53"/>
      <c r="F4" s="53"/>
      <c r="G4" s="53"/>
      <c r="H4" s="53"/>
      <c r="I4" s="53"/>
      <c r="J4" s="53" t="s">
        <v>10</v>
      </c>
      <c r="K4" s="53"/>
      <c r="L4" s="59" t="s">
        <v>60</v>
      </c>
      <c r="M4" s="59" t="s">
        <v>40</v>
      </c>
      <c r="N4" s="59" t="s">
        <v>9</v>
      </c>
      <c r="O4" s="59" t="s">
        <v>6</v>
      </c>
      <c r="P4" s="64" t="s">
        <v>13</v>
      </c>
      <c r="Q4" s="59" t="s">
        <v>37</v>
      </c>
      <c r="R4" s="59" t="s">
        <v>51</v>
      </c>
      <c r="S4" s="66" t="s">
        <v>52</v>
      </c>
      <c r="U4" s="53" t="s">
        <v>37</v>
      </c>
      <c r="V4" s="53" t="s">
        <v>51</v>
      </c>
      <c r="W4" s="28"/>
    </row>
    <row r="5" spans="1:23" ht="50.1" customHeight="1" x14ac:dyDescent="0.25">
      <c r="A5" s="58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65"/>
      <c r="Q5" s="60"/>
      <c r="R5" s="60"/>
      <c r="S5" s="66"/>
      <c r="U5" s="53"/>
      <c r="V5" s="53"/>
      <c r="W5" s="28"/>
    </row>
    <row r="6" spans="1:23" ht="18" customHeight="1" x14ac:dyDescent="0.25">
      <c r="A6" s="44">
        <v>1</v>
      </c>
      <c r="B6" s="38">
        <v>45231</v>
      </c>
      <c r="C6" s="38">
        <v>45233</v>
      </c>
      <c r="D6" s="37" t="s">
        <v>64</v>
      </c>
      <c r="E6" s="45">
        <v>2002202300378</v>
      </c>
      <c r="F6" s="37"/>
      <c r="G6" s="37" t="s">
        <v>77</v>
      </c>
      <c r="H6" s="37"/>
      <c r="I6" s="39"/>
      <c r="J6" s="42"/>
      <c r="K6" s="42" t="s">
        <v>85</v>
      </c>
      <c r="L6" s="42" t="s">
        <v>86</v>
      </c>
      <c r="M6" s="42" t="s">
        <v>87</v>
      </c>
      <c r="N6" s="40"/>
      <c r="O6" s="40" t="s">
        <v>62</v>
      </c>
      <c r="P6" s="42" t="s">
        <v>61</v>
      </c>
      <c r="Q6" s="40" t="s">
        <v>72</v>
      </c>
      <c r="R6" s="43" t="s">
        <v>88</v>
      </c>
      <c r="S6" s="44"/>
      <c r="T6" s="51"/>
      <c r="U6" s="61" t="s">
        <v>17</v>
      </c>
      <c r="V6" s="3" t="s">
        <v>19</v>
      </c>
      <c r="W6" s="51"/>
    </row>
    <row r="7" spans="1:23" ht="18" customHeight="1" x14ac:dyDescent="0.25">
      <c r="A7" s="44">
        <v>2</v>
      </c>
      <c r="B7" s="38"/>
      <c r="C7" s="38"/>
      <c r="D7" s="37"/>
      <c r="E7" s="45"/>
      <c r="F7" s="46"/>
      <c r="G7" s="37"/>
      <c r="H7" s="37"/>
      <c r="I7" s="39"/>
      <c r="J7" s="42"/>
      <c r="K7" s="42"/>
      <c r="L7" s="42"/>
      <c r="M7" s="42"/>
      <c r="N7" s="40"/>
      <c r="O7" s="40"/>
      <c r="P7" s="42"/>
      <c r="Q7" s="40"/>
      <c r="R7" s="43"/>
      <c r="S7" s="44"/>
      <c r="T7" s="51"/>
      <c r="U7" s="62"/>
      <c r="V7" s="3" t="s">
        <v>33</v>
      </c>
      <c r="W7" s="51"/>
    </row>
    <row r="8" spans="1:23" ht="18" customHeight="1" x14ac:dyDescent="0.25">
      <c r="A8" s="44">
        <v>3</v>
      </c>
      <c r="B8" s="38"/>
      <c r="C8" s="38"/>
      <c r="D8" s="37"/>
      <c r="E8" s="45"/>
      <c r="F8" s="46"/>
      <c r="G8" s="37"/>
      <c r="H8" s="37"/>
      <c r="I8" s="39"/>
      <c r="J8" s="42"/>
      <c r="K8" s="41"/>
      <c r="L8" s="42"/>
      <c r="M8" s="42"/>
      <c r="N8" s="40"/>
      <c r="O8" s="40"/>
      <c r="P8" s="42"/>
      <c r="Q8" s="40"/>
      <c r="R8" s="43"/>
      <c r="S8" s="44"/>
      <c r="T8" s="51"/>
      <c r="U8" s="62"/>
      <c r="V8" s="3" t="s">
        <v>20</v>
      </c>
      <c r="W8" s="51"/>
    </row>
    <row r="9" spans="1:23" ht="18" customHeight="1" x14ac:dyDescent="0.25">
      <c r="A9" s="44">
        <v>4</v>
      </c>
      <c r="B9" s="38"/>
      <c r="C9" s="38"/>
      <c r="D9" s="37"/>
      <c r="E9" s="45"/>
      <c r="F9" s="37"/>
      <c r="G9" s="37"/>
      <c r="H9" s="37"/>
      <c r="I9" s="39"/>
      <c r="J9" s="42"/>
      <c r="K9" s="42"/>
      <c r="L9" s="42"/>
      <c r="M9" s="42"/>
      <c r="N9" s="40"/>
      <c r="O9" s="40"/>
      <c r="P9" s="42"/>
      <c r="Q9" s="40"/>
      <c r="R9" s="43"/>
      <c r="S9" s="44"/>
      <c r="T9" s="51"/>
      <c r="U9" s="62"/>
      <c r="V9" s="3" t="s">
        <v>49</v>
      </c>
      <c r="W9" s="51"/>
    </row>
    <row r="10" spans="1:23" ht="18" customHeight="1" x14ac:dyDescent="0.25">
      <c r="A10" s="44">
        <v>5</v>
      </c>
      <c r="B10" s="38"/>
      <c r="C10" s="38"/>
      <c r="D10" s="37"/>
      <c r="E10" s="45"/>
      <c r="F10" s="37"/>
      <c r="G10" s="37"/>
      <c r="H10" s="37"/>
      <c r="I10" s="39"/>
      <c r="J10" s="42"/>
      <c r="K10" s="42"/>
      <c r="L10" s="42"/>
      <c r="M10" s="42"/>
      <c r="N10" s="40"/>
      <c r="O10" s="40"/>
      <c r="P10" s="42"/>
      <c r="Q10" s="40"/>
      <c r="R10" s="43"/>
      <c r="S10" s="44"/>
      <c r="T10" s="51"/>
      <c r="U10" s="62"/>
      <c r="V10" s="3" t="s">
        <v>29</v>
      </c>
      <c r="W10" s="51"/>
    </row>
    <row r="11" spans="1:23" ht="18" customHeight="1" x14ac:dyDescent="0.25">
      <c r="A11" s="44">
        <v>6</v>
      </c>
      <c r="B11" s="38"/>
      <c r="C11" s="38"/>
      <c r="D11" s="37"/>
      <c r="E11" s="45"/>
      <c r="F11" s="46"/>
      <c r="G11" s="37"/>
      <c r="H11" s="47"/>
      <c r="I11" s="39"/>
      <c r="J11" s="42"/>
      <c r="K11" s="42"/>
      <c r="L11" s="42"/>
      <c r="M11" s="42"/>
      <c r="N11" s="40"/>
      <c r="O11" s="40"/>
      <c r="P11" s="42"/>
      <c r="Q11" s="40"/>
      <c r="R11" s="43"/>
      <c r="S11" s="44"/>
      <c r="T11" s="51"/>
      <c r="U11" s="62"/>
      <c r="V11" s="3" t="s">
        <v>28</v>
      </c>
      <c r="W11" s="51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51"/>
      <c r="U12" s="61" t="s">
        <v>18</v>
      </c>
      <c r="V12" s="3" t="s">
        <v>22</v>
      </c>
      <c r="W12" s="51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51"/>
      <c r="U13" s="62"/>
      <c r="V13" s="3" t="s">
        <v>35</v>
      </c>
      <c r="W13" s="51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51"/>
      <c r="U14" s="62"/>
      <c r="V14" s="3" t="s">
        <v>34</v>
      </c>
      <c r="W14" s="51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51"/>
      <c r="U15" s="63"/>
      <c r="V15" s="3" t="s">
        <v>23</v>
      </c>
      <c r="W15" s="51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51"/>
      <c r="U16" s="51"/>
      <c r="V16" s="9"/>
      <c r="W16" s="51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51"/>
      <c r="U17" s="51"/>
      <c r="V17" s="9"/>
      <c r="W17" s="51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51"/>
      <c r="U18" s="50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51"/>
      <c r="U19" s="3" t="s">
        <v>16</v>
      </c>
      <c r="V19" s="3">
        <v>4</v>
      </c>
      <c r="W19" s="51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51"/>
      <c r="U21" s="3" t="s">
        <v>48</v>
      </c>
      <c r="V21" s="3"/>
      <c r="W21" s="51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51"/>
      <c r="U22" s="51"/>
      <c r="V22" s="9"/>
      <c r="W22" s="51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51"/>
      <c r="U23" s="51"/>
      <c r="V23" s="9"/>
      <c r="W23" s="51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51"/>
      <c r="U24" s="50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51"/>
      <c r="U28" s="3" t="s">
        <v>50</v>
      </c>
      <c r="V28" s="3">
        <f>COUNTIF($R$6:$R$50,"*NG*")</f>
        <v>1</v>
      </c>
      <c r="W28" s="51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51"/>
      <c r="U30" s="3" t="s">
        <v>21</v>
      </c>
      <c r="V30" s="3"/>
      <c r="W30" s="51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51"/>
      <c r="U34" s="3" t="s">
        <v>36</v>
      </c>
      <c r="V34" s="3"/>
      <c r="W34" s="51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51"/>
      <c r="U35" s="3" t="s">
        <v>27</v>
      </c>
      <c r="V35" s="3"/>
      <c r="W35" s="51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51"/>
      <c r="U36" s="11" t="s">
        <v>31</v>
      </c>
      <c r="V36" s="3"/>
      <c r="W36" s="51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51"/>
      <c r="U37" s="51"/>
      <c r="V37" s="9"/>
      <c r="W37" s="51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51"/>
      <c r="U38" s="51"/>
      <c r="V38" s="9"/>
      <c r="W38" s="51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51"/>
      <c r="U40" s="11" t="s">
        <v>39</v>
      </c>
      <c r="V40" s="3">
        <f>COUNTIF($O$6:$O$50,"*KS*")</f>
        <v>0</v>
      </c>
      <c r="W40" s="51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27"/>
    </row>
    <row r="2" spans="1:23" ht="24.95" customHeight="1" x14ac:dyDescent="0.25">
      <c r="A2" s="55" t="s">
        <v>8</v>
      </c>
      <c r="B2" s="56"/>
      <c r="C2" s="56"/>
      <c r="D2" s="56"/>
      <c r="E2" s="57" t="s">
        <v>63</v>
      </c>
      <c r="F2" s="5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8" t="s">
        <v>0</v>
      </c>
      <c r="B4" s="53" t="s">
        <v>7</v>
      </c>
      <c r="C4" s="53"/>
      <c r="D4" s="53"/>
      <c r="E4" s="53"/>
      <c r="F4" s="53"/>
      <c r="G4" s="53"/>
      <c r="H4" s="53"/>
      <c r="I4" s="53"/>
      <c r="J4" s="53" t="s">
        <v>10</v>
      </c>
      <c r="K4" s="53"/>
      <c r="L4" s="59" t="s">
        <v>60</v>
      </c>
      <c r="M4" s="59" t="s">
        <v>40</v>
      </c>
      <c r="N4" s="59" t="s">
        <v>9</v>
      </c>
      <c r="O4" s="59" t="s">
        <v>6</v>
      </c>
      <c r="P4" s="64" t="s">
        <v>13</v>
      </c>
      <c r="Q4" s="59" t="s">
        <v>37</v>
      </c>
      <c r="R4" s="59" t="s">
        <v>51</v>
      </c>
      <c r="S4" s="66" t="s">
        <v>52</v>
      </c>
      <c r="U4" s="53" t="s">
        <v>37</v>
      </c>
      <c r="V4" s="53" t="s">
        <v>51</v>
      </c>
      <c r="W4" s="28"/>
    </row>
    <row r="5" spans="1:23" ht="50.1" customHeight="1" x14ac:dyDescent="0.25">
      <c r="A5" s="58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65"/>
      <c r="Q5" s="60"/>
      <c r="R5" s="60"/>
      <c r="S5" s="66"/>
      <c r="U5" s="53"/>
      <c r="V5" s="53"/>
      <c r="W5" s="28"/>
    </row>
    <row r="6" spans="1:23" ht="18" customHeight="1" x14ac:dyDescent="0.25">
      <c r="A6" s="44">
        <v>1</v>
      </c>
      <c r="B6" s="38">
        <v>45231</v>
      </c>
      <c r="C6" s="38">
        <v>45233</v>
      </c>
      <c r="D6" s="37" t="s">
        <v>55</v>
      </c>
      <c r="E6" s="45">
        <v>150220230001</v>
      </c>
      <c r="F6" s="37"/>
      <c r="G6" s="37" t="s">
        <v>77</v>
      </c>
      <c r="H6" s="37"/>
      <c r="I6" s="39"/>
      <c r="J6" s="42"/>
      <c r="K6" s="42"/>
      <c r="L6" s="42" t="s">
        <v>75</v>
      </c>
      <c r="M6" s="42" t="s">
        <v>79</v>
      </c>
      <c r="N6" s="40"/>
      <c r="O6" s="40" t="s">
        <v>80</v>
      </c>
      <c r="P6" s="42" t="s">
        <v>61</v>
      </c>
      <c r="Q6" s="40" t="s">
        <v>17</v>
      </c>
      <c r="R6" s="43" t="s">
        <v>28</v>
      </c>
      <c r="S6" s="44"/>
      <c r="T6" s="51"/>
      <c r="U6" s="61" t="s">
        <v>17</v>
      </c>
      <c r="V6" s="3" t="s">
        <v>19</v>
      </c>
      <c r="W6" s="51"/>
    </row>
    <row r="7" spans="1:23" ht="18" customHeight="1" x14ac:dyDescent="0.25">
      <c r="A7" s="44">
        <v>2</v>
      </c>
      <c r="B7" s="38">
        <v>45231</v>
      </c>
      <c r="C7" s="38">
        <v>45233</v>
      </c>
      <c r="D7" s="37" t="s">
        <v>55</v>
      </c>
      <c r="E7" s="52" t="s">
        <v>76</v>
      </c>
      <c r="F7" s="46"/>
      <c r="G7" s="37" t="s">
        <v>66</v>
      </c>
      <c r="H7" s="37"/>
      <c r="I7" s="39"/>
      <c r="J7" s="42"/>
      <c r="K7" s="42"/>
      <c r="L7" s="42" t="s">
        <v>78</v>
      </c>
      <c r="M7" s="42" t="s">
        <v>84</v>
      </c>
      <c r="N7" s="40"/>
      <c r="O7" s="40" t="s">
        <v>81</v>
      </c>
      <c r="P7" s="42" t="s">
        <v>61</v>
      </c>
      <c r="Q7" s="40" t="s">
        <v>17</v>
      </c>
      <c r="R7" s="43" t="s">
        <v>28</v>
      </c>
      <c r="S7" s="44"/>
      <c r="T7" s="51"/>
      <c r="U7" s="62"/>
      <c r="V7" s="3" t="s">
        <v>33</v>
      </c>
      <c r="W7" s="51"/>
    </row>
    <row r="8" spans="1:23" ht="18" customHeight="1" x14ac:dyDescent="0.25">
      <c r="A8" s="44">
        <v>3</v>
      </c>
      <c r="B8" s="38">
        <v>45231</v>
      </c>
      <c r="C8" s="38">
        <v>45233</v>
      </c>
      <c r="D8" s="37" t="s">
        <v>55</v>
      </c>
      <c r="E8" s="45">
        <v>2111038</v>
      </c>
      <c r="F8" s="46"/>
      <c r="G8" s="37" t="s">
        <v>66</v>
      </c>
      <c r="H8" s="37"/>
      <c r="I8" s="39"/>
      <c r="J8" s="42"/>
      <c r="K8" s="41"/>
      <c r="L8" s="41" t="s">
        <v>82</v>
      </c>
      <c r="M8" s="42" t="s">
        <v>83</v>
      </c>
      <c r="N8" s="40"/>
      <c r="O8" s="40" t="s">
        <v>62</v>
      </c>
      <c r="P8" s="42" t="s">
        <v>61</v>
      </c>
      <c r="Q8" s="40" t="s">
        <v>18</v>
      </c>
      <c r="R8" s="43" t="s">
        <v>23</v>
      </c>
      <c r="S8" s="44"/>
      <c r="T8" s="51"/>
      <c r="U8" s="62"/>
      <c r="V8" s="3" t="s">
        <v>20</v>
      </c>
      <c r="W8" s="51"/>
    </row>
    <row r="9" spans="1:23" ht="18" customHeight="1" x14ac:dyDescent="0.25">
      <c r="A9" s="44">
        <v>4</v>
      </c>
      <c r="B9" s="38"/>
      <c r="C9" s="38"/>
      <c r="D9" s="37"/>
      <c r="E9" s="45"/>
      <c r="F9" s="37"/>
      <c r="G9" s="37"/>
      <c r="H9" s="37"/>
      <c r="I9" s="39"/>
      <c r="J9" s="42"/>
      <c r="K9" s="42"/>
      <c r="L9" s="42"/>
      <c r="M9" s="42"/>
      <c r="N9" s="40"/>
      <c r="O9" s="40"/>
      <c r="P9" s="42"/>
      <c r="Q9" s="40"/>
      <c r="R9" s="43"/>
      <c r="S9" s="44"/>
      <c r="T9" s="51"/>
      <c r="U9" s="62"/>
      <c r="V9" s="3" t="s">
        <v>49</v>
      </c>
      <c r="W9" s="51"/>
    </row>
    <row r="10" spans="1:23" ht="18" customHeight="1" x14ac:dyDescent="0.25">
      <c r="A10" s="44">
        <v>5</v>
      </c>
      <c r="B10" s="38"/>
      <c r="C10" s="38"/>
      <c r="D10" s="37"/>
      <c r="E10" s="45"/>
      <c r="F10" s="37"/>
      <c r="G10" s="37"/>
      <c r="H10" s="37"/>
      <c r="I10" s="39"/>
      <c r="J10" s="42"/>
      <c r="K10" s="42"/>
      <c r="L10" s="42"/>
      <c r="M10" s="42"/>
      <c r="N10" s="40"/>
      <c r="O10" s="40"/>
      <c r="P10" s="42"/>
      <c r="Q10" s="40"/>
      <c r="R10" s="43"/>
      <c r="S10" s="44"/>
      <c r="T10" s="51"/>
      <c r="U10" s="62"/>
      <c r="V10" s="3" t="s">
        <v>29</v>
      </c>
      <c r="W10" s="51"/>
    </row>
    <row r="11" spans="1:23" ht="18" customHeight="1" x14ac:dyDescent="0.25">
      <c r="A11" s="44">
        <v>6</v>
      </c>
      <c r="B11" s="38"/>
      <c r="C11" s="38"/>
      <c r="D11" s="37"/>
      <c r="E11" s="45"/>
      <c r="F11" s="46"/>
      <c r="G11" s="37"/>
      <c r="H11" s="47"/>
      <c r="I11" s="39"/>
      <c r="J11" s="42"/>
      <c r="K11" s="42"/>
      <c r="L11" s="42"/>
      <c r="M11" s="42"/>
      <c r="N11" s="40"/>
      <c r="O11" s="40"/>
      <c r="P11" s="42"/>
      <c r="Q11" s="40"/>
      <c r="R11" s="43"/>
      <c r="S11" s="44"/>
      <c r="T11" s="51"/>
      <c r="U11" s="62"/>
      <c r="V11" s="3" t="s">
        <v>28</v>
      </c>
      <c r="W11" s="51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51"/>
      <c r="U12" s="61" t="s">
        <v>18</v>
      </c>
      <c r="V12" s="3" t="s">
        <v>22</v>
      </c>
      <c r="W12" s="51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51"/>
      <c r="U13" s="62"/>
      <c r="V13" s="3" t="s">
        <v>35</v>
      </c>
      <c r="W13" s="51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51"/>
      <c r="U14" s="62"/>
      <c r="V14" s="3" t="s">
        <v>34</v>
      </c>
      <c r="W14" s="51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51"/>
      <c r="U15" s="63"/>
      <c r="V15" s="3" t="s">
        <v>23</v>
      </c>
      <c r="W15" s="51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51"/>
      <c r="U16" s="51"/>
      <c r="V16" s="9"/>
      <c r="W16" s="51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51"/>
      <c r="U17" s="51"/>
      <c r="V17" s="9"/>
      <c r="W17" s="51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51"/>
      <c r="U18" s="50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51"/>
      <c r="U19" s="3" t="s">
        <v>16</v>
      </c>
      <c r="V19" s="3">
        <v>4</v>
      </c>
      <c r="W19" s="51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51"/>
      <c r="U20" s="3" t="s">
        <v>47</v>
      </c>
      <c r="V20" s="3">
        <f>COUNTIF($Q$6:$Q$50,"PC")</f>
        <v>2</v>
      </c>
      <c r="W20" s="51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51"/>
      <c r="U21" s="3" t="s">
        <v>48</v>
      </c>
      <c r="V21" s="3"/>
      <c r="W21" s="51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51"/>
      <c r="U22" s="51"/>
      <c r="V22" s="9"/>
      <c r="W22" s="51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51"/>
      <c r="U23" s="51"/>
      <c r="V23" s="9"/>
      <c r="W23" s="51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51"/>
      <c r="U24" s="50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51"/>
      <c r="U28" s="3" t="s">
        <v>50</v>
      </c>
      <c r="V28" s="3">
        <f>COUNTIF($R$6:$R$50,"*NG*")</f>
        <v>0</v>
      </c>
      <c r="W28" s="51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51"/>
      <c r="U30" s="3" t="s">
        <v>21</v>
      </c>
      <c r="V30" s="3"/>
      <c r="W30" s="51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51"/>
      <c r="U34" s="3" t="s">
        <v>36</v>
      </c>
      <c r="V34" s="3"/>
      <c r="W34" s="51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51"/>
      <c r="U35" s="3" t="s">
        <v>27</v>
      </c>
      <c r="V35" s="3"/>
      <c r="W35" s="51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51"/>
      <c r="U36" s="11" t="s">
        <v>31</v>
      </c>
      <c r="V36" s="3"/>
      <c r="W36" s="51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51"/>
      <c r="U37" s="51"/>
      <c r="V37" s="9"/>
      <c r="W37" s="51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51"/>
      <c r="U38" s="51"/>
      <c r="V38" s="9"/>
      <c r="W38" s="51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51"/>
      <c r="U39" s="11" t="s">
        <v>38</v>
      </c>
      <c r="V39" s="3">
        <f>COUNTIF($O$6:$O$50,"*DM*")</f>
        <v>1</v>
      </c>
      <c r="W39" s="51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51"/>
      <c r="U40" s="11" t="s">
        <v>39</v>
      </c>
      <c r="V40" s="3">
        <f>COUNTIF($O$6:$O$50,"*KS*")</f>
        <v>1</v>
      </c>
      <c r="W40" s="51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A4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27"/>
    </row>
    <row r="2" spans="1:23" ht="24.95" customHeight="1" x14ac:dyDescent="0.25">
      <c r="A2" s="55" t="s">
        <v>8</v>
      </c>
      <c r="B2" s="56"/>
      <c r="C2" s="56"/>
      <c r="D2" s="56"/>
      <c r="E2" s="57" t="s">
        <v>63</v>
      </c>
      <c r="F2" s="5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8" t="s">
        <v>0</v>
      </c>
      <c r="B4" s="53" t="s">
        <v>7</v>
      </c>
      <c r="C4" s="53"/>
      <c r="D4" s="53"/>
      <c r="E4" s="53"/>
      <c r="F4" s="53"/>
      <c r="G4" s="53"/>
      <c r="H4" s="53"/>
      <c r="I4" s="53"/>
      <c r="J4" s="53" t="s">
        <v>10</v>
      </c>
      <c r="K4" s="53"/>
      <c r="L4" s="59" t="s">
        <v>60</v>
      </c>
      <c r="M4" s="59" t="s">
        <v>40</v>
      </c>
      <c r="N4" s="59" t="s">
        <v>9</v>
      </c>
      <c r="O4" s="59" t="s">
        <v>6</v>
      </c>
      <c r="P4" s="64" t="s">
        <v>13</v>
      </c>
      <c r="Q4" s="59" t="s">
        <v>37</v>
      </c>
      <c r="R4" s="59" t="s">
        <v>51</v>
      </c>
      <c r="S4" s="66" t="s">
        <v>52</v>
      </c>
      <c r="U4" s="53" t="s">
        <v>37</v>
      </c>
      <c r="V4" s="53" t="s">
        <v>51</v>
      </c>
      <c r="W4" s="28"/>
    </row>
    <row r="5" spans="1:23" ht="50.1" customHeight="1" x14ac:dyDescent="0.25">
      <c r="A5" s="58"/>
      <c r="B5" s="48" t="s">
        <v>1</v>
      </c>
      <c r="C5" s="48" t="s">
        <v>2</v>
      </c>
      <c r="D5" s="48" t="s">
        <v>3</v>
      </c>
      <c r="E5" s="48" t="s">
        <v>41</v>
      </c>
      <c r="F5" s="48" t="s">
        <v>4</v>
      </c>
      <c r="G5" s="48" t="s">
        <v>5</v>
      </c>
      <c r="H5" s="48" t="s">
        <v>53</v>
      </c>
      <c r="I5" s="33" t="s">
        <v>14</v>
      </c>
      <c r="J5" s="48" t="s">
        <v>11</v>
      </c>
      <c r="K5" s="48" t="s">
        <v>12</v>
      </c>
      <c r="L5" s="60"/>
      <c r="M5" s="60"/>
      <c r="N5" s="60"/>
      <c r="O5" s="60"/>
      <c r="P5" s="65"/>
      <c r="Q5" s="60"/>
      <c r="R5" s="60"/>
      <c r="S5" s="66"/>
      <c r="U5" s="53"/>
      <c r="V5" s="53"/>
      <c r="W5" s="28"/>
    </row>
    <row r="6" spans="1:23" ht="18" customHeight="1" x14ac:dyDescent="0.25">
      <c r="A6" s="44">
        <v>1</v>
      </c>
      <c r="B6" s="38">
        <v>45231</v>
      </c>
      <c r="C6" s="38">
        <v>45233</v>
      </c>
      <c r="D6" s="44" t="s">
        <v>71</v>
      </c>
      <c r="E6" s="19"/>
      <c r="F6" s="37"/>
      <c r="G6" s="37" t="s">
        <v>66</v>
      </c>
      <c r="H6" s="37" t="s">
        <v>65</v>
      </c>
      <c r="I6" s="39" t="s">
        <v>67</v>
      </c>
      <c r="J6" s="42" t="s">
        <v>68</v>
      </c>
      <c r="K6" s="42" t="s">
        <v>69</v>
      </c>
      <c r="L6" s="42" t="s">
        <v>70</v>
      </c>
      <c r="M6" s="42" t="s">
        <v>74</v>
      </c>
      <c r="N6" s="40"/>
      <c r="O6" s="40" t="s">
        <v>62</v>
      </c>
      <c r="P6" s="42" t="s">
        <v>61</v>
      </c>
      <c r="Q6" s="40" t="s">
        <v>72</v>
      </c>
      <c r="R6" s="43" t="s">
        <v>73</v>
      </c>
      <c r="S6" s="44"/>
      <c r="T6" s="49"/>
      <c r="U6" s="61" t="s">
        <v>17</v>
      </c>
      <c r="V6" s="3" t="s">
        <v>19</v>
      </c>
      <c r="W6" s="49"/>
    </row>
    <row r="7" spans="1:23" ht="18" customHeight="1" x14ac:dyDescent="0.25">
      <c r="A7" s="44">
        <v>2</v>
      </c>
      <c r="B7" s="38"/>
      <c r="C7" s="38"/>
      <c r="D7" s="37"/>
      <c r="E7" s="45"/>
      <c r="F7" s="46"/>
      <c r="G7" s="37"/>
      <c r="H7" s="37"/>
      <c r="I7" s="39"/>
      <c r="J7" s="42"/>
      <c r="K7" s="42"/>
      <c r="L7" s="42"/>
      <c r="M7" s="42"/>
      <c r="N7" s="40"/>
      <c r="O7" s="40"/>
      <c r="P7" s="42"/>
      <c r="Q7" s="40"/>
      <c r="R7" s="43"/>
      <c r="S7" s="44"/>
      <c r="T7" s="49"/>
      <c r="U7" s="62"/>
      <c r="V7" s="3" t="s">
        <v>33</v>
      </c>
      <c r="W7" s="49"/>
    </row>
    <row r="8" spans="1:23" ht="18" customHeight="1" x14ac:dyDescent="0.25">
      <c r="A8" s="44">
        <v>3</v>
      </c>
      <c r="B8" s="38"/>
      <c r="C8" s="38"/>
      <c r="D8" s="37"/>
      <c r="E8" s="45"/>
      <c r="F8" s="46"/>
      <c r="G8" s="37"/>
      <c r="H8" s="37"/>
      <c r="I8" s="39"/>
      <c r="J8" s="42"/>
      <c r="K8" s="41"/>
      <c r="L8" s="42"/>
      <c r="M8" s="42"/>
      <c r="N8" s="40"/>
      <c r="O8" s="40"/>
      <c r="P8" s="42"/>
      <c r="Q8" s="40"/>
      <c r="R8" s="43"/>
      <c r="S8" s="44"/>
      <c r="T8" s="49"/>
      <c r="U8" s="62"/>
      <c r="V8" s="3" t="s">
        <v>20</v>
      </c>
      <c r="W8" s="49"/>
    </row>
    <row r="9" spans="1:23" ht="18" customHeight="1" x14ac:dyDescent="0.25">
      <c r="A9" s="44">
        <v>4</v>
      </c>
      <c r="B9" s="38"/>
      <c r="C9" s="38"/>
      <c r="D9" s="37"/>
      <c r="E9" s="45"/>
      <c r="F9" s="37"/>
      <c r="G9" s="37"/>
      <c r="H9" s="37"/>
      <c r="I9" s="39"/>
      <c r="J9" s="42"/>
      <c r="K9" s="42"/>
      <c r="L9" s="42"/>
      <c r="M9" s="42"/>
      <c r="N9" s="40"/>
      <c r="O9" s="40"/>
      <c r="P9" s="42"/>
      <c r="Q9" s="40"/>
      <c r="R9" s="43"/>
      <c r="S9" s="44"/>
      <c r="T9" s="49"/>
      <c r="U9" s="62"/>
      <c r="V9" s="3" t="s">
        <v>49</v>
      </c>
      <c r="W9" s="49"/>
    </row>
    <row r="10" spans="1:23" ht="18" customHeight="1" x14ac:dyDescent="0.25">
      <c r="A10" s="44">
        <v>5</v>
      </c>
      <c r="B10" s="38"/>
      <c r="C10" s="38"/>
      <c r="D10" s="37"/>
      <c r="E10" s="45"/>
      <c r="F10" s="37"/>
      <c r="G10" s="37"/>
      <c r="H10" s="37"/>
      <c r="I10" s="39"/>
      <c r="J10" s="42"/>
      <c r="K10" s="42"/>
      <c r="L10" s="42"/>
      <c r="M10" s="42"/>
      <c r="N10" s="40"/>
      <c r="O10" s="40"/>
      <c r="P10" s="42"/>
      <c r="Q10" s="40"/>
      <c r="R10" s="43"/>
      <c r="S10" s="44"/>
      <c r="T10" s="49"/>
      <c r="U10" s="62"/>
      <c r="V10" s="3" t="s">
        <v>29</v>
      </c>
      <c r="W10" s="49"/>
    </row>
    <row r="11" spans="1:23" ht="18" customHeight="1" x14ac:dyDescent="0.25">
      <c r="A11" s="44">
        <v>6</v>
      </c>
      <c r="B11" s="38"/>
      <c r="C11" s="38"/>
      <c r="D11" s="37"/>
      <c r="E11" s="45"/>
      <c r="F11" s="46"/>
      <c r="G11" s="37"/>
      <c r="H11" s="47"/>
      <c r="I11" s="39"/>
      <c r="J11" s="42"/>
      <c r="K11" s="42"/>
      <c r="L11" s="42"/>
      <c r="M11" s="42"/>
      <c r="N11" s="40"/>
      <c r="O11" s="40"/>
      <c r="P11" s="42"/>
      <c r="Q11" s="40"/>
      <c r="R11" s="43"/>
      <c r="S11" s="44"/>
      <c r="T11" s="49"/>
      <c r="U11" s="62"/>
      <c r="V11" s="3" t="s">
        <v>28</v>
      </c>
      <c r="W11" s="49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49"/>
      <c r="U12" s="61" t="s">
        <v>18</v>
      </c>
      <c r="V12" s="3" t="s">
        <v>22</v>
      </c>
      <c r="W12" s="49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49"/>
      <c r="U13" s="62"/>
      <c r="V13" s="3" t="s">
        <v>35</v>
      </c>
      <c r="W13" s="49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49"/>
      <c r="U14" s="62"/>
      <c r="V14" s="3" t="s">
        <v>34</v>
      </c>
      <c r="W14" s="49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49"/>
      <c r="U15" s="63"/>
      <c r="V15" s="3" t="s">
        <v>23</v>
      </c>
      <c r="W15" s="49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49"/>
      <c r="U16" s="49"/>
      <c r="V16" s="9"/>
      <c r="W16" s="49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49"/>
      <c r="U17" s="49"/>
      <c r="V17" s="9"/>
      <c r="W17" s="49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49"/>
      <c r="U18" s="48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49"/>
      <c r="U19" s="3" t="s">
        <v>16</v>
      </c>
      <c r="V19" s="3">
        <v>4</v>
      </c>
      <c r="W19" s="49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49"/>
      <c r="U20" s="3" t="s">
        <v>47</v>
      </c>
      <c r="V20" s="3">
        <f>COUNTIF($Q$6:$Q$50,"PC")</f>
        <v>0</v>
      </c>
      <c r="W20" s="49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49"/>
      <c r="U21" s="3" t="s">
        <v>48</v>
      </c>
      <c r="V21" s="3"/>
      <c r="W21" s="49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49"/>
      <c r="U22" s="49"/>
      <c r="V22" s="9"/>
      <c r="W22" s="49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49"/>
      <c r="U23" s="49"/>
      <c r="V23" s="9"/>
      <c r="W23" s="49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49"/>
      <c r="U24" s="48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49"/>
      <c r="U25" s="3" t="s">
        <v>24</v>
      </c>
      <c r="V25" s="3">
        <f>COUNTIF($R$6:$R$50,"*MCU*")</f>
        <v>1</v>
      </c>
      <c r="W25" s="49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49"/>
      <c r="U28" s="3" t="s">
        <v>50</v>
      </c>
      <c r="V28" s="3">
        <f>COUNTIF($R$6:$R$50,"*NG*")</f>
        <v>0</v>
      </c>
      <c r="W28" s="49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49"/>
      <c r="U30" s="3" t="s">
        <v>21</v>
      </c>
      <c r="V30" s="3"/>
      <c r="W30" s="49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49"/>
      <c r="U34" s="3" t="s">
        <v>36</v>
      </c>
      <c r="V34" s="3"/>
      <c r="W34" s="49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49"/>
      <c r="U35" s="3" t="s">
        <v>27</v>
      </c>
      <c r="V35" s="3"/>
      <c r="W35" s="49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49"/>
      <c r="U36" s="11" t="s">
        <v>31</v>
      </c>
      <c r="V36" s="3"/>
      <c r="W36" s="49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49"/>
      <c r="U37" s="49"/>
      <c r="V37" s="9"/>
      <c r="W37" s="49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49"/>
      <c r="U38" s="49"/>
      <c r="V38" s="9"/>
      <c r="W38" s="49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 t="e">
        <f>COUNTIFS($D$7:$D$299,"TG102LE",$H$6:$H$299,"*Lô 3-20*")</f>
        <v>#VALUE!</v>
      </c>
      <c r="W44" s="3" t="e">
        <f>COUNTIFS($D$7:$D$299,"TG102LE",$H$6:$H$299,"*Lô 1-21*")</f>
        <v>#VALUE!</v>
      </c>
      <c r="X44" s="3" t="e">
        <f>COUNTIFS($D$7:$D$299,"TG102LE",$H$6:$H$299,"*Lô 2-21*")</f>
        <v>#VALUE!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 t="e">
        <f>COUNTIFS($D$7:$D$299,"TG102LE-4G",$H$6:$H$299,"*Lô 3-20*")</f>
        <v>#VALUE!</v>
      </c>
      <c r="W45" s="3" t="e">
        <f>COUNTIFS($D$7:$D$299,"TG102LE-4G",$H$6:$H$299,"*Lô 1-21*")</f>
        <v>#VALUE!</v>
      </c>
      <c r="X45" s="3" t="e">
        <f>COUNTIFS($D$7:$D$299,"TG102LE-4G",$H$6:$H$299,"*Lô 2-21*")</f>
        <v>#VALUE!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 t="e">
        <f>COUNTIFS($D$7:$D$299,"TG102E",$H$6:$H$299,"*Lô 3-20*")</f>
        <v>#VALUE!</v>
      </c>
      <c r="W46" s="3" t="e">
        <f>COUNTIFS($D$7:$D$299,"TG102E",$H$6:$H$299,"*Lô 1-21*")</f>
        <v>#VALUE!</v>
      </c>
      <c r="X46" s="3" t="e">
        <f>COUNTIFS($D$7:$D$299,"TG102E",$H$6:$H$299,"*Lô 2-21*")</f>
        <v>#VALUE!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 t="e">
        <f>COUNTIFS($D$7:$D$299,"ACT-01",$H$6:$H$299,"*Lô 3-20*")</f>
        <v>#VALUE!</v>
      </c>
      <c r="W47" s="3" t="e">
        <f>COUNTIFS($D$7:$D$299,"ACT-01",$H$6:$H$299,"*Lô 1-21*")</f>
        <v>#VALUE!</v>
      </c>
      <c r="X47" s="3" t="e">
        <f>COUNTIFS($D$7:$D$299,"ACT-01",$H$6:$H$299,"*Lô 2-21*")</f>
        <v>#VALUE!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HUB</vt:lpstr>
      <vt:lpstr>ACT-01</vt:lpstr>
      <vt:lpstr>TG102LE-4G</vt:lpstr>
      <vt:lpstr>'ACT-01'!Criteria</vt:lpstr>
      <vt:lpstr>HUB!Criteria</vt:lpstr>
      <vt:lpstr>'TG102LE-4G'!Criteria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2023-11-03T04:30:46Z</dcterms:modified>
</cp:coreProperties>
</file>