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1"/>
  </bookViews>
  <sheets>
    <sheet name="1" sheetId="1" r:id="rId1"/>
    <sheet name="2" sheetId="2" r:id="rId2"/>
  </sheets>
  <definedNames>
    <definedName name="_xlnm.Print_Area" localSheetId="0">'1'!$A$1:$E$31</definedName>
  </definedNames>
  <calcPr calcId="152511"/>
</workbook>
</file>

<file path=xl/calcChain.xml><?xml version="1.0" encoding="utf-8"?>
<calcChain xmlns="http://schemas.openxmlformats.org/spreadsheetml/2006/main">
  <c r="E17" i="2" l="1"/>
  <c r="E21" i="2" l="1"/>
  <c r="C10" i="2" l="1"/>
  <c r="D25" i="2" l="1"/>
  <c r="E15" i="2"/>
  <c r="E16" i="2"/>
  <c r="E19" i="2"/>
  <c r="E20" i="2"/>
  <c r="E25" i="2"/>
  <c r="C12" i="2"/>
  <c r="C11" i="2"/>
  <c r="F25" i="2" l="1"/>
  <c r="E13" i="1"/>
  <c r="E15" i="1" l="1"/>
  <c r="E14" i="1"/>
  <c r="E12" i="1"/>
  <c r="E11" i="1"/>
  <c r="C18" i="1"/>
  <c r="E19" i="1" l="1"/>
  <c r="C9" i="2" l="1"/>
  <c r="D15" i="2" s="1"/>
  <c r="E18" i="2"/>
  <c r="D17" i="2" l="1"/>
  <c r="D19" i="2"/>
  <c r="D16" i="2"/>
  <c r="D18" i="2"/>
  <c r="D21" i="2"/>
  <c r="D20" i="2"/>
  <c r="D26" i="2" l="1"/>
  <c r="F19" i="2"/>
  <c r="F21" i="2"/>
  <c r="F15" i="2"/>
  <c r="F26" i="2"/>
  <c r="E22" i="2"/>
  <c r="E26" i="2"/>
  <c r="F16" i="2"/>
  <c r="F18" i="2"/>
</calcChain>
</file>

<file path=xl/sharedStrings.xml><?xml version="1.0" encoding="utf-8"?>
<sst xmlns="http://schemas.openxmlformats.org/spreadsheetml/2006/main" count="53" uniqueCount="45">
  <si>
    <t>Mã Sản Phẩm</t>
  </si>
  <si>
    <t>Số Lượng</t>
  </si>
  <si>
    <t>Đơn Giá Chiết Khấu</t>
  </si>
  <si>
    <t>Thành Tiền</t>
  </si>
  <si>
    <t>Công ty CP Công NGhệ Điện Tử &amp;Viễn Thông Việt Nam</t>
  </si>
  <si>
    <t>Đ/c: Số 233-234, khu C (lô C6), KĐT Đại Kim, Hoàng Mai, Hà Nội</t>
  </si>
  <si>
    <t xml:space="preserve">Tel: </t>
  </si>
  <si>
    <t>Bộ phận : Bộ phận kỹ thuật</t>
  </si>
  <si>
    <t>STT</t>
  </si>
  <si>
    <t>Họ và tên người đề nghị: Nguyễn Ngọc Chiến</t>
  </si>
  <si>
    <t>TG102SE</t>
  </si>
  <si>
    <t>TG102E</t>
  </si>
  <si>
    <t>Xác Nhận Quản Lý</t>
  </si>
  <si>
    <t>Trưởng Bộ Phận</t>
  </si>
  <si>
    <t>Nguyễn Ngọc Chiến</t>
  </si>
  <si>
    <t xml:space="preserve">Bảng Tính Chiết Khấu Sản Xuất </t>
  </si>
  <si>
    <t>TG102V</t>
  </si>
  <si>
    <t>IREADER</t>
  </si>
  <si>
    <t>Tên Nhân Viên</t>
  </si>
  <si>
    <t>Dương Ngọc Sơn</t>
  </si>
  <si>
    <t>Nguyễn Minh Tùng</t>
  </si>
  <si>
    <t>Hà Văn Thể</t>
  </si>
  <si>
    <t>Nguyễn Tiến Đạt</t>
  </si>
  <si>
    <t>Bộ phận (hoặc địa chỉ): Bộ phận Sản Xuất</t>
  </si>
  <si>
    <t>Tổng Thiết bị</t>
  </si>
  <si>
    <t>Nguyễn Trường Bắc</t>
  </si>
  <si>
    <t>Tổng Tiền Nhận Được (VND)</t>
  </si>
  <si>
    <t>Tiền Chiết Khấu</t>
  </si>
  <si>
    <t xml:space="preserve">Số Ngày Nghỉ </t>
  </si>
  <si>
    <t xml:space="preserve">Người Lập Phiếu </t>
  </si>
  <si>
    <t>Xác Nhận Trường Phòng</t>
  </si>
  <si>
    <t>Số Tiền Bị Trừ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</si>
  <si>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</si>
  <si>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</si>
  <si>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</si>
  <si>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</si>
  <si>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</si>
  <si>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</si>
  <si>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</si>
  <si>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Trần Văn Huế</t>
  </si>
  <si>
    <t xml:space="preserve"> Nguyễn Hữu Hùng</t>
  </si>
  <si>
    <t>TG102LE</t>
  </si>
  <si>
    <t>Phiếu tính tiền chiết khấu Tháng 06 năm 2018</t>
  </si>
  <si>
    <t>Tháng 06 Năm 2018</t>
  </si>
  <si>
    <t>Quỹ  phòng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</si>
</sst>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;[Red]#,##0.0"/>
  </numFmts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Border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0" xfId="0" applyNumberFormat="1" applyFont="1"/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0" xfId="0" applyFont="1" applyBorder="1"/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1" fontId="7" fillId="0" borderId="0" xfId="0" applyNumberFormat="1" applyFont="1" applyAlignment="1">
      <alignment vertical="center"/>
    </xf>
    <xf numFmtId="1" fontId="3" fillId="0" borderId="0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3" fontId="3" fillId="0" borderId="7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3" sqref="D23"/>
    </sheetView>
  </sheetViews>
  <sheetFormatPr defaultRowHeight="15" x14ac:dyDescent="0.25"/>
  <cols>
    <col min="1" max="1" width="12.140625" customWidth="1"/>
    <col min="2" max="2" width="20.28515625" customWidth="1"/>
    <col min="3" max="3" width="12.140625" customWidth="1"/>
    <col min="4" max="4" width="18.28515625" style="17" customWidth="1"/>
    <col min="5" max="5" width="21.7109375" customWidth="1"/>
  </cols>
  <sheetData>
    <row r="1" spans="1:6" x14ac:dyDescent="0.25">
      <c r="A1" s="4" t="s">
        <v>4</v>
      </c>
      <c r="B1" s="4"/>
      <c r="C1" s="4"/>
      <c r="D1" s="11"/>
      <c r="E1" s="4"/>
      <c r="F1" s="4"/>
    </row>
    <row r="2" spans="1:6" x14ac:dyDescent="0.25">
      <c r="A2" s="4" t="s">
        <v>5</v>
      </c>
      <c r="B2" s="4"/>
      <c r="C2" s="4"/>
      <c r="D2" s="11"/>
      <c r="E2" s="4"/>
      <c r="F2" s="4"/>
    </row>
    <row r="3" spans="1:6" ht="15.75" x14ac:dyDescent="0.25">
      <c r="A3" s="1" t="s">
        <v>6</v>
      </c>
      <c r="B3" s="4"/>
      <c r="C3" s="4"/>
      <c r="D3" s="11"/>
      <c r="E3" s="4"/>
      <c r="F3" s="4"/>
    </row>
    <row r="4" spans="1:6" ht="36.75" customHeight="1" x14ac:dyDescent="0.25">
      <c r="A4" s="46" t="s">
        <v>15</v>
      </c>
      <c r="B4" s="46"/>
      <c r="C4" s="46"/>
      <c r="D4" s="46"/>
      <c r="E4" s="46"/>
      <c r="F4" s="4"/>
    </row>
    <row r="5" spans="1:6" ht="18" customHeight="1" x14ac:dyDescent="0.35">
      <c r="A5" s="3"/>
      <c r="B5" s="3"/>
      <c r="C5" s="3"/>
      <c r="D5" s="12"/>
      <c r="E5" s="3"/>
      <c r="F5" s="4"/>
    </row>
    <row r="6" spans="1:6" ht="15.75" customHeight="1" x14ac:dyDescent="0.35">
      <c r="A6" s="3"/>
      <c r="B6" s="9"/>
      <c r="C6" s="10" t="s">
        <v>43</v>
      </c>
      <c r="D6" s="13"/>
      <c r="E6" s="3"/>
      <c r="F6" s="4"/>
    </row>
    <row r="7" spans="1:6" ht="15.75" x14ac:dyDescent="0.25">
      <c r="A7" s="47" t="s">
        <v>9</v>
      </c>
      <c r="B7" s="47"/>
      <c r="C7" s="47"/>
      <c r="D7" s="47"/>
      <c r="E7" s="47"/>
      <c r="F7" s="4"/>
    </row>
    <row r="8" spans="1:6" ht="15.75" x14ac:dyDescent="0.25">
      <c r="A8" s="5" t="s">
        <v>7</v>
      </c>
      <c r="B8" s="2"/>
      <c r="C8" s="2"/>
      <c r="D8" s="14"/>
      <c r="E8" s="2"/>
      <c r="F8" s="4"/>
    </row>
    <row r="9" spans="1:6" ht="15.75" x14ac:dyDescent="0.25">
      <c r="A9" s="2"/>
      <c r="B9" s="2"/>
      <c r="C9" s="2"/>
      <c r="D9" s="14"/>
      <c r="E9" s="2"/>
      <c r="F9" s="4"/>
    </row>
    <row r="10" spans="1:6" x14ac:dyDescent="0.25">
      <c r="A10" s="6" t="s">
        <v>8</v>
      </c>
      <c r="B10" s="6" t="s">
        <v>0</v>
      </c>
      <c r="C10" s="6" t="s">
        <v>1</v>
      </c>
      <c r="D10" s="15" t="s">
        <v>2</v>
      </c>
      <c r="E10" s="6" t="s">
        <v>3</v>
      </c>
      <c r="F10" s="4"/>
    </row>
    <row r="11" spans="1:6" x14ac:dyDescent="0.25">
      <c r="A11" s="7">
        <v>1</v>
      </c>
      <c r="B11" s="6" t="s">
        <v>10</v>
      </c>
      <c r="C11" s="6">
        <v>0</v>
      </c>
      <c r="D11" s="18">
        <v>4000</v>
      </c>
      <c r="E11" s="18">
        <f>C11*D11</f>
        <v>0</v>
      </c>
      <c r="F11" s="4"/>
    </row>
    <row r="12" spans="1:6" x14ac:dyDescent="0.25">
      <c r="A12" s="7">
        <v>2</v>
      </c>
      <c r="B12" s="6" t="s">
        <v>16</v>
      </c>
      <c r="C12" s="6">
        <v>725</v>
      </c>
      <c r="D12" s="18">
        <v>5000</v>
      </c>
      <c r="E12" s="18">
        <f>C12*D12</f>
        <v>3625000</v>
      </c>
      <c r="F12" s="4"/>
    </row>
    <row r="13" spans="1:6" x14ac:dyDescent="0.25">
      <c r="A13" s="7">
        <v>3</v>
      </c>
      <c r="B13" s="6" t="s">
        <v>41</v>
      </c>
      <c r="C13" s="6">
        <v>5421</v>
      </c>
      <c r="D13" s="18">
        <v>4000</v>
      </c>
      <c r="E13" s="18">
        <f>C13*D13</f>
        <v>21684000</v>
      </c>
      <c r="F13" s="4"/>
    </row>
    <row r="14" spans="1:6" x14ac:dyDescent="0.25">
      <c r="A14" s="7">
        <v>4</v>
      </c>
      <c r="B14" s="6" t="s">
        <v>11</v>
      </c>
      <c r="C14" s="6">
        <v>58</v>
      </c>
      <c r="D14" s="18">
        <v>2000</v>
      </c>
      <c r="E14" s="18">
        <f>C14*D14</f>
        <v>116000</v>
      </c>
      <c r="F14" s="4"/>
    </row>
    <row r="15" spans="1:6" x14ac:dyDescent="0.25">
      <c r="A15" s="7">
        <v>5</v>
      </c>
      <c r="B15" s="6" t="s">
        <v>17</v>
      </c>
      <c r="C15" s="6">
        <v>0</v>
      </c>
      <c r="D15" s="18">
        <v>1000</v>
      </c>
      <c r="E15" s="18">
        <f>C15*D15</f>
        <v>0</v>
      </c>
      <c r="F15" s="4"/>
    </row>
    <row r="16" spans="1:6" x14ac:dyDescent="0.25">
      <c r="A16" s="7">
        <v>6</v>
      </c>
      <c r="B16" s="6"/>
      <c r="C16" s="6"/>
      <c r="D16" s="15"/>
      <c r="E16" s="6"/>
      <c r="F16" s="4"/>
    </row>
    <row r="17" spans="1:6" x14ac:dyDescent="0.25">
      <c r="A17" s="7">
        <v>7</v>
      </c>
      <c r="B17" s="6"/>
      <c r="C17" s="6"/>
      <c r="D17" s="15"/>
      <c r="E17" s="6"/>
      <c r="F17" s="4"/>
    </row>
    <row r="18" spans="1:6" x14ac:dyDescent="0.25">
      <c r="A18" s="48" t="s">
        <v>24</v>
      </c>
      <c r="B18" s="49"/>
      <c r="C18" s="6">
        <f>SUM(C11:C15)</f>
        <v>6204</v>
      </c>
      <c r="D18" s="15"/>
      <c r="E18" s="6"/>
      <c r="F18" s="4"/>
    </row>
    <row r="19" spans="1:6" x14ac:dyDescent="0.25">
      <c r="A19" s="50" t="s">
        <v>26</v>
      </c>
      <c r="B19" s="50"/>
      <c r="C19" s="50"/>
      <c r="D19" s="50"/>
      <c r="E19" s="18">
        <f>SUM(E11:E15)</f>
        <v>25425000</v>
      </c>
      <c r="F19" s="4"/>
    </row>
    <row r="20" spans="1:6" x14ac:dyDescent="0.25">
      <c r="A20" s="8"/>
      <c r="B20" s="8"/>
      <c r="C20" s="8"/>
      <c r="D20" s="16"/>
      <c r="E20" s="4"/>
      <c r="F20" s="4"/>
    </row>
    <row r="21" spans="1:6" x14ac:dyDescent="0.25">
      <c r="A21" s="4"/>
      <c r="B21" s="4"/>
      <c r="C21" s="4"/>
      <c r="D21" s="11"/>
      <c r="E21" s="4"/>
      <c r="F21" s="4"/>
    </row>
    <row r="22" spans="1:6" x14ac:dyDescent="0.25">
      <c r="A22" s="4"/>
      <c r="B22" s="4" t="s">
        <v>12</v>
      </c>
      <c r="C22" s="4"/>
      <c r="D22" s="11" t="s">
        <v>13</v>
      </c>
      <c r="E22" s="4"/>
      <c r="F22" s="4"/>
    </row>
    <row r="23" spans="1:6" x14ac:dyDescent="0.25">
      <c r="A23" s="4"/>
      <c r="B23" s="4"/>
      <c r="C23" s="4"/>
      <c r="D23" s="11"/>
      <c r="E23" s="4"/>
      <c r="F23" s="4"/>
    </row>
    <row r="24" spans="1:6" x14ac:dyDescent="0.25">
      <c r="A24" s="4"/>
      <c r="B24" s="4"/>
      <c r="C24" s="4"/>
      <c r="D24" s="11"/>
      <c r="E24" s="4"/>
      <c r="F24" s="4"/>
    </row>
    <row r="25" spans="1:6" x14ac:dyDescent="0.25">
      <c r="A25" s="4"/>
      <c r="B25" s="4"/>
      <c r="C25" s="4"/>
      <c r="D25" s="11"/>
      <c r="E25" s="4"/>
      <c r="F25" s="4"/>
    </row>
    <row r="26" spans="1:6" x14ac:dyDescent="0.25">
      <c r="A26" s="4"/>
      <c r="B26" s="4" t="s">
        <v>14</v>
      </c>
      <c r="C26" s="4"/>
      <c r="D26" s="11" t="s">
        <v>25</v>
      </c>
      <c r="E26" s="4"/>
      <c r="F26" s="4"/>
    </row>
    <row r="27" spans="1:6" x14ac:dyDescent="0.25">
      <c r="A27" s="4"/>
      <c r="B27" s="4"/>
      <c r="C27" s="4"/>
      <c r="D27" s="11"/>
      <c r="E27" s="4"/>
      <c r="F27" s="4"/>
    </row>
    <row r="28" spans="1:6" x14ac:dyDescent="0.25">
      <c r="A28" s="4"/>
      <c r="B28" s="4"/>
      <c r="C28" s="4"/>
      <c r="D28" s="11"/>
      <c r="E28" s="4"/>
      <c r="F28" s="4"/>
    </row>
    <row r="29" spans="1:6" x14ac:dyDescent="0.25">
      <c r="A29" s="4"/>
      <c r="B29" s="4"/>
      <c r="C29" s="4"/>
      <c r="D29" s="11"/>
      <c r="E29" s="4"/>
      <c r="F29" s="4"/>
    </row>
    <row r="30" spans="1:6" x14ac:dyDescent="0.25">
      <c r="A30" s="4"/>
      <c r="B30" s="4"/>
      <c r="C30" s="4"/>
      <c r="D30" s="11"/>
      <c r="E30" s="4"/>
      <c r="F30" s="4"/>
    </row>
  </sheetData>
  <mergeCells count="4">
    <mergeCell ref="A4:E4"/>
    <mergeCell ref="A7:E7"/>
    <mergeCell ref="A18:B18"/>
    <mergeCell ref="A19:D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E22" sqref="E22:F24"/>
    </sheetView>
  </sheetViews>
  <sheetFormatPr defaultColWidth="9.140625" defaultRowHeight="15" x14ac:dyDescent="0.25"/>
  <cols>
    <col min="1" max="1" width="9.140625" style="4"/>
    <col min="2" max="2" width="29.42578125" style="4" customWidth="1"/>
    <col min="3" max="3" width="15.28515625" style="4" customWidth="1"/>
    <col min="4" max="4" width="16" style="4" customWidth="1"/>
    <col min="5" max="5" width="16.5703125" style="4" customWidth="1"/>
    <col min="6" max="6" width="14.5703125" style="4" customWidth="1"/>
    <col min="7" max="7" width="9.140625" style="4"/>
    <col min="8" max="8" width="9.140625" style="43"/>
    <col min="9" max="9" width="9.140625" style="4"/>
    <col min="10" max="10" width="9.85546875" style="4" bestFit="1" customWidth="1"/>
    <col min="11" max="16384" width="9.140625" style="4"/>
  </cols>
  <sheetData>
    <row r="1" spans="1:10" x14ac:dyDescent="0.25">
      <c r="A1" s="4" t="s">
        <v>4</v>
      </c>
    </row>
    <row r="2" spans="1:10" x14ac:dyDescent="0.25">
      <c r="A2" s="4" t="s">
        <v>5</v>
      </c>
    </row>
    <row r="3" spans="1:10" ht="15.75" x14ac:dyDescent="0.25">
      <c r="A3" s="1" t="s">
        <v>6</v>
      </c>
    </row>
    <row r="4" spans="1:10" ht="25.5" x14ac:dyDescent="0.35">
      <c r="A4" s="52" t="s">
        <v>42</v>
      </c>
      <c r="B4" s="52"/>
      <c r="C4" s="52"/>
      <c r="D4" s="52"/>
      <c r="E4" s="52"/>
      <c r="F4" s="52"/>
    </row>
    <row r="5" spans="1:10" ht="15.75" customHeight="1" x14ac:dyDescent="0.35">
      <c r="A5" s="21"/>
      <c r="B5" s="21"/>
      <c r="C5" s="26"/>
      <c r="D5" s="26"/>
      <c r="E5" s="21"/>
      <c r="F5" s="21"/>
    </row>
    <row r="6" spans="1:10" ht="15.75" customHeight="1" x14ac:dyDescent="0.35">
      <c r="A6" s="25"/>
      <c r="B6" s="25"/>
      <c r="C6" s="26"/>
      <c r="D6" s="26"/>
      <c r="E6" s="25"/>
      <c r="F6" s="25"/>
    </row>
    <row r="7" spans="1:10" s="20" customFormat="1" ht="18.75" customHeight="1" x14ac:dyDescent="0.25">
      <c r="A7" s="20" t="s">
        <v>9</v>
      </c>
      <c r="H7" s="44"/>
    </row>
    <row r="8" spans="1:10" s="20" customFormat="1" ht="21.75" customHeight="1" x14ac:dyDescent="0.25">
      <c r="A8" s="19" t="s">
        <v>23</v>
      </c>
      <c r="H8" s="44"/>
    </row>
    <row r="9" spans="1:10" s="20" customFormat="1" ht="21.75" customHeight="1" x14ac:dyDescent="0.25">
      <c r="A9" s="32" t="s">
        <v>35</v>
      </c>
      <c r="B9" s="33"/>
      <c r="C9" s="34">
        <f>'1'!E19</f>
        <v>25425000</v>
      </c>
      <c r="H9" s="44"/>
    </row>
    <row r="10" spans="1:10" s="20" customFormat="1" ht="21.75" customHeight="1" x14ac:dyDescent="0.25">
      <c r="A10" s="56" t="s">
        <v>36</v>
      </c>
      <c r="B10" s="57"/>
      <c r="C10" s="34">
        <f>COUNT(A15:A25)</f>
        <v>7</v>
      </c>
      <c r="H10" s="44"/>
    </row>
    <row r="11" spans="1:10" s="20" customFormat="1" ht="21.75" customHeight="1" x14ac:dyDescent="0.25">
      <c r="A11" s="6" t="s">
        <v>38</v>
      </c>
      <c r="B11" s="6"/>
      <c r="C11" s="6">
        <f>COUNTIF(C15:C25, "&gt;=7")</f>
        <v>0</v>
      </c>
      <c r="H11" s="44"/>
    </row>
    <row r="12" spans="1:10" s="20" customFormat="1" ht="20.25" customHeight="1" x14ac:dyDescent="0.25">
      <c r="A12" s="6" t="s">
        <v>34</v>
      </c>
      <c r="B12" s="6"/>
      <c r="C12" s="6">
        <f>COUNTIFS(C15:C25, "&gt;=2.5",C15:C25,"&lt;7")</f>
        <v>0</v>
      </c>
      <c r="H12" s="44"/>
    </row>
    <row r="13" spans="1:10" s="20" customFormat="1" ht="15" customHeight="1" x14ac:dyDescent="0.25">
      <c r="A13" s="31"/>
      <c r="B13" s="31"/>
      <c r="C13" s="31"/>
      <c r="H13" s="44"/>
    </row>
    <row r="14" spans="1:10" x14ac:dyDescent="0.25">
      <c r="A14" s="28" t="s">
        <v>8</v>
      </c>
      <c r="B14" s="28" t="s">
        <v>18</v>
      </c>
      <c r="C14" s="29" t="s">
        <v>28</v>
      </c>
      <c r="D14" s="29" t="s">
        <v>27</v>
      </c>
      <c r="E14" s="29" t="s">
        <v>31</v>
      </c>
      <c r="F14" s="30" t="s">
        <v>32</v>
      </c>
      <c r="H14" s="22"/>
    </row>
    <row r="15" spans="1:10" x14ac:dyDescent="0.25">
      <c r="A15" s="7">
        <v>1</v>
      </c>
      <c r="B15" s="23" t="s">
        <v>40</v>
      </c>
      <c r="C15" s="41">
        <v>0</v>
      </c>
      <c r="D15" s="24">
        <f t="shared" ref="D15:D25" si="0">IF(OR(C15&gt;=7,C15 =""),0,$C$9/($C$10-$C$11))</f>
        <v>3632142.8571428573</v>
      </c>
      <c r="E15" s="18">
        <f t="shared" ref="E15:E25" si="1">IF(C15&lt;2.5,0,IF(AND(C15&gt;=2.5,C15&lt;7),(C15-2)*(($C$9/($C$10-$C$11))/7),0))</f>
        <v>0</v>
      </c>
      <c r="F15" s="18">
        <f ca="1">IF(AND(C15&lt;=2.5,C15&lt;&gt;""),D15+$E$26/($C$10-$C$12-$C$11),D15-E15)</f>
        <v>3632142.8571428573</v>
      </c>
      <c r="H15" s="35"/>
      <c r="I15" s="31"/>
      <c r="J15" s="22"/>
    </row>
    <row r="16" spans="1:10" x14ac:dyDescent="0.25">
      <c r="A16" s="7">
        <v>2</v>
      </c>
      <c r="B16" s="23" t="s">
        <v>14</v>
      </c>
      <c r="C16" s="41">
        <v>1</v>
      </c>
      <c r="D16" s="24">
        <f t="shared" si="0"/>
        <v>3632142.8571428573</v>
      </c>
      <c r="E16" s="18">
        <f t="shared" si="1"/>
        <v>0</v>
      </c>
      <c r="F16" s="18">
        <f ca="1">IF(AND(C16&lt;=2.5,C16&lt;&gt;""),D16+$E$26/($C$10-$C$12-$C$11),D16-E16)</f>
        <v>3632142.8571428573</v>
      </c>
      <c r="H16" s="35"/>
      <c r="I16" s="31"/>
    </row>
    <row r="17" spans="1:11" x14ac:dyDescent="0.25">
      <c r="A17" s="7">
        <v>3</v>
      </c>
      <c r="B17" s="23" t="s">
        <v>22</v>
      </c>
      <c r="C17" s="41">
        <v>0</v>
      </c>
      <c r="D17" s="24">
        <f t="shared" si="0"/>
        <v>3632142.8571428573</v>
      </c>
      <c r="E17" s="18">
        <f t="shared" si="1"/>
        <v>0</v>
      </c>
      <c r="F17" s="18">
        <v>2905714</v>
      </c>
      <c r="H17" s="35"/>
      <c r="I17" s="31"/>
      <c r="J17" s="22"/>
      <c r="K17" s="22"/>
    </row>
    <row r="18" spans="1:11" x14ac:dyDescent="0.25">
      <c r="A18" s="7">
        <v>4</v>
      </c>
      <c r="B18" s="23" t="s">
        <v>19</v>
      </c>
      <c r="C18" s="41">
        <v>0.5</v>
      </c>
      <c r="D18" s="24">
        <f t="shared" si="0"/>
        <v>3632142.8571428573</v>
      </c>
      <c r="E18" s="18">
        <f t="shared" si="1"/>
        <v>0</v>
      </c>
      <c r="F18" s="18">
        <f ca="1">(F16/100)*70</f>
        <v>2542500</v>
      </c>
      <c r="H18" s="35"/>
      <c r="I18" s="31"/>
      <c r="J18" s="22"/>
    </row>
    <row r="19" spans="1:11" x14ac:dyDescent="0.25">
      <c r="A19" s="7">
        <v>5</v>
      </c>
      <c r="B19" s="23" t="s">
        <v>20</v>
      </c>
      <c r="C19" s="41">
        <v>0</v>
      </c>
      <c r="D19" s="24">
        <f t="shared" si="0"/>
        <v>3632142.8571428573</v>
      </c>
      <c r="E19" s="18">
        <f t="shared" si="1"/>
        <v>0</v>
      </c>
      <c r="F19" s="18">
        <f ca="1">IF(AND(C19&lt;=2.5,C19&lt;&gt;""),D19+$E$26/($C$10-$C$12-$C$11),D19-E19)</f>
        <v>3632142.8571428573</v>
      </c>
      <c r="H19" s="35"/>
      <c r="I19" s="31"/>
    </row>
    <row r="20" spans="1:11" x14ac:dyDescent="0.25">
      <c r="A20" s="7">
        <v>6</v>
      </c>
      <c r="B20" s="23" t="s">
        <v>21</v>
      </c>
      <c r="C20" s="41">
        <v>0</v>
      </c>
      <c r="D20" s="24">
        <f t="shared" si="0"/>
        <v>3632142.8571428573</v>
      </c>
      <c r="E20" s="18">
        <f t="shared" si="1"/>
        <v>0</v>
      </c>
      <c r="F20" s="18">
        <v>2905714</v>
      </c>
      <c r="H20" s="35"/>
      <c r="I20" s="31"/>
      <c r="J20" s="22"/>
    </row>
    <row r="21" spans="1:11" x14ac:dyDescent="0.25">
      <c r="A21" s="7">
        <v>7</v>
      </c>
      <c r="B21" s="23" t="s">
        <v>39</v>
      </c>
      <c r="C21" s="41">
        <v>1</v>
      </c>
      <c r="D21" s="24">
        <f t="shared" si="0"/>
        <v>3632142.8571428573</v>
      </c>
      <c r="E21" s="18">
        <f t="shared" si="1"/>
        <v>0</v>
      </c>
      <c r="F21" s="18">
        <f ca="1">IF(AND(C21&lt;=2.5,C21&lt;&gt;""),D21+$E$26/($C$10-$C$12-$C$11),D21-E21)</f>
        <v>3632142.8571428573</v>
      </c>
      <c r="H21" s="35"/>
      <c r="I21" s="31"/>
      <c r="J21" s="22"/>
    </row>
    <row r="22" spans="1:11" x14ac:dyDescent="0.25">
      <c r="A22" s="7"/>
      <c r="B22" s="64" t="s">
        <v>44</v>
      </c>
      <c r="C22" s="65"/>
      <c r="D22" s="66"/>
      <c r="E22" s="61">
        <f ca="1">D26-F26</f>
        <v>2542500.5714285746</v>
      </c>
      <c r="F22" s="58"/>
      <c r="H22" s="35"/>
      <c r="I22" s="31"/>
    </row>
    <row r="23" spans="1:11" x14ac:dyDescent="0.25">
      <c r="A23" s="7"/>
      <c r="B23" s="67"/>
      <c r="C23" s="68"/>
      <c r="D23" s="69"/>
      <c r="E23" s="62"/>
      <c r="F23" s="59"/>
      <c r="H23" s="35"/>
      <c r="I23" s="31"/>
    </row>
    <row r="24" spans="1:11" x14ac:dyDescent="0.25">
      <c r="A24" s="7"/>
      <c r="B24" s="70"/>
      <c r="C24" s="71"/>
      <c r="D24" s="72"/>
      <c r="E24" s="63"/>
      <c r="F24" s="60"/>
      <c r="H24" s="35"/>
      <c r="I24" s="31"/>
    </row>
    <row r="25" spans="1:11" x14ac:dyDescent="0.25">
      <c r="A25" s="36"/>
      <c r="B25" s="37"/>
      <c r="C25" s="42"/>
      <c r="D25" s="38">
        <f t="shared" si="0"/>
        <v>0</v>
      </c>
      <c r="E25" s="39">
        <f t="shared" si="1"/>
        <v>0</v>
      </c>
      <c r="F25" s="39">
        <f>IF(AND(C25&lt;=2.5,C25&lt;&gt;""),D25+$E$26/($C$10-$C$12-$C$11),D25-E25)</f>
        <v>0</v>
      </c>
      <c r="G25" s="4" t="s">
        <v>37</v>
      </c>
      <c r="H25" s="45"/>
      <c r="I25" s="31"/>
    </row>
    <row r="26" spans="1:11" x14ac:dyDescent="0.25">
      <c r="A26" s="53" t="s">
        <v>33</v>
      </c>
      <c r="B26" s="54"/>
      <c r="C26" s="55"/>
      <c r="D26" s="27">
        <f>SUM(D15:D21)</f>
        <v>25425000.000000004</v>
      </c>
      <c r="E26" s="27">
        <f ca="1">SUM(E15:E25)</f>
        <v>0</v>
      </c>
      <c r="F26" s="27">
        <f ca="1">SUM(F15:F21)</f>
        <v>22882499.428571429</v>
      </c>
      <c r="H26" s="45"/>
      <c r="I26" s="31"/>
    </row>
    <row r="27" spans="1:11" x14ac:dyDescent="0.25">
      <c r="H27" s="45"/>
      <c r="I27" s="31"/>
    </row>
    <row r="28" spans="1:11" x14ac:dyDescent="0.25">
      <c r="F28" s="22"/>
      <c r="J28" s="22"/>
    </row>
    <row r="31" spans="1:11" x14ac:dyDescent="0.25">
      <c r="B31" s="40" t="s">
        <v>29</v>
      </c>
      <c r="C31" s="40"/>
      <c r="D31" s="51" t="s">
        <v>30</v>
      </c>
      <c r="E31" s="51"/>
      <c r="F31" s="51"/>
    </row>
    <row r="36" spans="2:6" x14ac:dyDescent="0.25">
      <c r="B36" s="40" t="s">
        <v>14</v>
      </c>
      <c r="C36" s="40"/>
      <c r="D36" s="51" t="s">
        <v>25</v>
      </c>
      <c r="E36" s="51"/>
      <c r="F36" s="51"/>
    </row>
  </sheetData>
  <mergeCells count="7">
    <mergeCell ref="D36:F36"/>
    <mergeCell ref="A4:F4"/>
    <mergeCell ref="A26:C26"/>
    <mergeCell ref="A10:B10"/>
    <mergeCell ref="D31:F31"/>
    <mergeCell ref="E22:F24"/>
    <mergeCell ref="B22:D24"/>
  </mergeCells>
  <pageMargins left="0.7" right="0.7" top="0.75" bottom="0.75" header="0.3" footer="0.3"/>
  <pageSetup scale="8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</vt:lpstr>
      <vt:lpstr>2</vt:lpstr>
      <vt:lpstr>'1'!Print_Area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2018-07-03T08:02:05Z</dcterms:modified>
</cp:coreProperties>
</file>