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0\2.XulyBH\"/>
    </mc:Choice>
  </mc:AlternateContent>
  <bookViews>
    <workbookView xWindow="-15" yWindow="4035" windowWidth="10320" windowHeight="4065" activeTab="2"/>
  </bookViews>
  <sheets>
    <sheet name="TG102LE" sheetId="36" r:id="rId1"/>
    <sheet name="TG102V" sheetId="34" r:id="rId2"/>
    <sheet name="TG102SE" sheetId="37" r:id="rId3"/>
    <sheet name="TongThang" sheetId="25" r:id="rId4"/>
  </sheets>
  <externalReferences>
    <externalReference r:id="rId5"/>
  </externalReferences>
  <definedNames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3" hidden="1">TongThang!$S$4:$S$51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<sst xmlns="http://schemas.openxmlformats.org/spreadsheetml/2006/main" count="326" uniqueCount="66">
  <si>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</si>
  <si>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</si>
  <si>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</si>
  <si>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</si>
  <si>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</si>
  <si>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</si>
  <si>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</si>
  <si>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</si>
  <si>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</si>
  <si>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</si>
  <si>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</si>
  <si>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</si>
  <si>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</si>
  <si>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</si>
  <si>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</si>
  <si>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</si>
  <si>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</si>
  <si>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</si>
  <si>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</si>
  <si>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</si>
  <si>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</si>
  <si>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</si>
  <si>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</si>
  <si>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</si>
  <si>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</si>
  <si>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</si>
  <si>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</si>
  <si>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</si>
  <si>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</si>
  <si>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</si>
  <si>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</si>
  <si>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</si>
  <si>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</si>
  <si>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</si>
  <si>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</si>
  <si>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</si>
  <si>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</si>
  <si>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</si>
  <si>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</si>
  <si>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</si>
  <si>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</si>
  <si>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</si>
  <si>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</si>
  <si>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</si>
  <si>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</si>
  <si>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</si>
  <si>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</si>
  <si>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</si>
  <si>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</si>
  <si>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</si>
  <si>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</si>
  <si>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</si>
  <si>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</si>
  <si>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</si>
  <si>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</si>
  <si>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</si>
  <si>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</si>
  <si>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</si>
  <si>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</si>
  <si>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</si>
  <si>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</si>
  <si>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</si>
  <si>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TG102SE</t>
  </si>
  <si>
    <t>H</t>
  </si>
  <si>
    <t>TarisSG</t>
  </si>
  <si>
    <t>TG102V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</si>
</sst>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NET/5.%20WS/1.%20B&#7897;%20ph&#7853;n%20b&#7843;o%20h&#224;nh/1.%20Th&#7921;c%20hi&#7879;n%20s&#7917;a%20ch&#7919;a%20b&#7843;o%20h&#224;nh/nam2021/TongHopXLBH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ngHopThietBiBH"/>
      <sheetName val="ThietBiBH_NhieuLan"/>
    </sheetNames>
    <sheetDataSet>
      <sheetData sheetId="0">
        <row r="1514">
          <cell r="K1514" t="str">
            <v>Lỗi ic nguồn 3v3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19" zoomScale="85" zoomScaleNormal="85" workbookViewId="0">
      <selection activeCell="B6" sqref="B6:S4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19.4257812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T6" s="65"/>
      <c r="U6" s="6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T7" s="65"/>
      <c r="U7" s="67"/>
      <c r="V7" s="4" t="s">
        <v>35</v>
      </c>
      <c r="W7" s="65"/>
    </row>
    <row r="8" spans="1:23" s="12" customFormat="1" ht="18" customHeight="1" x14ac:dyDescent="0.25">
      <c r="A8" s="4">
        <v>3</v>
      </c>
      <c r="T8" s="65"/>
      <c r="U8" s="67"/>
      <c r="V8" s="4" t="s">
        <v>21</v>
      </c>
      <c r="W8" s="65"/>
    </row>
    <row r="9" spans="1:23" s="12" customFormat="1" ht="18" customHeight="1" x14ac:dyDescent="0.25">
      <c r="A9" s="4">
        <v>4</v>
      </c>
      <c r="T9" s="65"/>
      <c r="U9" s="67"/>
      <c r="V9" s="4" t="s">
        <v>51</v>
      </c>
      <c r="W9" s="65"/>
    </row>
    <row r="10" spans="1:23" s="12" customFormat="1" ht="18" customHeight="1" x14ac:dyDescent="0.25">
      <c r="A10" s="4">
        <v>5</v>
      </c>
      <c r="T10" s="65"/>
      <c r="U10" s="67"/>
      <c r="V10" s="4" t="s">
        <v>31</v>
      </c>
      <c r="W10" s="65"/>
    </row>
    <row r="11" spans="1:23" s="12" customFormat="1" ht="18" customHeight="1" x14ac:dyDescent="0.25">
      <c r="A11" s="4">
        <v>6</v>
      </c>
      <c r="T11" s="65"/>
      <c r="U11" s="67"/>
      <c r="V11" s="4" t="s">
        <v>30</v>
      </c>
      <c r="W11" s="65"/>
    </row>
    <row r="12" spans="1:23" s="12" customFormat="1" ht="18" customHeight="1" x14ac:dyDescent="0.25">
      <c r="A12" s="4">
        <v>7</v>
      </c>
      <c r="T12" s="65"/>
      <c r="U12" s="6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T13" s="65"/>
      <c r="U13" s="67"/>
      <c r="V13" s="4" t="s">
        <v>37</v>
      </c>
      <c r="W13" s="65"/>
    </row>
    <row r="14" spans="1:23" s="12" customFormat="1" ht="18" customHeight="1" x14ac:dyDescent="0.25">
      <c r="A14" s="4">
        <v>9</v>
      </c>
      <c r="T14" s="65"/>
      <c r="U14" s="67"/>
      <c r="V14" s="4" t="s">
        <v>36</v>
      </c>
      <c r="W14" s="65"/>
    </row>
    <row r="15" spans="1:23" ht="18" customHeight="1" x14ac:dyDescent="0.25">
      <c r="A15" s="4">
        <v>10</v>
      </c>
      <c r="T15" s="14"/>
      <c r="U15" s="67"/>
      <c r="V15" s="4" t="s">
        <v>24</v>
      </c>
      <c r="W15" s="65"/>
    </row>
    <row r="16" spans="1:23" ht="18" customHeight="1" x14ac:dyDescent="0.25">
      <c r="A16" s="4">
        <v>11</v>
      </c>
      <c r="T16" s="14"/>
      <c r="U16" s="68"/>
      <c r="V16" s="4" t="s">
        <v>25</v>
      </c>
      <c r="W16" s="65"/>
    </row>
    <row r="17" spans="1:23" ht="18" customHeight="1" x14ac:dyDescent="0.25">
      <c r="A17" s="4">
        <v>12</v>
      </c>
      <c r="T17" s="14"/>
      <c r="U17" s="65"/>
      <c r="V17" s="15"/>
      <c r="W17" s="65"/>
    </row>
    <row r="18" spans="1:23" ht="18" customHeight="1" x14ac:dyDescent="0.25">
      <c r="A18" s="4">
        <v>13</v>
      </c>
      <c r="T18" s="14"/>
      <c r="U18" s="14"/>
      <c r="V18" s="16"/>
      <c r="W18" s="14"/>
    </row>
    <row r="19" spans="1:23" ht="18" customHeight="1" x14ac:dyDescent="0.25">
      <c r="A19" s="4">
        <v>14</v>
      </c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T20" s="14"/>
      <c r="U20" s="10" t="s">
        <v>17</v>
      </c>
      <c r="V20" s="10">
        <f>COUNTIF($Q$49:$Q$51,"PM")</f>
        <v>0</v>
      </c>
      <c r="W20" s="14"/>
    </row>
    <row r="21" spans="1:23" ht="18" customHeight="1" x14ac:dyDescent="0.25">
      <c r="A21" s="4">
        <v>16</v>
      </c>
      <c r="T21" s="14"/>
      <c r="U21" s="10" t="s">
        <v>49</v>
      </c>
      <c r="V21" s="10">
        <f>COUNTIF($Q$49:$Q$51,"PC")</f>
        <v>0</v>
      </c>
      <c r="W21" s="14"/>
    </row>
    <row r="22" spans="1:23" ht="18" customHeight="1" x14ac:dyDescent="0.25">
      <c r="A22" s="4">
        <v>17</v>
      </c>
      <c r="T22" s="14"/>
      <c r="U22" s="10" t="s">
        <v>50</v>
      </c>
      <c r="V22" s="10">
        <f>COUNTIF($Q$49:$Q$51,"PC+PM")</f>
        <v>0</v>
      </c>
      <c r="W22" s="14"/>
    </row>
    <row r="23" spans="1:23" ht="18" customHeight="1" x14ac:dyDescent="0.25">
      <c r="A23" s="4">
        <v>18</v>
      </c>
      <c r="T23" s="14"/>
      <c r="U23" s="14"/>
      <c r="V23" s="16"/>
      <c r="W23" s="14"/>
    </row>
    <row r="24" spans="1:23" ht="18" customHeight="1" x14ac:dyDescent="0.25">
      <c r="A24" s="4">
        <v>19</v>
      </c>
      <c r="T24" s="14"/>
      <c r="U24" s="14"/>
      <c r="V24" s="16"/>
      <c r="W24" s="14"/>
    </row>
    <row r="25" spans="1:23" ht="18" customHeight="1" x14ac:dyDescent="0.25">
      <c r="A25" s="4">
        <v>20</v>
      </c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T26" s="14"/>
      <c r="U26" s="4" t="s">
        <v>26</v>
      </c>
      <c r="V26" s="10">
        <f>COUNTIF($R$49:$R$51,"*MCU*")</f>
        <v>0</v>
      </c>
      <c r="W26" s="14"/>
    </row>
    <row r="27" spans="1:23" ht="18" customHeight="1" x14ac:dyDescent="0.25">
      <c r="A27" s="4">
        <v>22</v>
      </c>
      <c r="T27" s="14"/>
      <c r="U27" s="4" t="s">
        <v>34</v>
      </c>
      <c r="V27" s="10">
        <f>COUNTIF($R$49:$R$51,"*GSM*")</f>
        <v>0</v>
      </c>
      <c r="W27" s="14"/>
    </row>
    <row r="28" spans="1:23" ht="18" customHeight="1" x14ac:dyDescent="0.25">
      <c r="A28" s="4">
        <v>23</v>
      </c>
      <c r="T28" s="14"/>
      <c r="U28" s="4" t="s">
        <v>27</v>
      </c>
      <c r="V28" s="10">
        <f>COUNTIF($R$49:$R$51,"*GPS*")</f>
        <v>0</v>
      </c>
      <c r="W28" s="14"/>
    </row>
    <row r="29" spans="1:23" ht="18" customHeight="1" x14ac:dyDescent="0.25">
      <c r="A29" s="4">
        <v>24</v>
      </c>
      <c r="T29" s="14"/>
      <c r="U29" s="4" t="s">
        <v>52</v>
      </c>
      <c r="V29" s="10">
        <f>COUNTIF($R$49:$R$51,"*NG*")</f>
        <v>0</v>
      </c>
      <c r="W29" s="14"/>
    </row>
    <row r="30" spans="1:23" ht="18" customHeight="1" x14ac:dyDescent="0.25">
      <c r="A30" s="4">
        <v>25</v>
      </c>
      <c r="T30" s="14"/>
      <c r="U30" s="4" t="s">
        <v>32</v>
      </c>
      <c r="V30" s="10">
        <f>COUNTIF($R$49:$R$51,"*I/O*")</f>
        <v>0</v>
      </c>
      <c r="W30" s="14"/>
    </row>
    <row r="31" spans="1:23" ht="18" customHeight="1" x14ac:dyDescent="0.25">
      <c r="A31" s="4">
        <v>26</v>
      </c>
      <c r="T31" s="14"/>
      <c r="U31" s="4" t="s">
        <v>22</v>
      </c>
      <c r="V31" s="10">
        <f>COUNTIF($R$49:$R$51,"*LK*")</f>
        <v>0</v>
      </c>
      <c r="W31" s="14"/>
    </row>
    <row r="32" spans="1:23" ht="18" customHeight="1" x14ac:dyDescent="0.25">
      <c r="A32" s="4">
        <v>27</v>
      </c>
      <c r="T32" s="14"/>
      <c r="U32" s="4" t="s">
        <v>28</v>
      </c>
      <c r="V32" s="10">
        <f>COUNTIF($R$49:$R$51,"*MCH*")</f>
        <v>0</v>
      </c>
      <c r="W32" s="14"/>
    </row>
    <row r="33" spans="1:24" ht="18" customHeight="1" x14ac:dyDescent="0.25">
      <c r="A33" s="4">
        <v>28</v>
      </c>
      <c r="T33" s="14"/>
      <c r="U33" s="4" t="s">
        <v>47</v>
      </c>
      <c r="V33" s="10">
        <f>COUNTIF($R$49:$R$51,"*SF*")</f>
        <v>0</v>
      </c>
      <c r="W33" s="14"/>
    </row>
    <row r="34" spans="1:24" ht="18" customHeight="1" x14ac:dyDescent="0.25">
      <c r="A34" s="4">
        <v>29</v>
      </c>
      <c r="T34" s="14"/>
      <c r="U34" s="4" t="s">
        <v>48</v>
      </c>
      <c r="V34" s="10">
        <f>COUNTIF($R$49:$R$51,"*RTB*")</f>
        <v>0</v>
      </c>
      <c r="W34" s="14"/>
    </row>
    <row r="35" spans="1:24" ht="18" customHeight="1" x14ac:dyDescent="0.25">
      <c r="A35" s="4">
        <v>30</v>
      </c>
      <c r="T35" s="14"/>
      <c r="U35" s="4" t="s">
        <v>38</v>
      </c>
      <c r="V35" s="10">
        <f>COUNTIF($R$49:$R$51,"*NCFW*")</f>
        <v>0</v>
      </c>
      <c r="W35" s="14"/>
    </row>
    <row r="36" spans="1:24" ht="18" customHeight="1" x14ac:dyDescent="0.25">
      <c r="A36" s="4">
        <v>31</v>
      </c>
      <c r="T36" s="14"/>
      <c r="U36" s="4" t="s">
        <v>29</v>
      </c>
      <c r="V36" s="10">
        <f>COUNTIF($R$49:$R$51,"*KL*")</f>
        <v>0</v>
      </c>
      <c r="W36" s="14"/>
    </row>
    <row r="37" spans="1:24" ht="18" customHeight="1" x14ac:dyDescent="0.25">
      <c r="A37" s="4">
        <v>32</v>
      </c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T38" s="14"/>
      <c r="U38" s="14"/>
      <c r="V38" s="16"/>
      <c r="W38" s="14"/>
    </row>
    <row r="39" spans="1:24" ht="18" customHeight="1" x14ac:dyDescent="0.25">
      <c r="A39" s="4">
        <v>34</v>
      </c>
      <c r="T39" s="14"/>
      <c r="U39" s="14"/>
      <c r="V39" s="16"/>
      <c r="W39" s="14"/>
    </row>
    <row r="40" spans="1:24" ht="18" customHeight="1" x14ac:dyDescent="0.25">
      <c r="A40" s="4">
        <v>35</v>
      </c>
      <c r="T40" s="14"/>
      <c r="U40" s="18" t="s">
        <v>40</v>
      </c>
      <c r="V40" s="10">
        <f>COUNTIF($O$49:$O$51,"*DM*")</f>
        <v>0</v>
      </c>
      <c r="W40" s="14"/>
    </row>
    <row r="41" spans="1:24" ht="18" customHeight="1" x14ac:dyDescent="0.25">
      <c r="A41" s="4">
        <v>36</v>
      </c>
      <c r="T41" s="14"/>
      <c r="U41" s="18" t="s">
        <v>41</v>
      </c>
      <c r="V41" s="10">
        <f>COUNTIF($O$49:$O$51,"*KS*")</f>
        <v>0</v>
      </c>
      <c r="W41" s="14"/>
    </row>
    <row r="42" spans="1:24" ht="18" customHeight="1" x14ac:dyDescent="0.25">
      <c r="A42" s="4">
        <v>37</v>
      </c>
      <c r="T42" s="14"/>
      <c r="U42" s="14"/>
      <c r="V42" s="16"/>
      <c r="W42" s="14"/>
    </row>
    <row r="43" spans="1:24" ht="18" customHeight="1" x14ac:dyDescent="0.25">
      <c r="A43" s="4">
        <v>38</v>
      </c>
      <c r="T43" s="14"/>
      <c r="U43" s="14"/>
      <c r="V43" s="16"/>
      <c r="W43" s="14"/>
    </row>
    <row r="44" spans="1:24" ht="18" customHeight="1" x14ac:dyDescent="0.25">
      <c r="A44" s="4">
        <v>39</v>
      </c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T45" s="14"/>
      <c r="U45" s="10" t="s">
        <v>44</v>
      </c>
      <c r="V45" s="10">
        <f>COUNTIFS($D$49:$D$300,"TG102LE",$H$49:$H$300,"*Lô 3-20*")</f>
        <v>0</v>
      </c>
      <c r="W45" s="10">
        <f>COUNTIFS($D$49:$D$300,"TG102LE",$H$49:$H$300,"*Lô 1-21*")</f>
        <v>0</v>
      </c>
      <c r="X45" s="10">
        <f>COUNTIFS($D$49:$D$300,"TG102LE",$H$49:$H$300,"*Lô 2-21*")</f>
        <v>0</v>
      </c>
    </row>
    <row r="46" spans="1:24" ht="18" customHeight="1" x14ac:dyDescent="0.25">
      <c r="A46" s="4">
        <v>41</v>
      </c>
      <c r="T46" s="14"/>
      <c r="U46" s="10" t="s">
        <v>56</v>
      </c>
      <c r="V46" s="10">
        <f>COUNTIFS($D$49:$D$300,"TG102LE-4G",$H$49:$H$300,"*Lô 3-20*")</f>
        <v>0</v>
      </c>
      <c r="W46" s="10">
        <f>COUNTIFS($D$49:$D$300,"TG102LE-4G",$H$49:$H$300,"*Lô 1-21*")</f>
        <v>0</v>
      </c>
      <c r="X46" s="10">
        <f>COUNTIFS($D$49:$D$300,"TG102LE-4G",$H$49:$H$300,"*Lô 2-21*")</f>
        <v>0</v>
      </c>
    </row>
    <row r="47" spans="1:24" ht="18" customHeight="1" x14ac:dyDescent="0.25">
      <c r="A47" s="4">
        <v>42</v>
      </c>
      <c r="T47" s="14"/>
      <c r="U47" s="10" t="s">
        <v>45</v>
      </c>
      <c r="V47" s="10">
        <f>COUNTIFS($D$49:$D$300,"TG102E",$H$49:$H$300,"*Lô 3-20*")</f>
        <v>0</v>
      </c>
      <c r="W47" s="10">
        <f>COUNTIFS($D$49:$D$300,"TG102E",$H$49:$H$300,"*Lô 1-21*")</f>
        <v>0</v>
      </c>
      <c r="X47" s="10">
        <f>COUNTIFS($D$49:$D$300,"TG102E",$H$49:$H$300,"*Lô 2-21*")</f>
        <v>0</v>
      </c>
    </row>
    <row r="48" spans="1:24" ht="18" customHeight="1" x14ac:dyDescent="0.25">
      <c r="A48" s="4">
        <v>43</v>
      </c>
      <c r="T48" s="35">
        <f>COUNTIF([1]TongHopThietBiBH!K1513:K1524,"*GSM*")</f>
        <v>0</v>
      </c>
      <c r="U48" s="10" t="s">
        <v>57</v>
      </c>
      <c r="V48" s="10">
        <f>COUNTIFS($D$49:$D$300,"ACT-01",$H$49:$H$300,"*Lô 3-20*")</f>
        <v>0</v>
      </c>
      <c r="W48" s="10">
        <f>COUNTIFS($D$49:$D$300,"ACT-01",$H$49:$H$300,"*Lô 1-21*")</f>
        <v>0</v>
      </c>
      <c r="X48" s="10">
        <f>COUNTIFS($D$49:$D$300,"ACT-01",$H$49:$H$300,"*Lô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:S3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65</v>
      </c>
      <c r="E6" s="39">
        <v>868926033937282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65</v>
      </c>
      <c r="E7" s="39">
        <v>868926033919298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65</v>
      </c>
      <c r="E8" s="39">
        <v>864811037200164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44497</v>
      </c>
      <c r="C9" s="37"/>
      <c r="D9" s="38" t="s">
        <v>65</v>
      </c>
      <c r="E9" s="39">
        <v>868411036981962</v>
      </c>
      <c r="F9" s="38"/>
      <c r="G9" s="38" t="s">
        <v>63</v>
      </c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44497</v>
      </c>
      <c r="C10" s="37"/>
      <c r="D10" s="38" t="s">
        <v>65</v>
      </c>
      <c r="E10" s="39">
        <v>864811037229262</v>
      </c>
      <c r="F10" s="38"/>
      <c r="G10" s="38" t="s">
        <v>63</v>
      </c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44497</v>
      </c>
      <c r="C11" s="37"/>
      <c r="D11" s="38" t="s">
        <v>65</v>
      </c>
      <c r="E11" s="39">
        <v>864811036983356</v>
      </c>
      <c r="F11" s="38"/>
      <c r="G11" s="38" t="s">
        <v>63</v>
      </c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44497</v>
      </c>
      <c r="C12" s="37"/>
      <c r="D12" s="38" t="s">
        <v>65</v>
      </c>
      <c r="E12" s="39">
        <v>866192037750096</v>
      </c>
      <c r="F12" s="38"/>
      <c r="G12" s="38" t="s">
        <v>63</v>
      </c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44497</v>
      </c>
      <c r="C13" s="37"/>
      <c r="D13" s="38" t="s">
        <v>65</v>
      </c>
      <c r="E13" s="39">
        <v>868926033950772</v>
      </c>
      <c r="F13" s="38"/>
      <c r="G13" s="38" t="s">
        <v>63</v>
      </c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44497</v>
      </c>
      <c r="C14" s="37"/>
      <c r="D14" s="38" t="s">
        <v>65</v>
      </c>
      <c r="E14" s="39">
        <v>868926033922870</v>
      </c>
      <c r="F14" s="38"/>
      <c r="G14" s="38" t="s">
        <v>63</v>
      </c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>
        <v>44497</v>
      </c>
      <c r="C15" s="37"/>
      <c r="D15" s="38" t="s">
        <v>65</v>
      </c>
      <c r="E15" s="39">
        <v>866192037779442</v>
      </c>
      <c r="F15" s="38"/>
      <c r="G15" s="38" t="s">
        <v>63</v>
      </c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>
        <v>44497</v>
      </c>
      <c r="C16" s="37"/>
      <c r="D16" s="38" t="s">
        <v>65</v>
      </c>
      <c r="E16" s="39">
        <v>864811036936917</v>
      </c>
      <c r="F16" s="38"/>
      <c r="G16" s="38" t="s">
        <v>63</v>
      </c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>
        <v>44497</v>
      </c>
      <c r="C17" s="37"/>
      <c r="D17" s="38" t="s">
        <v>65</v>
      </c>
      <c r="E17" s="39">
        <v>864811037199523</v>
      </c>
      <c r="F17" s="38"/>
      <c r="G17" s="38" t="s">
        <v>63</v>
      </c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44497</v>
      </c>
      <c r="C18" s="9"/>
      <c r="D18" s="38" t="s">
        <v>65</v>
      </c>
      <c r="E18" s="39">
        <v>868345035609411</v>
      </c>
      <c r="F18" s="38"/>
      <c r="G18" s="38" t="s">
        <v>63</v>
      </c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44497</v>
      </c>
      <c r="C19" s="9"/>
      <c r="D19" s="38" t="s">
        <v>65</v>
      </c>
      <c r="E19" s="39">
        <v>866192037785142</v>
      </c>
      <c r="F19" s="38"/>
      <c r="G19" s="38" t="s">
        <v>63</v>
      </c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44497</v>
      </c>
      <c r="C20" s="9"/>
      <c r="D20" s="38" t="s">
        <v>65</v>
      </c>
      <c r="E20" s="39">
        <v>866192037772017</v>
      </c>
      <c r="F20" s="38"/>
      <c r="G20" s="38" t="s">
        <v>63</v>
      </c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37">
        <v>44497</v>
      </c>
      <c r="C21" s="9"/>
      <c r="D21" s="38" t="s">
        <v>65</v>
      </c>
      <c r="E21" s="39">
        <v>868926033918985</v>
      </c>
      <c r="F21" s="38"/>
      <c r="G21" s="38" t="s">
        <v>63</v>
      </c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>
        <v>44497</v>
      </c>
      <c r="C22" s="9"/>
      <c r="D22" s="38" t="s">
        <v>65</v>
      </c>
      <c r="E22" s="39">
        <v>868926033962108</v>
      </c>
      <c r="F22" s="38"/>
      <c r="G22" s="38" t="s">
        <v>63</v>
      </c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37">
        <v>44497</v>
      </c>
      <c r="C23" s="9"/>
      <c r="D23" s="38" t="s">
        <v>65</v>
      </c>
      <c r="E23" s="39">
        <v>869627031807894</v>
      </c>
      <c r="F23" s="38"/>
      <c r="G23" s="38" t="s">
        <v>63</v>
      </c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44497</v>
      </c>
      <c r="C24" s="9"/>
      <c r="D24" s="38" t="s">
        <v>65</v>
      </c>
      <c r="E24" s="39">
        <v>864811036988322</v>
      </c>
      <c r="F24" s="38"/>
      <c r="G24" s="38" t="s">
        <v>63</v>
      </c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44497</v>
      </c>
      <c r="C25" s="9"/>
      <c r="D25" s="38" t="s">
        <v>65</v>
      </c>
      <c r="E25" s="39">
        <v>864811036952047</v>
      </c>
      <c r="F25" s="38"/>
      <c r="G25" s="38" t="s">
        <v>63</v>
      </c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37">
        <v>44497</v>
      </c>
      <c r="C26" s="9"/>
      <c r="D26" s="38" t="s">
        <v>65</v>
      </c>
      <c r="E26" s="39">
        <v>864811037162232</v>
      </c>
      <c r="F26" s="38"/>
      <c r="G26" s="38" t="s">
        <v>63</v>
      </c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44497</v>
      </c>
      <c r="C27" s="9"/>
      <c r="D27" s="38" t="s">
        <v>65</v>
      </c>
      <c r="E27" s="39">
        <v>866192037792148</v>
      </c>
      <c r="F27" s="38"/>
      <c r="G27" s="38" t="s">
        <v>63</v>
      </c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44497</v>
      </c>
      <c r="C28" s="9"/>
      <c r="D28" s="38" t="s">
        <v>65</v>
      </c>
      <c r="E28" s="39">
        <v>868926039920296</v>
      </c>
      <c r="F28" s="38"/>
      <c r="G28" s="38" t="s">
        <v>63</v>
      </c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44497</v>
      </c>
      <c r="C29" s="9"/>
      <c r="D29" s="38" t="s">
        <v>65</v>
      </c>
      <c r="E29" s="39">
        <v>868345031043383</v>
      </c>
      <c r="F29" s="38"/>
      <c r="G29" s="38" t="s">
        <v>63</v>
      </c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K1" zoomScale="85" zoomScaleNormal="85" workbookViewId="0">
      <selection activeCell="Q20" sqref="Q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9" t="s">
        <v>15</v>
      </c>
      <c r="J5" s="70"/>
      <c r="K5" s="64" t="s">
        <v>12</v>
      </c>
      <c r="L5" s="6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44497</v>
      </c>
      <c r="C6" s="37"/>
      <c r="D6" s="38" t="s">
        <v>62</v>
      </c>
      <c r="E6" s="39">
        <v>863586032858221</v>
      </c>
      <c r="F6" s="38"/>
      <c r="G6" s="38" t="s">
        <v>63</v>
      </c>
      <c r="H6" s="38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65"/>
      <c r="U6" s="66" t="s">
        <v>18</v>
      </c>
      <c r="V6" s="4" t="s">
        <v>20</v>
      </c>
      <c r="W6" s="65"/>
    </row>
    <row r="7" spans="1:23" s="12" customFormat="1" ht="18" customHeight="1" x14ac:dyDescent="0.25">
      <c r="A7" s="4">
        <v>2</v>
      </c>
      <c r="B7" s="37">
        <v>44497</v>
      </c>
      <c r="C7" s="37"/>
      <c r="D7" s="38" t="s">
        <v>62</v>
      </c>
      <c r="E7" s="39">
        <v>862631034708957</v>
      </c>
      <c r="F7" s="38"/>
      <c r="G7" s="38" t="s">
        <v>63</v>
      </c>
      <c r="H7" s="38"/>
      <c r="I7" s="60"/>
      <c r="J7" s="1"/>
      <c r="K7" s="52"/>
      <c r="L7" s="40"/>
      <c r="M7" s="1"/>
      <c r="N7" s="1"/>
      <c r="O7" s="40"/>
      <c r="P7" s="1"/>
      <c r="Q7" s="3"/>
      <c r="R7" s="38"/>
      <c r="S7" s="4"/>
      <c r="T7" s="65"/>
      <c r="U7" s="67"/>
      <c r="V7" s="4" t="s">
        <v>35</v>
      </c>
      <c r="W7" s="65"/>
    </row>
    <row r="8" spans="1:23" s="12" customFormat="1" ht="18" customHeight="1" x14ac:dyDescent="0.25">
      <c r="A8" s="4">
        <v>3</v>
      </c>
      <c r="B8" s="37">
        <v>44497</v>
      </c>
      <c r="C8" s="37"/>
      <c r="D8" s="38" t="s">
        <v>62</v>
      </c>
      <c r="E8" s="39">
        <v>863586034549182</v>
      </c>
      <c r="F8" s="38"/>
      <c r="G8" s="38" t="s">
        <v>63</v>
      </c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5"/>
      <c r="U8" s="67"/>
      <c r="V8" s="4" t="s">
        <v>21</v>
      </c>
      <c r="W8" s="65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5"/>
      <c r="U9" s="67"/>
      <c r="V9" s="4" t="s">
        <v>51</v>
      </c>
      <c r="W9" s="65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5"/>
      <c r="U10" s="67"/>
      <c r="V10" s="4" t="s">
        <v>31</v>
      </c>
      <c r="W10" s="65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5"/>
      <c r="U11" s="67"/>
      <c r="V11" s="4" t="s">
        <v>30</v>
      </c>
      <c r="W11" s="65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5"/>
      <c r="U12" s="66" t="s">
        <v>19</v>
      </c>
      <c r="V12" s="4" t="s">
        <v>23</v>
      </c>
      <c r="W12" s="65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5"/>
      <c r="U13" s="67"/>
      <c r="V13" s="4" t="s">
        <v>37</v>
      </c>
      <c r="W13" s="65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5"/>
      <c r="U14" s="67"/>
      <c r="V14" s="4" t="s">
        <v>36</v>
      </c>
      <c r="W14" s="65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5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5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5"/>
      <c r="V17" s="15"/>
      <c r="W17" s="65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C1" zoomScale="70" zoomScaleNormal="70" workbookViewId="0">
      <selection activeCell="J12" sqref="J1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TongThang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2021-11-01T01:54:39Z</dcterms:modified>
</cp:coreProperties>
</file>