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66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<sst xmlns="http://schemas.openxmlformats.org/spreadsheetml/2006/main" count="11761" uniqueCount="1058">
  <si>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</si>
  <si>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</si>
  <si>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</si>
  <si>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</si>
  <si>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</si>
  <si>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</si>
  <si>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</si>
  <si>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</si>
  <si>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</si>
  <si>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</si>
  <si>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</si>
  <si>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</si>
  <si>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</si>
  <si>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</si>
  <si>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</si>
  <si>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</si>
  <si>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</si>
  <si>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</si>
  <si>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</si>
  <si>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</si>
  <si>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</si>
  <si>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</si>
  <si>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</si>
  <si>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</si>
  <si>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</si>
  <si>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</si>
  <si>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</si>
  <si>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</si>
  <si>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</si>
  <si>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</si>
  <si>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</si>
  <si>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</si>
  <si>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</si>
  <si>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</si>
  <si>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</si>
  <si>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</si>
  <si>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</si>
  <si>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</si>
  <si>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</si>
  <si>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</si>
  <si>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</si>
  <si>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</si>
  <si>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</si>
  <si>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</si>
  <si>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</si>
  <si>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</si>
  <si>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</si>
  <si>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</si>
  <si>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</si>
  <si>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</si>
  <si>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</si>
  <si>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</si>
  <si>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</si>
  <si>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</si>
  <si>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</si>
  <si>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</si>
  <si>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</si>
  <si>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</si>
  <si>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</si>
  <si>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</si>
  <si>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</si>
  <si>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</si>
  <si>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</si>
  <si>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</si>
  <si>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</si>
  <si>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</si>
  <si>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</si>
  <si>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</si>
  <si>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</si>
  <si>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</si>
  <si>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</si>
  <si>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</si>
  <si>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</si>
  <si>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</si>
  <si>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</si>
  <si>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</si>
  <si>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</si>
  <si>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</si>
  <si>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</si>
  <si>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</si>
  <si>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</si>
  <si>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</si>
  <si>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</si>
  <si>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</si>
  <si>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</si>
  <si>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</si>
  <si>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</si>
  <si>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</si>
  <si>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</si>
  <si>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</si>
  <si>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</si>
  <si>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</si>
  <si>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</si>
  <si>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</si>
  <si>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</si>
  <si>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</si>
  <si>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</si>
  <si>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</si>
  <si>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</si>
  <si>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</si>
  <si>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</si>
  <si>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</si>
  <si>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</si>
  <si>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</si>
  <si>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</si>
  <si>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</si>
  <si>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</si>
  <si>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</si>
  <si>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</si>
  <si>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</si>
  <si>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</si>
  <si>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</si>
  <si>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</si>
  <si>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</si>
  <si>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</si>
  <si>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</si>
  <si>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</si>
  <si>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</si>
  <si>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</si>
  <si>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</si>
  <si>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</si>
  <si>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</si>
  <si>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</si>
  <si>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</si>
  <si>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</si>
  <si>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</si>
  <si>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</si>
  <si>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</si>
  <si>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</si>
  <si>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</si>
  <si>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</si>
  <si>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</si>
  <si>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</si>
  <si>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</si>
  <si>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</si>
  <si>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</si>
  <si>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</si>
  <si>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</si>
  <si>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</si>
  <si>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</si>
  <si>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</si>
  <si>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</si>
  <si>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</si>
  <si>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</si>
  <si>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</si>
  <si>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</si>
  <si>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</si>
  <si>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</si>
  <si>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</si>
  <si>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</si>
  <si>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</si>
  <si>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</si>
  <si>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</si>
  <si>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</si>
  <si>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</si>
  <si>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</si>
  <si>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</si>
  <si>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</si>
  <si>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</si>
  <si>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</si>
  <si>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</si>
  <si>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</si>
  <si>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</si>
  <si>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</si>
  <si>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</si>
  <si>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</si>
  <si>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</si>
  <si>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</si>
  <si>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</si>
  <si>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</si>
  <si>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</si>
  <si>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</si>
  <si>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</si>
  <si>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</si>
  <si>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</si>
  <si>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</si>
  <si>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</si>
  <si>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</si>
  <si>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</si>
  <si>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</si>
  <si>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</si>
  <si>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</si>
  <si>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</si>
  <si>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</si>
  <si>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</si>
  <si>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</si>
  <si>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</si>
  <si>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</si>
  <si>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</si>
  <si>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</si>
  <si>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</si>
  <si>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</si>
  <si>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</si>
  <si>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</si>
  <si>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</si>
  <si>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</si>
  <si>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</si>
  <si>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</si>
  <si>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</si>
  <si>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</si>
  <si>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</si>
  <si>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</si>
  <si>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</si>
  <si>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</si>
  <si>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</si>
  <si>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</si>
  <si>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</si>
  <si>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</si>
  <si>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</si>
  <si>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</si>
  <si>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</si>
  <si>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</si>
  <si>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</si>
  <si>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</si>
  <si>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</si>
  <si>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</si>
  <si>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</si>
  <si>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</si>
  <si>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</si>
  <si>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</si>
  <si>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</si>
  <si>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</si>
  <si>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</si>
  <si>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</si>
  <si>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</si>
  <si>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</si>
  <si>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</si>
  <si>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</si>
  <si>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</si>
  <si>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</si>
  <si>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</si>
  <si>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</si>
  <si>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</si>
  <si>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</si>
  <si>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</si>
  <si>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</si>
  <si>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</si>
  <si>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</si>
  <si>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</si>
  <si>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</si>
  <si>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</si>
  <si>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</si>
  <si>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</si>
  <si>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</si>
  <si>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</si>
  <si>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</si>
  <si>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</si>
  <si>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</si>
  <si>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</si>
  <si>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</si>
  <si>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</si>
  <si>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</si>
  <si>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</si>
  <si>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</si>
  <si>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</si>
  <si>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</si>
  <si>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</si>
  <si>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</si>
  <si>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</si>
  <si>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</si>
  <si>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</si>
  <si>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</si>
  <si>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</si>
  <si>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</si>
  <si>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</si>
  <si>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</si>
  <si>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</si>
  <si>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</si>
  <si>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</si>
  <si>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</si>
  <si>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</si>
  <si>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</si>
  <si>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</si>
  <si>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</si>
  <si>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</si>
  <si>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</si>
  <si>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</si>
  <si>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</si>
  <si>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</si>
  <si>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</si>
  <si>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</si>
  <si>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</si>
  <si>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</si>
  <si>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</si>
  <si>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</si>
  <si>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</si>
  <si>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</si>
  <si>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</si>
  <si>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</si>
  <si>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</si>
  <si>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</si>
  <si>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</si>
  <si>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</si>
  <si>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</si>
  <si>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</si>
  <si>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</si>
  <si>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</si>
  <si>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</si>
  <si>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</si>
  <si>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</si>
  <si>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</si>
  <si>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</si>
  <si>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</si>
  <si>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</si>
  <si>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</si>
  <si>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</si>
  <si>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</si>
  <si>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</si>
  <si>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</si>
  <si>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</si>
  <si>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</si>
  <si>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</si>
  <si>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</si>
  <si>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</si>
  <si>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</si>
  <si>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</si>
  <si>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</si>
  <si>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</si>
  <si>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</si>
  <si>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</si>
  <si>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</si>
  <si>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</si>
  <si>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</si>
  <si>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</si>
  <si>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</si>
  <si>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</si>
  <si>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</si>
  <si>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</si>
  <si>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</si>
  <si>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</si>
  <si>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</si>
  <si>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</si>
  <si>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</si>
  <si>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</si>
  <si>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</si>
  <si>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</si>
  <si>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</si>
  <si>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</si>
  <si>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</si>
  <si>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</si>
  <si>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</si>
  <si>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</si>
  <si>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</si>
  <si>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</si>
  <si>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</si>
  <si>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</si>
  <si>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</si>
  <si>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</si>
  <si>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</si>
  <si>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</si>
  <si>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</si>
  <si>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</si>
  <si>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</si>
  <si>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</si>
  <si>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</si>
  <si>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</si>
  <si>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</si>
  <si>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</si>
  <si>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</si>
  <si>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</si>
  <si>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</si>
  <si>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</si>
  <si>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</si>
  <si>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</si>
  <si>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</si>
  <si>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</si>
  <si>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</si>
  <si>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</si>
  <si>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</si>
  <si>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</si>
  <si>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</si>
  <si>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</si>
  <si>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</si>
  <si>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</si>
  <si>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</si>
  <si>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</si>
  <si>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</si>
  <si>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</si>
  <si>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</si>
  <si>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</si>
  <si>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</si>
  <si>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</si>
  <si>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</si>
  <si>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</si>
  <si>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</si>
  <si>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</si>
  <si>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</si>
  <si>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</si>
  <si>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</si>
  <si>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</si>
  <si>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</si>
  <si>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</si>
  <si>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</si>
  <si>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</si>
  <si>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</si>
  <si>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</si>
  <si>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</si>
  <si>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</si>
  <si>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</si>
  <si>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</si>
  <si>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</si>
  <si>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</si>
  <si>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</si>
  <si>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</si>
  <si>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</si>
  <si>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</si>
  <si>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</si>
  <si>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</si>
  <si>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</si>
  <si>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</si>
  <si>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</si>
  <si>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</si>
  <si>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</si>
  <si>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</si>
  <si>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</si>
  <si>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</si>
  <si>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</si>
  <si>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</si>
  <si>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</si>
  <si>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</si>
  <si>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</si>
  <si>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</si>
  <si>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</si>
  <si>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</si>
  <si>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</si>
  <si>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</si>
  <si>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</si>
  <si>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</si>
  <si>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</si>
  <si>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</si>
  <si>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</si>
  <si>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</si>
  <si>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</si>
  <si>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</si>
  <si>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</si>
  <si>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</si>
  <si>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</si>
  <si>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</si>
  <si>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</si>
  <si>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</si>
  <si>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</si>
  <si>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</si>
  <si>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</si>
  <si>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</si>
  <si>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</si>
  <si>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</si>
  <si>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</si>
  <si>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</si>
  <si>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</si>
  <si>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</si>
  <si>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</si>
  <si>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</si>
  <si>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</si>
  <si>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</si>
  <si>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</si>
  <si>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</si>
  <si>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</si>
  <si>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</si>
  <si>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</si>
  <si>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</si>
  <si>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</si>
  <si>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</si>
  <si>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</si>
  <si>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</si>
  <si>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</si>
  <si>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</si>
  <si>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</si>
  <si>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</si>
  <si>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</si>
  <si>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</si>
  <si>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</si>
  <si>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</si>
  <si>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</si>
  <si>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</si>
  <si>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</si>
  <si>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</si>
  <si>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</si>
  <si>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</si>
  <si>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</si>
  <si>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</si>
  <si>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</si>
  <si>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</si>
  <si>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</si>
  <si>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</si>
  <si>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</si>
  <si>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</si>
  <si>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</si>
  <si>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</si>
  <si>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</si>
  <si>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</si>
  <si>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</si>
  <si>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</si>
  <si>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</si>
  <si>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</si>
  <si>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</si>
  <si>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</si>
  <si>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</si>
  <si>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</si>
  <si>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</si>
  <si>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</si>
  <si>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</si>
  <si>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</si>
  <si>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</si>
  <si>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</si>
  <si>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</si>
  <si>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</si>
  <si>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</si>
  <si>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</si>
  <si>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</si>
  <si>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</si>
  <si>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</si>
  <si>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</si>
  <si>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</si>
  <si>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</si>
  <si>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</si>
  <si>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</si>
  <si>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</si>
  <si>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</si>
  <si>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</si>
  <si>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</si>
  <si>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</si>
  <si>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</si>
  <si>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</si>
  <si>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</si>
  <si>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</si>
  <si>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</si>
  <si>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</si>
  <si>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</si>
  <si>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</si>
  <si>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</si>
  <si>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</si>
  <si>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</si>
  <si>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</si>
  <si>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</si>
  <si>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</si>
  <si>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</si>
  <si>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</si>
  <si>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</si>
  <si>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</si>
  <si>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</si>
  <si>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</si>
  <si>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</si>
  <si>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</si>
  <si>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</si>
  <si>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</si>
  <si>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</si>
  <si>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</si>
  <si>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</si>
  <si>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</si>
  <si>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</si>
  <si>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</si>
  <si>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</si>
  <si>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</si>
  <si>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</si>
  <si>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</si>
  <si>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</si>
  <si>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</si>
  <si>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</si>
  <si>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</si>
  <si>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</si>
  <si>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</si>
  <si>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</si>
  <si>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</si>
  <si>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</si>
  <si>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</si>
  <si>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</si>
  <si>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</si>
  <si>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</si>
  <si>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</si>
  <si>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</si>
  <si>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</si>
  <si>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</si>
  <si>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</si>
  <si>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</si>
  <si>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</si>
  <si>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</si>
  <si>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</si>
  <si>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</si>
  <si>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</si>
  <si>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</si>
  <si>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</si>
  <si>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</si>
  <si>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</si>
  <si>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</si>
  <si>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</si>
  <si>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</si>
  <si>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</si>
  <si>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</si>
  <si>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</si>
  <si>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</si>
  <si>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</si>
  <si>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</si>
  <si>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</si>
  <si>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</si>
  <si>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</si>
  <si>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</si>
  <si>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</si>
  <si>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</si>
  <si>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</si>
  <si>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</si>
  <si>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</si>
  <si>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</si>
  <si>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</si>
  <si>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</si>
  <si>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</si>
  <si>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</si>
  <si>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</si>
  <si>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</si>
  <si>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</si>
  <si>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</si>
  <si>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</si>
  <si>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</si>
  <si>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</si>
  <si>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</si>
  <si>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</si>
  <si>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</si>
  <si>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</si>
  <si>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</si>
  <si>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</si>
  <si>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</si>
  <si>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</si>
  <si>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</si>
  <si>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</si>
  <si>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</si>
  <si>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</si>
  <si>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</si>
  <si>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</si>
  <si>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</si>
  <si>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</si>
  <si>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</si>
  <si>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</si>
  <si>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</si>
  <si>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</si>
  <si>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</si>
  <si>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</si>
  <si>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</si>
  <si>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</si>
  <si>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</si>
  <si>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</si>
  <si>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</si>
  <si>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</si>
  <si>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</si>
  <si>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</si>
  <si>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</si>
  <si>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</si>
  <si>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</si>
  <si>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</si>
  <si>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</si>
  <si>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</si>
  <si>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</si>
  <si>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</si>
  <si>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</si>
  <si>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</si>
  <si>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</si>
  <si>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</si>
  <si>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</si>
  <si>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</si>
  <si>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</si>
  <si>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</si>
  <si>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</si>
  <si>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</si>
  <si>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</si>
  <si>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</si>
  <si>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</si>
  <si>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</si>
  <si>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</si>
  <si>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</si>
  <si>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</si>
  <si>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</si>
  <si>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</si>
  <si>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</si>
  <si>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</si>
  <si>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</si>
  <si>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</si>
  <si>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</si>
  <si>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</si>
  <si>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</si>
  <si>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</si>
  <si>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</si>
  <si>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</si>
  <si>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</si>
  <si>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</si>
  <si>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</si>
  <si>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</si>
  <si>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</si>
  <si>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</si>
  <si>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</si>
  <si>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</si>
  <si>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</si>
  <si>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</si>
  <si>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</si>
  <si>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</si>
  <si>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</si>
  <si>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</si>
  <si>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</si>
  <si>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</si>
  <si>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</si>
  <si>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</si>
  <si>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</si>
  <si>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</si>
  <si>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</si>
  <si>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</si>
  <si>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</si>
  <si>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</si>
  <si>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</si>
  <si>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</si>
  <si>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</si>
  <si>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</si>
  <si>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</si>
  <si>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</si>
  <si>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</si>
  <si>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</si>
  <si>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</si>
  <si>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</si>
  <si>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</si>
  <si>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</si>
  <si>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</si>
  <si>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</si>
  <si>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</si>
  <si>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</si>
  <si>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</si>
  <si>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</si>
  <si>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</si>
  <si>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</si>
  <si>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</si>
  <si>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</si>
  <si>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</si>
  <si>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</si>
  <si>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</si>
  <si>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</si>
  <si>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</si>
  <si>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</si>
  <si>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</si>
  <si>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</si>
  <si>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</si>
  <si>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</si>
  <si>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</si>
  <si>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</si>
  <si>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</si>
  <si>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</si>
  <si>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</si>
  <si>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</si>
  <si>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</si>
  <si>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</si>
  <si>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</si>
  <si>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</si>
  <si>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</si>
  <si>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</si>
  <si>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</si>
  <si>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</si>
  <si>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</si>
  <si>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</si>
  <si>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</si>
  <si>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</si>
  <si>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</si>
  <si>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</si>
  <si>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</si>
  <si>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</si>
  <si>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</si>
  <si>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</si>
  <si>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</si>
  <si>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</si>
  <si>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</si>
  <si>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</si>
  <si>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</si>
  <si>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</si>
  <si>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</si>
  <si>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</si>
  <si>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</si>
  <si>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</si>
  <si>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</si>
  <si>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</si>
  <si>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</si>
  <si>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</si>
  <si>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</si>
  <si>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</si>
  <si>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</si>
  <si>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</si>
  <si>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</si>
  <si>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</si>
  <si>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</si>
  <si>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</si>
  <si>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</si>
  <si>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</si>
  <si>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</si>
  <si>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</si>
  <si>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</si>
  <si>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</si>
  <si>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</si>
  <si>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</si>
  <si>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</si>
  <si>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</si>
  <si>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</si>
  <si>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</si>
  <si>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</si>
  <si>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</si>
  <si>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</si>
  <si>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</si>
  <si>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</si>
  <si>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</si>
  <si>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</si>
  <si>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</si>
  <si>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</si>
  <si>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</si>
  <si>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</si>
  <si>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</si>
  <si>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</si>
  <si>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</si>
  <si>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</si>
  <si>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</si>
  <si>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</si>
  <si>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</si>
  <si>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</si>
  <si>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</si>
  <si>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</si>
  <si>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</si>
  <si>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</si>
  <si>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</si>
  <si>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</si>
  <si>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</si>
  <si>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</si>
  <si>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</si>
  <si>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</si>
  <si>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</si>
  <si>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</si>
  <si>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</si>
  <si>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</si>
  <si>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</si>
  <si>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</si>
  <si>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</si>
  <si>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</si>
  <si>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</si>
  <si>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</si>
  <si>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</si>
  <si>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</si>
  <si>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</si>
  <si>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</si>
  <si>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</si>
  <si>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</si>
  <si>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</si>
  <si>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</si>
  <si>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</si>
  <si>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</si>
  <si>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</si>
  <si>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</si>
  <si>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</si>
  <si>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</si>
  <si>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</si>
  <si>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</si>
  <si>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</si>
  <si>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</si>
  <si>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</si>
  <si>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</si>
  <si>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</si>
  <si>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</si>
  <si>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</si>
  <si>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</si>
  <si>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</si>
  <si>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</si>
  <si>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</si>
  <si>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</si>
  <si>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</si>
  <si>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</si>
  <si>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</si>
  <si>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</si>
  <si>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</si>
  <si>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</si>
  <si>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</si>
  <si>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</si>
  <si>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</si>
  <si>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</si>
  <si>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</si>
  <si>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</si>
  <si>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</si>
  <si>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</si>
  <si>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</si>
  <si>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</si>
  <si>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</si>
  <si>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</si>
  <si>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</si>
  <si>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</si>
  <si>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</si>
  <si>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</si>
  <si>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</si>
  <si>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</si>
  <si>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</si>
  <si>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</si>
  <si>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</si>
  <si>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</si>
  <si>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</si>
  <si>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</si>
  <si>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</si>
  <si>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</si>
  <si>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</si>
  <si>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</si>
  <si>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</si>
  <si>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</si>
  <si>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</si>
  <si>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</si>
  <si>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</si>
  <si>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</si>
  <si>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</si>
  <si>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</si>
  <si>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</si>
  <si>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</si>
  <si>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</si>
  <si>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</si>
  <si>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</si>
  <si>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</si>
  <si>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</si>
  <si>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</si>
  <si>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</si>
  <si>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</si>
  <si>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</si>
  <si>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</si>
  <si>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</si>
  <si>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</si>
  <si>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</si>
  <si>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</si>
  <si>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</si>
  <si>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</si>
  <si>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</si>
  <si>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</si>
  <si>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</si>
  <si>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</si>
  <si>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</si>
  <si>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</si>
  <si>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</si>
  <si>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</si>
  <si>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</si>
  <si>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</si>
  <si>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</si>
  <si>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</si>
  <si>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</si>
  <si>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</si>
  <si>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</si>
  <si>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</si>
  <si>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</si>
  <si>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</si>
  <si>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</si>
  <si>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</si>
  <si>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</si>
  <si>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</si>
  <si>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</si>
  <si>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</si>
  <si>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</si>
  <si>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</si>
  <si>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</si>
  <si>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</si>
  <si>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</si>
  <si>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</si>
  <si>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</si>
  <si>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</si>
  <si>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</si>
  <si>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</si>
  <si>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</si>
  <si>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</si>
  <si>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</si>
  <si>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</si>
  <si>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</si>
  <si>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</si>
  <si>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</si>
  <si>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</si>
  <si>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</si>
  <si>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</si>
  <si>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</si>
  <si>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</si>
  <si>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</si>
  <si>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</si>
  <si>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</si>
  <si>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</si>
  <si>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</si>
  <si>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</si>
  <si>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</si>
  <si>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</si>
  <si>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</si>
  <si>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WP21120135S02789</t>
  </si>
  <si>
    <t>0032001F49</t>
  </si>
  <si>
    <t>WP21120135S00027</t>
  </si>
  <si>
    <t>0032002CCE</t>
  </si>
  <si>
    <t>Thiết bị hỏng khay sim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</si>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</sst>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0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5" fillId="0" borderId="1" xfId="0" applyNumberFormat="1" applyFont="1" applyBorder="1" applyAlignment="1"/>
    <xf numFmtId="1" fontId="26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filterMode="1"/>
  <dimension ref="A1:DO5001"/>
  <sheetViews>
    <sheetView showZeros="0" tabSelected="1" topLeftCell="A645" zoomScale="85" zoomScaleNormal="85" workbookViewId="0">
      <selection activeCell="I758" sqref="I758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79" t="s">
        <v>138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1"/>
    </row>
    <row r="2" spans="1:74" ht="20.25" customHeight="1" x14ac:dyDescent="0.25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1"/>
    </row>
    <row r="3" spans="1:74" ht="16.5" customHeight="1" x14ac:dyDescent="0.25">
      <c r="A3" s="279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1"/>
    </row>
    <row r="4" spans="1:74" ht="64.5" customHeight="1" x14ac:dyDescent="0.25">
      <c r="A4" s="286" t="s">
        <v>0</v>
      </c>
      <c r="B4" s="282" t="s">
        <v>21</v>
      </c>
      <c r="C4" s="282" t="s">
        <v>8</v>
      </c>
      <c r="D4" s="282"/>
      <c r="E4" s="282"/>
      <c r="F4" s="282"/>
      <c r="G4" s="282"/>
      <c r="H4" s="282"/>
      <c r="I4" s="282"/>
      <c r="J4" s="282"/>
      <c r="K4" s="256" t="s">
        <v>6</v>
      </c>
      <c r="L4" s="282" t="s">
        <v>10</v>
      </c>
      <c r="M4" s="282"/>
      <c r="N4" s="256" t="s">
        <v>56</v>
      </c>
      <c r="O4" s="256" t="s">
        <v>9</v>
      </c>
      <c r="P4" s="256" t="s">
        <v>7</v>
      </c>
      <c r="Q4" s="256" t="s">
        <v>13</v>
      </c>
      <c r="R4" s="256" t="s">
        <v>49</v>
      </c>
      <c r="S4" s="256" t="s">
        <v>50</v>
      </c>
      <c r="T4" s="256" t="s">
        <v>64</v>
      </c>
      <c r="U4" s="282" t="s">
        <v>57</v>
      </c>
      <c r="X4" s="274" t="s">
        <v>49</v>
      </c>
      <c r="Y4" s="274" t="s">
        <v>50</v>
      </c>
      <c r="AA4" s="291" t="s">
        <v>79</v>
      </c>
      <c r="AB4" s="260" t="s">
        <v>39</v>
      </c>
      <c r="AC4" s="261"/>
      <c r="AD4" s="262"/>
      <c r="AE4" s="260" t="s">
        <v>38</v>
      </c>
      <c r="AF4" s="261"/>
      <c r="AG4" s="262"/>
      <c r="AH4" s="260" t="s">
        <v>43</v>
      </c>
      <c r="AI4" s="261"/>
      <c r="AJ4" s="262"/>
      <c r="AK4" s="260" t="s">
        <v>19</v>
      </c>
      <c r="AL4" s="261"/>
      <c r="AM4" s="262"/>
      <c r="AN4" s="260" t="s">
        <v>16</v>
      </c>
      <c r="AO4" s="261"/>
      <c r="AP4" s="262"/>
      <c r="AQ4" s="260" t="s">
        <v>20</v>
      </c>
      <c r="AR4" s="261"/>
      <c r="AS4" s="262"/>
      <c r="AT4" s="260" t="s">
        <v>18</v>
      </c>
      <c r="AU4" s="261"/>
      <c r="AV4" s="262"/>
      <c r="AW4" s="260" t="s">
        <v>17</v>
      </c>
      <c r="AX4" s="261"/>
      <c r="AY4" s="262"/>
      <c r="AZ4" s="260" t="s">
        <v>61</v>
      </c>
      <c r="BA4" s="261"/>
      <c r="BB4" s="262"/>
      <c r="BC4" s="260" t="s">
        <v>14</v>
      </c>
      <c r="BD4" s="261"/>
      <c r="BE4" s="262"/>
      <c r="BF4" s="260" t="s">
        <v>133</v>
      </c>
      <c r="BG4" s="261"/>
      <c r="BH4" s="262"/>
      <c r="BI4" s="260" t="s">
        <v>48</v>
      </c>
      <c r="BJ4" s="261"/>
      <c r="BK4" s="262"/>
      <c r="BL4" s="260" t="s">
        <v>62</v>
      </c>
      <c r="BM4" s="261"/>
      <c r="BN4" s="262"/>
      <c r="BO4" s="294" t="s">
        <v>97</v>
      </c>
      <c r="BP4" s="294"/>
      <c r="BQ4" s="294"/>
      <c r="BR4" s="260" t="s">
        <v>98</v>
      </c>
      <c r="BS4" s="261"/>
      <c r="BT4" s="262"/>
      <c r="BU4" s="276" t="s">
        <v>63</v>
      </c>
      <c r="BV4" s="276" t="s">
        <v>80</v>
      </c>
    </row>
    <row r="5" spans="1:74" ht="31.5" customHeight="1" x14ac:dyDescent="0.25">
      <c r="A5" s="286"/>
      <c r="B5" s="282"/>
      <c r="C5" s="282" t="s">
        <v>1</v>
      </c>
      <c r="D5" s="282" t="s">
        <v>2</v>
      </c>
      <c r="E5" s="282" t="s">
        <v>3</v>
      </c>
      <c r="F5" s="287" t="s">
        <v>55</v>
      </c>
      <c r="G5" s="256" t="s">
        <v>4</v>
      </c>
      <c r="H5" s="256" t="s">
        <v>5</v>
      </c>
      <c r="I5" s="256" t="s">
        <v>136</v>
      </c>
      <c r="J5" s="256" t="s">
        <v>121</v>
      </c>
      <c r="K5" s="266"/>
      <c r="L5" s="256" t="s">
        <v>11</v>
      </c>
      <c r="M5" s="256" t="s">
        <v>12</v>
      </c>
      <c r="N5" s="266"/>
      <c r="O5" s="266"/>
      <c r="P5" s="266"/>
      <c r="Q5" s="266"/>
      <c r="R5" s="266"/>
      <c r="S5" s="266"/>
      <c r="T5" s="266"/>
      <c r="U5" s="282"/>
      <c r="X5" s="275"/>
      <c r="Y5" s="275"/>
      <c r="AA5" s="292"/>
      <c r="AB5" s="263"/>
      <c r="AC5" s="264"/>
      <c r="AD5" s="265"/>
      <c r="AE5" s="263"/>
      <c r="AF5" s="264"/>
      <c r="AG5" s="265"/>
      <c r="AH5" s="263"/>
      <c r="AI5" s="264"/>
      <c r="AJ5" s="265"/>
      <c r="AK5" s="263"/>
      <c r="AL5" s="264"/>
      <c r="AM5" s="265"/>
      <c r="AN5" s="263"/>
      <c r="AO5" s="264"/>
      <c r="AP5" s="265"/>
      <c r="AQ5" s="263"/>
      <c r="AR5" s="264"/>
      <c r="AS5" s="265"/>
      <c r="AT5" s="263"/>
      <c r="AU5" s="264"/>
      <c r="AV5" s="265"/>
      <c r="AW5" s="263"/>
      <c r="AX5" s="264"/>
      <c r="AY5" s="265"/>
      <c r="AZ5" s="263"/>
      <c r="BA5" s="264"/>
      <c r="BB5" s="265"/>
      <c r="BC5" s="263"/>
      <c r="BD5" s="264"/>
      <c r="BE5" s="265"/>
      <c r="BF5" s="263"/>
      <c r="BG5" s="264"/>
      <c r="BH5" s="265"/>
      <c r="BI5" s="263"/>
      <c r="BJ5" s="264"/>
      <c r="BK5" s="265"/>
      <c r="BL5" s="263"/>
      <c r="BM5" s="264"/>
      <c r="BN5" s="265"/>
      <c r="BO5" s="294"/>
      <c r="BP5" s="294"/>
      <c r="BQ5" s="294"/>
      <c r="BR5" s="283"/>
      <c r="BS5" s="284"/>
      <c r="BT5" s="285"/>
      <c r="BU5" s="277"/>
      <c r="BV5" s="277"/>
    </row>
    <row r="6" spans="1:74" ht="16.5" customHeight="1" x14ac:dyDescent="0.25">
      <c r="A6" s="286"/>
      <c r="B6" s="282"/>
      <c r="C6" s="282"/>
      <c r="D6" s="282"/>
      <c r="E6" s="282"/>
      <c r="F6" s="288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82"/>
      <c r="X6" s="298" t="s">
        <v>23</v>
      </c>
      <c r="Y6" s="19" t="s">
        <v>24</v>
      </c>
      <c r="AA6" s="292"/>
      <c r="AB6" s="269" t="s">
        <v>45</v>
      </c>
      <c r="AC6" s="269" t="s">
        <v>44</v>
      </c>
      <c r="AD6" s="258" t="s">
        <v>60</v>
      </c>
      <c r="AE6" s="269" t="s">
        <v>45</v>
      </c>
      <c r="AF6" s="269" t="s">
        <v>44</v>
      </c>
      <c r="AG6" s="258" t="s">
        <v>60</v>
      </c>
      <c r="AH6" s="269" t="s">
        <v>45</v>
      </c>
      <c r="AI6" s="269" t="s">
        <v>44</v>
      </c>
      <c r="AJ6" s="258" t="s">
        <v>60</v>
      </c>
      <c r="AK6" s="269" t="s">
        <v>45</v>
      </c>
      <c r="AL6" s="269" t="s">
        <v>44</v>
      </c>
      <c r="AM6" s="258" t="s">
        <v>60</v>
      </c>
      <c r="AN6" s="269" t="s">
        <v>45</v>
      </c>
      <c r="AO6" s="269" t="s">
        <v>44</v>
      </c>
      <c r="AP6" s="258" t="s">
        <v>60</v>
      </c>
      <c r="AQ6" s="269" t="s">
        <v>45</v>
      </c>
      <c r="AR6" s="269" t="s">
        <v>44</v>
      </c>
      <c r="AS6" s="258" t="s">
        <v>60</v>
      </c>
      <c r="AT6" s="269" t="s">
        <v>45</v>
      </c>
      <c r="AU6" s="269" t="s">
        <v>44</v>
      </c>
      <c r="AV6" s="258" t="s">
        <v>60</v>
      </c>
      <c r="AW6" s="269" t="s">
        <v>45</v>
      </c>
      <c r="AX6" s="269" t="s">
        <v>44</v>
      </c>
      <c r="AY6" s="258" t="s">
        <v>60</v>
      </c>
      <c r="AZ6" s="269" t="s">
        <v>45</v>
      </c>
      <c r="BA6" s="269" t="s">
        <v>44</v>
      </c>
      <c r="BB6" s="258" t="s">
        <v>60</v>
      </c>
      <c r="BC6" s="269" t="s">
        <v>45</v>
      </c>
      <c r="BD6" s="269" t="s">
        <v>44</v>
      </c>
      <c r="BE6" s="258" t="s">
        <v>60</v>
      </c>
      <c r="BF6" s="269" t="s">
        <v>45</v>
      </c>
      <c r="BG6" s="269" t="s">
        <v>44</v>
      </c>
      <c r="BH6" s="258" t="s">
        <v>60</v>
      </c>
      <c r="BI6" s="269" t="s">
        <v>45</v>
      </c>
      <c r="BJ6" s="269" t="s">
        <v>44</v>
      </c>
      <c r="BK6" s="258" t="s">
        <v>60</v>
      </c>
      <c r="BL6" s="269" t="s">
        <v>45</v>
      </c>
      <c r="BM6" s="269" t="s">
        <v>44</v>
      </c>
      <c r="BN6" s="258" t="s">
        <v>60</v>
      </c>
      <c r="BO6" s="269" t="s">
        <v>45</v>
      </c>
      <c r="BP6" s="269" t="s">
        <v>44</v>
      </c>
      <c r="BQ6" s="258" t="s">
        <v>60</v>
      </c>
      <c r="BR6" s="269" t="s">
        <v>45</v>
      </c>
      <c r="BS6" s="269" t="s">
        <v>44</v>
      </c>
      <c r="BT6" s="258" t="s">
        <v>60</v>
      </c>
      <c r="BU6" s="277"/>
      <c r="BV6" s="277"/>
    </row>
    <row r="7" spans="1:74" ht="16.5" customHeight="1" x14ac:dyDescent="0.25">
      <c r="A7" s="246" t="s">
        <v>42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8"/>
      <c r="X7" s="299"/>
      <c r="Y7" s="19" t="s">
        <v>41</v>
      </c>
      <c r="AA7" s="293"/>
      <c r="AB7" s="270"/>
      <c r="AC7" s="270"/>
      <c r="AD7" s="259"/>
      <c r="AE7" s="270"/>
      <c r="AF7" s="270"/>
      <c r="AG7" s="259"/>
      <c r="AH7" s="270"/>
      <c r="AI7" s="270"/>
      <c r="AJ7" s="259"/>
      <c r="AK7" s="270"/>
      <c r="AL7" s="270"/>
      <c r="AM7" s="259"/>
      <c r="AN7" s="270"/>
      <c r="AO7" s="270"/>
      <c r="AP7" s="259"/>
      <c r="AQ7" s="270"/>
      <c r="AR7" s="270"/>
      <c r="AS7" s="259"/>
      <c r="AT7" s="270"/>
      <c r="AU7" s="270"/>
      <c r="AV7" s="259"/>
      <c r="AW7" s="270"/>
      <c r="AX7" s="270"/>
      <c r="AY7" s="259"/>
      <c r="AZ7" s="270"/>
      <c r="BA7" s="270"/>
      <c r="BB7" s="259"/>
      <c r="BC7" s="270"/>
      <c r="BD7" s="270"/>
      <c r="BE7" s="259"/>
      <c r="BF7" s="270"/>
      <c r="BG7" s="270"/>
      <c r="BH7" s="259"/>
      <c r="BI7" s="270"/>
      <c r="BJ7" s="270"/>
      <c r="BK7" s="259"/>
      <c r="BL7" s="270"/>
      <c r="BM7" s="270"/>
      <c r="BN7" s="259"/>
      <c r="BO7" s="270"/>
      <c r="BP7" s="270"/>
      <c r="BQ7" s="259"/>
      <c r="BR7" s="270"/>
      <c r="BS7" s="270"/>
      <c r="BT7" s="259"/>
      <c r="BU7" s="278"/>
      <c r="BV7" s="278"/>
    </row>
    <row r="8" spans="1:74" ht="16.5" customHeight="1" x14ac:dyDescent="0.25">
      <c r="A8" s="249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1"/>
      <c r="X8" s="299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99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hidden="1" customHeight="1" x14ac:dyDescent="0.25">
      <c r="A10" s="175">
        <v>1</v>
      </c>
      <c r="B10" s="241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299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hidden="1" customHeight="1" x14ac:dyDescent="0.25">
      <c r="A11" s="175">
        <v>2</v>
      </c>
      <c r="B11" s="242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300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hidden="1" customHeight="1" x14ac:dyDescent="0.25">
      <c r="A12" s="175">
        <v>3</v>
      </c>
      <c r="B12" s="242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298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hidden="1" customHeight="1" x14ac:dyDescent="0.25">
      <c r="A13" s="175">
        <v>4</v>
      </c>
      <c r="B13" s="242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299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hidden="1" customHeight="1" x14ac:dyDescent="0.25">
      <c r="A14" s="175">
        <v>5</v>
      </c>
      <c r="B14" s="243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299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hidden="1" customHeight="1" x14ac:dyDescent="0.25">
      <c r="A15" s="175">
        <v>6</v>
      </c>
      <c r="B15" s="241" t="s">
        <v>179</v>
      </c>
      <c r="C15" s="208" t="s">
        <v>169</v>
      </c>
      <c r="D15" s="208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299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hidden="1" customHeight="1" x14ac:dyDescent="0.25">
      <c r="A16" s="175">
        <v>7</v>
      </c>
      <c r="B16" s="242"/>
      <c r="C16" s="208" t="s">
        <v>169</v>
      </c>
      <c r="D16" s="208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300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hidden="1" customHeight="1" x14ac:dyDescent="0.25">
      <c r="A17" s="175">
        <v>8</v>
      </c>
      <c r="B17" s="242"/>
      <c r="C17" s="208" t="s">
        <v>169</v>
      </c>
      <c r="D17" s="208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298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hidden="1" customHeight="1" x14ac:dyDescent="0.25">
      <c r="A18" s="175">
        <v>9</v>
      </c>
      <c r="B18" s="243"/>
      <c r="C18" s="208" t="s">
        <v>169</v>
      </c>
      <c r="D18" s="208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299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hidden="1" x14ac:dyDescent="0.25">
      <c r="A19" s="175">
        <v>10</v>
      </c>
      <c r="B19" s="241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299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hidden="1" customHeight="1" x14ac:dyDescent="0.25">
      <c r="A20" s="175">
        <v>11</v>
      </c>
      <c r="B20" s="242"/>
      <c r="C20" s="147">
        <v>44581</v>
      </c>
      <c r="D20" s="208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299"/>
      <c r="Y20" s="21" t="s">
        <v>51</v>
      </c>
      <c r="AA20" s="289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hidden="1" customHeight="1" x14ac:dyDescent="0.25">
      <c r="A21" s="175">
        <v>12</v>
      </c>
      <c r="B21" s="242"/>
      <c r="C21" s="147">
        <v>44581</v>
      </c>
      <c r="D21" s="208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300"/>
      <c r="Y21" s="21" t="s">
        <v>47</v>
      </c>
      <c r="AA21" s="290"/>
      <c r="AB21" s="271">
        <f>SUM(AB8:AD19)</f>
        <v>3</v>
      </c>
      <c r="AC21" s="272"/>
      <c r="AD21" s="273"/>
      <c r="AE21" s="271">
        <f t="shared" ref="AE21" si="39">SUM(AE8:AG19)</f>
        <v>130</v>
      </c>
      <c r="AF21" s="272"/>
      <c r="AG21" s="273"/>
      <c r="AH21" s="271">
        <f t="shared" ref="AH21" si="40">SUM(AH8:AJ19)</f>
        <v>16</v>
      </c>
      <c r="AI21" s="272"/>
      <c r="AJ21" s="273"/>
      <c r="AK21" s="271">
        <f t="shared" ref="AK21" si="41">SUM(AK8:AM19)</f>
        <v>52</v>
      </c>
      <c r="AL21" s="272"/>
      <c r="AM21" s="273"/>
      <c r="AN21" s="271">
        <f t="shared" ref="AN21" si="42">SUM(AN8:AP19)</f>
        <v>45</v>
      </c>
      <c r="AO21" s="272"/>
      <c r="AP21" s="273"/>
      <c r="AQ21" s="271">
        <f t="shared" ref="AQ21" si="43">SUM(AQ8:AS19)</f>
        <v>4</v>
      </c>
      <c r="AR21" s="272"/>
      <c r="AS21" s="273"/>
      <c r="AT21" s="271">
        <f t="shared" ref="AT21" si="44">SUM(AT8:AV19)</f>
        <v>7</v>
      </c>
      <c r="AU21" s="272"/>
      <c r="AV21" s="273"/>
      <c r="AW21" s="271">
        <f t="shared" ref="AW21" si="45">SUM(AW8:AY19)</f>
        <v>0</v>
      </c>
      <c r="AX21" s="272"/>
      <c r="AY21" s="273"/>
      <c r="AZ21" s="271">
        <f t="shared" ref="AZ21" si="46">SUM(AZ8:BB19)</f>
        <v>1</v>
      </c>
      <c r="BA21" s="272"/>
      <c r="BB21" s="273"/>
      <c r="BC21" s="271">
        <f t="shared" ref="BC21" si="47">SUM(BC8:BE19)</f>
        <v>14</v>
      </c>
      <c r="BD21" s="272"/>
      <c r="BE21" s="273"/>
      <c r="BF21" s="271">
        <f t="shared" ref="BF21" si="48">SUM(BF8:BH19)</f>
        <v>16</v>
      </c>
      <c r="BG21" s="272"/>
      <c r="BH21" s="273"/>
      <c r="BI21" s="271">
        <v>0</v>
      </c>
      <c r="BJ21" s="272"/>
      <c r="BK21" s="273"/>
      <c r="BL21" s="271">
        <f>SUM(BL20:BN20)</f>
        <v>6</v>
      </c>
      <c r="BM21" s="272"/>
      <c r="BN21" s="273"/>
      <c r="BO21" s="271">
        <f>SUM(BO8:BQ19)</f>
        <v>1</v>
      </c>
      <c r="BP21" s="272"/>
      <c r="BQ21" s="273"/>
      <c r="BR21" s="271">
        <f>SUM(BR8:BT19)</f>
        <v>0</v>
      </c>
      <c r="BS21" s="272"/>
      <c r="BT21" s="273"/>
      <c r="BU21" s="93"/>
      <c r="BV21" s="18">
        <f>SUM(AB21:BU21)</f>
        <v>295</v>
      </c>
    </row>
    <row r="22" spans="1:74" ht="16.5" hidden="1" customHeight="1" x14ac:dyDescent="0.25">
      <c r="A22" s="175">
        <v>13</v>
      </c>
      <c r="B22" s="242"/>
      <c r="C22" s="147">
        <v>44581</v>
      </c>
      <c r="D22" s="208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hidden="1" customHeight="1" x14ac:dyDescent="0.25">
      <c r="A23" s="175">
        <v>14</v>
      </c>
      <c r="B23" s="243"/>
      <c r="C23" s="147">
        <v>44581</v>
      </c>
      <c r="D23" s="208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168</v>
      </c>
    </row>
    <row r="24" spans="1:74" ht="16.5" hidden="1" customHeight="1" x14ac:dyDescent="0.25">
      <c r="A24" s="175">
        <v>15</v>
      </c>
      <c r="B24" s="241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hidden="1" customHeight="1" x14ac:dyDescent="0.25">
      <c r="A25" s="175">
        <v>16</v>
      </c>
      <c r="B25" s="242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294" t="s">
        <v>50</v>
      </c>
      <c r="Y25" s="269" t="s">
        <v>22</v>
      </c>
      <c r="Z25" s="14"/>
      <c r="AA25" s="260" t="s">
        <v>65</v>
      </c>
      <c r="AB25" s="262"/>
      <c r="AC25" s="14"/>
      <c r="AD25" s="294" t="s">
        <v>91</v>
      </c>
      <c r="AE25" s="294"/>
      <c r="AF25" s="294"/>
      <c r="AG25" s="9"/>
      <c r="AL25" s="100"/>
      <c r="AM25" s="294" t="s">
        <v>67</v>
      </c>
      <c r="AN25" s="294"/>
      <c r="AO25" s="294"/>
      <c r="AP25" s="294"/>
      <c r="AQ25" s="294"/>
      <c r="AR25" s="294"/>
      <c r="AS25" s="294"/>
      <c r="AT25" s="294"/>
      <c r="AU25" s="44"/>
      <c r="AV25" s="44"/>
      <c r="AW25" s="44"/>
    </row>
    <row r="26" spans="1:74" ht="16.5" hidden="1" customHeight="1" x14ac:dyDescent="0.25">
      <c r="A26" s="175">
        <v>17</v>
      </c>
      <c r="B26" s="242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294"/>
      <c r="Y26" s="270"/>
      <c r="Z26" s="14"/>
      <c r="AA26" s="263"/>
      <c r="AB26" s="265"/>
      <c r="AC26" s="14"/>
      <c r="AD26" s="294"/>
      <c r="AE26" s="294"/>
      <c r="AF26" s="294"/>
      <c r="AG26" s="99"/>
      <c r="AL26" s="100"/>
      <c r="AM26" s="295" t="s">
        <v>130</v>
      </c>
      <c r="AN26" s="295" t="s">
        <v>112</v>
      </c>
      <c r="AO26" s="295" t="s">
        <v>111</v>
      </c>
      <c r="AP26" s="295" t="s">
        <v>69</v>
      </c>
      <c r="AQ26" s="295" t="s">
        <v>70</v>
      </c>
      <c r="AR26" s="295" t="s">
        <v>110</v>
      </c>
      <c r="AS26" s="295" t="s">
        <v>68</v>
      </c>
      <c r="AT26" s="295" t="s">
        <v>113</v>
      </c>
      <c r="AU26" s="44"/>
      <c r="AV26" s="44"/>
      <c r="AW26" s="44"/>
    </row>
    <row r="27" spans="1:74" ht="16.5" hidden="1" customHeight="1" x14ac:dyDescent="0.25">
      <c r="A27" s="175">
        <v>18</v>
      </c>
      <c r="B27" s="242"/>
      <c r="C27" s="209" t="s">
        <v>195</v>
      </c>
      <c r="D27" s="209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60</v>
      </c>
      <c r="Z27" s="14"/>
      <c r="AA27" s="45" t="s">
        <v>42</v>
      </c>
      <c r="AB27" s="21">
        <f>COUNTIF($T$10:$T$68,"*CS*")</f>
        <v>2</v>
      </c>
      <c r="AC27" s="14"/>
      <c r="AD27" s="267" t="s">
        <v>92</v>
      </c>
      <c r="AE27" s="268"/>
      <c r="AF27" s="46">
        <f>COUNTIF($T$10:$T$5001,"*PIN*")</f>
        <v>0</v>
      </c>
      <c r="AG27" s="99"/>
      <c r="AL27" s="100"/>
      <c r="AM27" s="295"/>
      <c r="AN27" s="295"/>
      <c r="AO27" s="295"/>
      <c r="AP27" s="295"/>
      <c r="AQ27" s="295"/>
      <c r="AR27" s="295"/>
      <c r="AS27" s="295"/>
      <c r="AT27" s="295"/>
      <c r="AU27" s="44"/>
      <c r="AV27" s="44"/>
      <c r="AW27" s="44"/>
    </row>
    <row r="28" spans="1:74" ht="16.5" hidden="1" customHeight="1" x14ac:dyDescent="0.25">
      <c r="A28" s="175">
        <v>19</v>
      </c>
      <c r="B28" s="242"/>
      <c r="C28" s="209" t="s">
        <v>200</v>
      </c>
      <c r="D28" s="209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35</v>
      </c>
      <c r="Z28" s="14"/>
      <c r="AA28" s="45" t="s">
        <v>75</v>
      </c>
      <c r="AB28" s="21">
        <f>COUNTIF($T$71:$T$115,"*CS*")</f>
        <v>0</v>
      </c>
      <c r="AC28" s="14"/>
      <c r="AD28" s="267" t="s">
        <v>93</v>
      </c>
      <c r="AE28" s="268"/>
      <c r="AF28" s="46">
        <f>COUNTIF($T$10:$T$5001,"*RTC*")</f>
        <v>0</v>
      </c>
      <c r="AG28" s="99"/>
      <c r="AL28" s="9"/>
      <c r="AM28" s="295"/>
      <c r="AN28" s="295"/>
      <c r="AO28" s="295"/>
      <c r="AP28" s="295"/>
      <c r="AQ28" s="295"/>
      <c r="AR28" s="295"/>
      <c r="AS28" s="295"/>
      <c r="AT28" s="295"/>
      <c r="AU28" s="44"/>
      <c r="AV28" s="44"/>
      <c r="AW28" s="44"/>
    </row>
    <row r="29" spans="1:74" ht="16.5" hidden="1" customHeight="1" x14ac:dyDescent="0.25">
      <c r="A29" s="175">
        <v>20</v>
      </c>
      <c r="B29" s="242"/>
      <c r="C29" s="209" t="s">
        <v>200</v>
      </c>
      <c r="D29" s="209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48</v>
      </c>
      <c r="Z29" s="14"/>
      <c r="AA29" s="45" t="s">
        <v>81</v>
      </c>
      <c r="AB29" s="21">
        <f>COUNTIF($T$118:$T$312,"*CS*")</f>
        <v>7</v>
      </c>
      <c r="AC29" s="14"/>
      <c r="AD29" s="267" t="s">
        <v>96</v>
      </c>
      <c r="AE29" s="268"/>
      <c r="AF29" s="46">
        <f>COUNTIF($T$10:$T$5001,"*CS*")</f>
        <v>67</v>
      </c>
      <c r="AG29" s="9"/>
      <c r="AL29" s="100"/>
      <c r="AM29" s="295"/>
      <c r="AN29" s="295"/>
      <c r="AO29" s="295"/>
      <c r="AP29" s="295"/>
      <c r="AQ29" s="295"/>
      <c r="AR29" s="295"/>
      <c r="AS29" s="295"/>
      <c r="AT29" s="295"/>
      <c r="AU29" s="44"/>
      <c r="AV29" s="44"/>
      <c r="AW29" s="44"/>
    </row>
    <row r="30" spans="1:74" ht="16.5" hidden="1" customHeight="1" x14ac:dyDescent="0.25">
      <c r="A30" s="175">
        <v>21</v>
      </c>
      <c r="B30" s="242"/>
      <c r="C30" s="209" t="s">
        <v>200</v>
      </c>
      <c r="D30" s="209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0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hidden="1" customHeight="1" x14ac:dyDescent="0.25">
      <c r="A31" s="175">
        <v>22</v>
      </c>
      <c r="B31" s="242"/>
      <c r="C31" s="209" t="s">
        <v>200</v>
      </c>
      <c r="D31" s="209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94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hidden="1" customHeight="1" x14ac:dyDescent="0.25">
      <c r="A32" s="175">
        <v>23</v>
      </c>
      <c r="B32" s="242"/>
      <c r="C32" s="209" t="s">
        <v>200</v>
      </c>
      <c r="D32" s="209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252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hidden="1" customHeight="1" x14ac:dyDescent="0.25">
      <c r="A33" s="175">
        <v>24</v>
      </c>
      <c r="B33" s="242"/>
      <c r="C33" s="209" t="s">
        <v>200</v>
      </c>
      <c r="D33" s="209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61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hidden="1" customHeight="1" x14ac:dyDescent="0.25">
      <c r="A34" s="175">
        <v>25</v>
      </c>
      <c r="B34" s="242"/>
      <c r="C34" s="209" t="s">
        <v>200</v>
      </c>
      <c r="D34" s="209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7</v>
      </c>
      <c r="Z34" s="14"/>
      <c r="AA34" s="45" t="s">
        <v>86</v>
      </c>
      <c r="AB34" s="21">
        <f>COUNTIF($T$1349:$T$1607,"*CS*")</f>
        <v>0</v>
      </c>
      <c r="AC34" s="207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hidden="1" customHeight="1" x14ac:dyDescent="0.25">
      <c r="A35" s="175">
        <v>26</v>
      </c>
      <c r="B35" s="242"/>
      <c r="C35" s="209" t="s">
        <v>200</v>
      </c>
      <c r="D35" s="209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24</v>
      </c>
      <c r="Z35" s="14"/>
      <c r="AA35" s="45" t="s">
        <v>87</v>
      </c>
      <c r="AB35" s="21">
        <f>COUNTIF($T$1610:$T$1790,"*CS*")</f>
        <v>0</v>
      </c>
      <c r="AC35" s="207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hidden="1" customHeight="1" x14ac:dyDescent="0.25">
      <c r="A36" s="175">
        <v>27</v>
      </c>
      <c r="B36" s="242"/>
      <c r="C36" s="209" t="s">
        <v>200</v>
      </c>
      <c r="D36" s="209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631</v>
      </c>
      <c r="Z36" s="14"/>
      <c r="AA36" s="51" t="s">
        <v>88</v>
      </c>
      <c r="AB36" s="52">
        <f>COUNTIF($T$1793:$T$2020,"*CS*")</f>
        <v>0</v>
      </c>
      <c r="AC36" s="207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hidden="1" customHeight="1" x14ac:dyDescent="0.25">
      <c r="A37" s="175">
        <v>28</v>
      </c>
      <c r="B37" s="243"/>
      <c r="C37" s="209" t="s">
        <v>200</v>
      </c>
      <c r="D37" s="209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105</v>
      </c>
      <c r="Z37" s="58"/>
      <c r="AA37" s="51" t="s">
        <v>89</v>
      </c>
      <c r="AB37" s="52">
        <f>COUNTIF($T$1585:$T$1826,"*CS*")</f>
        <v>0</v>
      </c>
      <c r="AC37" s="207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hidden="1" customHeight="1" x14ac:dyDescent="0.25">
      <c r="A38" s="175">
        <v>29</v>
      </c>
      <c r="B38" s="241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07"/>
      <c r="AD38" s="14"/>
      <c r="AE38" s="14"/>
      <c r="AF38" s="14"/>
      <c r="AG38" s="255" t="s">
        <v>126</v>
      </c>
      <c r="AH38" s="255"/>
      <c r="AI38" s="14"/>
      <c r="AJ38" s="255" t="s">
        <v>125</v>
      </c>
      <c r="AK38" s="255"/>
      <c r="AL38" s="14"/>
      <c r="AM38" s="255" t="s">
        <v>124</v>
      </c>
      <c r="AN38" s="255"/>
      <c r="AO38" s="255"/>
      <c r="AP38" s="255"/>
      <c r="AQ38" s="255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hidden="1" customHeight="1" x14ac:dyDescent="0.25">
      <c r="A39" s="175">
        <v>30</v>
      </c>
      <c r="B39" s="243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118</v>
      </c>
      <c r="Z39" s="14"/>
      <c r="AA39" s="45" t="s">
        <v>37</v>
      </c>
      <c r="AB39" s="21">
        <f>SUM(AB27:AB38)</f>
        <v>52</v>
      </c>
      <c r="AC39" s="207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hidden="1" customHeight="1" x14ac:dyDescent="0.25">
      <c r="A40" s="175">
        <v>31</v>
      </c>
      <c r="B40" s="241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1513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30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12</v>
      </c>
      <c r="AP40" s="21">
        <f>COUNTIFS($E$10:$E$5001,"TG102",$R$10:$R$5001,"PC+PM",$Q$10:$Q$5001,"Thể")</f>
        <v>4</v>
      </c>
      <c r="AQ40" s="21">
        <f>SUM(AN40:AP40)</f>
        <v>30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16</v>
      </c>
      <c r="BI40" s="77">
        <f>COUNTIFS($E$10:$E$5001,"TG102",$S$10:$S$5001,"*KL*",$Q$10:$Q$5001,"Thể")</f>
        <v>0</v>
      </c>
      <c r="BJ40" s="77">
        <f>SUM(BF40:BI40)</f>
        <v>16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hidden="1" customHeight="1" x14ac:dyDescent="0.25">
      <c r="A41" s="175">
        <v>32</v>
      </c>
      <c r="B41" s="242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91</v>
      </c>
      <c r="AL41" s="14"/>
      <c r="AM41" s="73" t="s">
        <v>19</v>
      </c>
      <c r="AN41" s="74">
        <f>COUNTIFS($E$10:$E$5001,"TG102V",$R$10:$R$5001,"PC",$Q$10:$Q$5001,"Thể")</f>
        <v>13</v>
      </c>
      <c r="AO41" s="21">
        <f>COUNTIFS($E$10:$E$5001,"TG102V",$R$10:$R$5001,"PM",$Q$10:$Q$5001,"Thể")</f>
        <v>13</v>
      </c>
      <c r="AP41" s="21">
        <f>COUNTIFS($E$10:$E$5001,"TG102V",$R$10:$R$5001,"PC+PM",$Q$10:$Q$5001,"Thể")</f>
        <v>64</v>
      </c>
      <c r="AQ41" s="21">
        <f>SUM(AN41:AP41)</f>
        <v>90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6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62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8</v>
      </c>
      <c r="BB41" s="77">
        <f>SUM(AT41:BA41)</f>
        <v>77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70</v>
      </c>
      <c r="BI41" s="77">
        <f>COUNTIFS($E$10:$E$5001,"TG102V",$S$10:$S$5001,"*KL*",$Q$10:$Q$5001,"Thể")</f>
        <v>3</v>
      </c>
      <c r="BJ41" s="77">
        <f>SUM(BE41:BI41)</f>
        <v>73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hidden="1" customHeight="1" x14ac:dyDescent="0.25">
      <c r="A42" s="175">
        <v>33</v>
      </c>
      <c r="B42" s="243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69</v>
      </c>
      <c r="AL42" s="14"/>
      <c r="AM42" s="73" t="s">
        <v>16</v>
      </c>
      <c r="AN42" s="74">
        <f>COUNTIFS($E$10:$E$5001,"TG102SE",$R$10:$R$5001,"PC",$Q$10:$Q$5001,"Thể")</f>
        <v>36</v>
      </c>
      <c r="AO42" s="21">
        <f>COUNTIFS($E$10:$E$5001,"TG102SE",$R$10:$R$5001,"PM",$Q$10:$Q$5001,"Thể")</f>
        <v>30</v>
      </c>
      <c r="AP42" s="21">
        <f>COUNTIFS($E$10:$E$5001,"TG102SE",$R$10:$R$5001,"PC+PM",$Q$10:$Q$5001,"Thể")</f>
        <v>3</v>
      </c>
      <c r="AQ42" s="21">
        <f>SUM(AN42:AP42)</f>
        <v>69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3</v>
      </c>
      <c r="AW42" s="77">
        <f>COUNTIFS($E$10:$E$5001,"TG102SE",$S$10:$S$5001,"*GPS*",$Q$10:$Q$5001,"Thể")</f>
        <v>21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29</v>
      </c>
      <c r="BB42" s="77">
        <f>SUM(AT42:BA42)</f>
        <v>65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6</v>
      </c>
      <c r="BJ42" s="77">
        <f t="shared" ref="BJ42:BJ50" si="50">SUM(BE42:BI42)</f>
        <v>34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hidden="1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192</v>
      </c>
      <c r="AL43" s="14"/>
      <c r="AM43" s="73" t="s">
        <v>38</v>
      </c>
      <c r="AN43" s="74">
        <f>COUNTIFS($E$10:$E$5001,"TG102LE",$R$10:$R$5001,"PC",$Q$10:$Q$5001,"Thể")</f>
        <v>14</v>
      </c>
      <c r="AO43" s="21">
        <f>COUNTIFS($E$10:$E$5001,"TG102LE",$R$10:$R$5001,"PM",$Q$10:$Q$5001,"Thể")</f>
        <v>162</v>
      </c>
      <c r="AP43" s="21">
        <f>COUNTIFS($E$10:$E$5001,"TG102LE",$R$10:$R$5001,"PC+PM",$Q$10:$Q$5001,"Thể")</f>
        <v>16</v>
      </c>
      <c r="AQ43" s="21">
        <f t="shared" ref="AQ43:AQ52" si="51">SUM(AN43:AP43)</f>
        <v>192</v>
      </c>
      <c r="AR43" s="88"/>
      <c r="AS43" s="81" t="s">
        <v>38</v>
      </c>
      <c r="AT43" s="82">
        <f>COUNTIFS($E$10:$E$5001,"TG102LE",$S$10:$S$5001,"*NG*",$Q$10:$Q$5001,"Thể")</f>
        <v>9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3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16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15</v>
      </c>
      <c r="BB43" s="77">
        <f t="shared" ref="BB43:BB54" si="52">SUM(AT43:BA43)</f>
        <v>43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134</v>
      </c>
      <c r="BI43" s="77">
        <f>COUNTIFS($E$10:$E$5001,"TG102LE",$S$10:$S$5001,"*KL*",$Q$10:$Q$5001,"Thể")</f>
        <v>30</v>
      </c>
      <c r="BJ43" s="77">
        <f t="shared" si="50"/>
        <v>164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hidden="1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2" t="s">
        <v>133</v>
      </c>
      <c r="Y44" s="192">
        <f>COUNTIFS($E$10:$E$5001,"TG102LE-4G")</f>
        <v>169</v>
      </c>
      <c r="Z44" s="14"/>
      <c r="AA44" s="296" t="s">
        <v>3</v>
      </c>
      <c r="AB44" s="296" t="s">
        <v>78</v>
      </c>
      <c r="AC44" s="296" t="s">
        <v>100</v>
      </c>
      <c r="AD44" s="296" t="s">
        <v>35</v>
      </c>
      <c r="AE44" s="296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43</v>
      </c>
      <c r="AL44" s="26"/>
      <c r="AM44" s="73" t="s">
        <v>39</v>
      </c>
      <c r="AN44" s="74">
        <f>COUNTIFS($E$10:$E$5001,"TG102E",$R$10:$R$5001,"PC",$Q$10:$Q$5001,"Thể")</f>
        <v>18</v>
      </c>
      <c r="AO44" s="21">
        <f>COUNTIFS($E$10:$E$5001,"TG102E",$R$10:$R$5001,"PM",$Q$10:$Q$5001,"Thể")</f>
        <v>23</v>
      </c>
      <c r="AP44" s="21">
        <f>COUNTIFS($E$10:$E$5001,"TG102SE",$R$10:$R$5001,"PC+PM",$Q$10:$Q$5001,"Thể")</f>
        <v>3</v>
      </c>
      <c r="AQ44" s="21">
        <f t="shared" si="51"/>
        <v>44</v>
      </c>
      <c r="AR44" s="88"/>
      <c r="AS44" s="81" t="s">
        <v>39</v>
      </c>
      <c r="AT44" s="82">
        <f>COUNTIFS($E$10:$E$5001,"TG102E",$S$10:$S$5001,"*NG*",$Q$10:$Q$5001,"Thể")</f>
        <v>7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0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12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6</v>
      </c>
      <c r="BB44" s="77">
        <f t="shared" si="52"/>
        <v>25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19</v>
      </c>
      <c r="BI44" s="77">
        <f>COUNTIFS($E$10:$E$5001,"TG102E",$S$10:$S$5001,"*KL*",$Q$10:$Q$5001,"Thể")</f>
        <v>2</v>
      </c>
      <c r="BJ44" s="77">
        <f t="shared" si="50"/>
        <v>21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hidden="1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45</v>
      </c>
      <c r="Z45" s="14"/>
      <c r="AA45" s="297"/>
      <c r="AB45" s="297"/>
      <c r="AC45" s="297"/>
      <c r="AD45" s="297"/>
      <c r="AE45" s="297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hidden="1" customHeight="1" x14ac:dyDescent="0.25">
      <c r="A46" s="175">
        <v>37</v>
      </c>
      <c r="B46" s="241" t="s">
        <v>268</v>
      </c>
      <c r="C46" s="210">
        <v>44713</v>
      </c>
      <c r="D46" s="210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168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4</v>
      </c>
      <c r="AD46" s="61">
        <f>COUNTIFS($E$10:$E$5001,"TG102V",$S$10:$S$5001,"*MCH*")</f>
        <v>2</v>
      </c>
      <c r="AE46" s="61">
        <f>COUNTIFS($E$10:$E$5001,"TG102V",$S$10:$S$5001,"*NCFW*")</f>
        <v>118</v>
      </c>
      <c r="AF46" s="27"/>
      <c r="AG46" s="21">
        <v>7</v>
      </c>
      <c r="AH46" s="21">
        <f>COUNTIFS($Q$1058:$Q$1255,"Thể")</f>
        <v>17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hidden="1" customHeight="1" x14ac:dyDescent="0.25">
      <c r="A47" s="175">
        <v>38</v>
      </c>
      <c r="B47" s="242"/>
      <c r="C47" s="210">
        <v>44713</v>
      </c>
      <c r="D47" s="210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108</v>
      </c>
      <c r="AA47" s="21" t="s">
        <v>38</v>
      </c>
      <c r="AB47" s="21">
        <f>COUNTIFS($E$10:$E$5001,"TG102LE",$S$10:$S$5001,"*SF*")</f>
        <v>4</v>
      </c>
      <c r="AC47" s="21">
        <f>COUNTIFS($E$10:$E$5001,"TG102LE",$S$10:$S$5001,"*RTB*")</f>
        <v>15</v>
      </c>
      <c r="AD47" s="61">
        <f>COUNTIFS($E$10:$E$5001,"TG102LE",$S$10:$S$5001,"*MCH*")</f>
        <v>26</v>
      </c>
      <c r="AE47" s="21">
        <f>COUNTIFS($E$10:$E$5001,"TG102LE",$S$10:$S$5001,"*NCFW*")</f>
        <v>219</v>
      </c>
      <c r="AF47" s="8"/>
      <c r="AG47" s="21">
        <v>8</v>
      </c>
      <c r="AH47" s="21">
        <f>COUNTIFS($Q$1258:$Q$1270,"Thể")</f>
        <v>0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hidden="1" customHeight="1" x14ac:dyDescent="0.25">
      <c r="A48" s="175">
        <v>39</v>
      </c>
      <c r="B48" s="242"/>
      <c r="C48" s="210">
        <v>44713</v>
      </c>
      <c r="D48" s="210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328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27</v>
      </c>
      <c r="AF48" s="8"/>
      <c r="AG48" s="21">
        <v>9</v>
      </c>
      <c r="AH48" s="21">
        <f>COUNTIFS($Q$1273:$Q$1401,"Thể")</f>
        <v>0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hidden="1" customHeight="1" x14ac:dyDescent="0.25">
      <c r="A49" s="175">
        <v>40</v>
      </c>
      <c r="B49" s="242"/>
      <c r="C49" s="210">
        <v>44713</v>
      </c>
      <c r="D49" s="210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59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5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hidden="1" customHeight="1" x14ac:dyDescent="0.25">
      <c r="A50" s="175">
        <v>41</v>
      </c>
      <c r="B50" s="242"/>
      <c r="C50" s="210">
        <v>44713</v>
      </c>
      <c r="D50" s="210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3</v>
      </c>
      <c r="AA50" s="21" t="s">
        <v>16</v>
      </c>
      <c r="AB50" s="21">
        <f>COUNTIFS($E$10:$E$5001,"TG102SE",$S$10:$S$5001,"*SF*")</f>
        <v>1</v>
      </c>
      <c r="AC50" s="21">
        <f>COUNTIFS($E$10:$E$5001,"TG102SE",$S$10:$S$5001,"*RTB*")</f>
        <v>1</v>
      </c>
      <c r="AD50" s="61">
        <f>COUNTIFS($E$10:$E$5001,"TG102SE",$S$10:$S$5001,"*MCH*")</f>
        <v>8</v>
      </c>
      <c r="AE50" s="21">
        <f>COUNTIFS($E$10:$E$5001,"TG102SE",$S$10:$S$5001,"*NCFW*")</f>
        <v>44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hidden="1" customHeight="1" x14ac:dyDescent="0.25">
      <c r="A51" s="175">
        <v>42</v>
      </c>
      <c r="B51" s="242"/>
      <c r="C51" s="210">
        <v>44713</v>
      </c>
      <c r="D51" s="210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12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hidden="1" customHeight="1" x14ac:dyDescent="0.25">
      <c r="A52" s="175">
        <v>43</v>
      </c>
      <c r="B52" s="242"/>
      <c r="C52" s="210">
        <v>44713</v>
      </c>
      <c r="D52" s="210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21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501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12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14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hidden="1" customHeight="1" x14ac:dyDescent="0.25">
      <c r="A53" s="175">
        <v>44</v>
      </c>
      <c r="B53" s="242"/>
      <c r="C53" s="210">
        <v>44713</v>
      </c>
      <c r="D53" s="210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40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5</v>
      </c>
      <c r="AE53" s="21">
        <f>COUNTIFS($E$10:$E$5001,"TG102",$S$10:$S$5001,"*NCFW*")</f>
        <v>23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hidden="1" customHeight="1" x14ac:dyDescent="0.25">
      <c r="A54" s="175">
        <v>45</v>
      </c>
      <c r="B54" s="242"/>
      <c r="C54" s="210">
        <v>44713</v>
      </c>
      <c r="D54" s="210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81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1">
        <f>COUNTIFS($E$10:$E$5001,"TG102E",$S$10:$S$5001,"*MCH*")</f>
        <v>6</v>
      </c>
      <c r="AE54" s="21">
        <f>COUNTIFS($E$10:$E$5001,"TG102E",$S$10:$S$5001,"*NCFW*")</f>
        <v>29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16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hidden="1" customHeight="1" x14ac:dyDescent="0.25">
      <c r="A55" s="175">
        <v>46</v>
      </c>
      <c r="B55" s="242"/>
      <c r="C55" s="210">
        <v>44713</v>
      </c>
      <c r="D55" s="210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8" t="s">
        <v>37</v>
      </c>
      <c r="AK55" s="77">
        <f>SUM(AK40:AK54)</f>
        <v>501</v>
      </c>
      <c r="AL55" s="8"/>
      <c r="AM55" s="21" t="s">
        <v>133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hidden="1" customHeight="1" x14ac:dyDescent="0.25">
      <c r="A56" s="175">
        <v>47</v>
      </c>
      <c r="B56" s="243"/>
      <c r="C56" s="210">
        <v>44713</v>
      </c>
      <c r="D56" s="210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3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hidden="1" customHeight="1" x14ac:dyDescent="0.25">
      <c r="A57" s="175">
        <v>48</v>
      </c>
      <c r="B57" s="241" t="s">
        <v>277</v>
      </c>
      <c r="C57" s="210" t="s">
        <v>269</v>
      </c>
      <c r="D57" s="210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8</v>
      </c>
      <c r="AA57" s="21" t="s">
        <v>133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hidden="1" customHeight="1" x14ac:dyDescent="0.25">
      <c r="A58" s="175">
        <v>49</v>
      </c>
      <c r="B58" s="242"/>
      <c r="C58" s="210" t="s">
        <v>269</v>
      </c>
      <c r="D58" s="210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hidden="1" customHeight="1" x14ac:dyDescent="0.25">
      <c r="A59" s="175">
        <v>50</v>
      </c>
      <c r="B59" s="242"/>
      <c r="C59" s="210" t="s">
        <v>269</v>
      </c>
      <c r="D59" s="210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19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hidden="1" customHeight="1" x14ac:dyDescent="0.25">
      <c r="A60" s="175">
        <v>51</v>
      </c>
      <c r="B60" s="242"/>
      <c r="C60" s="210" t="s">
        <v>269</v>
      </c>
      <c r="D60" s="210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1126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hidden="1" customHeight="1" x14ac:dyDescent="0.25">
      <c r="A61" s="175">
        <v>52</v>
      </c>
      <c r="B61" s="242"/>
      <c r="C61" s="210" t="s">
        <v>269</v>
      </c>
      <c r="D61" s="210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15</v>
      </c>
      <c r="AC61" s="21">
        <f>COUNTIFS($E$10:$E$5001,"VNSH02",$S$10:$S$5001,"*CAM*")</f>
        <v>5</v>
      </c>
      <c r="AD61" s="21">
        <f>COUNTIFS($E$10:$E$5001,"VNSH02",$S$10:$S$5001,"*SIM*")</f>
        <v>26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15</v>
      </c>
      <c r="AL61" s="8"/>
      <c r="AM61" s="73" t="s">
        <v>14</v>
      </c>
      <c r="AN61" s="74">
        <f>COUNTIFS($E$10:$E$5001,"TG102",$R$10:$R$5001,"PC",$Q$10:$Q$5001,"Tùng")</f>
        <v>2</v>
      </c>
      <c r="AO61" s="21">
        <f>COUNTIFS($E$10:$E$5001,"TG102",$R$10:$R$5001,"PM",$Q$10:$Q$5001,"Tùng")</f>
        <v>10</v>
      </c>
      <c r="AP61" s="21">
        <f>COUNTIFS($E$10:$E$5001,"TG102",$R$10:$R$5001,"PC+PM",$Q$10:$Q$5001,"Tùng")</f>
        <v>3</v>
      </c>
      <c r="AQ61" s="21">
        <f>SUM(AN61:AP61)</f>
        <v>15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4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8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7</v>
      </c>
      <c r="BI61" s="77">
        <f>COUNTIFS($E$10:$E$5001,"TG102",$S$10:$S$5001,"*KL*",$Q$10:$Q$5001,"Tùng")</f>
        <v>3</v>
      </c>
      <c r="BJ61" s="77">
        <f>SUM(BF61:BI61)</f>
        <v>10</v>
      </c>
    </row>
    <row r="62" spans="1:74" ht="18.75" hidden="1" customHeight="1" x14ac:dyDescent="0.25">
      <c r="A62" s="175">
        <v>53</v>
      </c>
      <c r="B62" s="242"/>
      <c r="C62" s="210" t="s">
        <v>269</v>
      </c>
      <c r="D62" s="210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73</v>
      </c>
      <c r="AL62" s="8"/>
      <c r="AM62" s="73" t="s">
        <v>19</v>
      </c>
      <c r="AN62" s="74">
        <f>COUNTIFS($E$10:$E$5001,"TG102V",$R$10:$R$5001,"PC",$Q$10:$Q$5001,"Tùng")</f>
        <v>20</v>
      </c>
      <c r="AO62" s="21">
        <f>COUNTIFS($E$10:$E$5001,"TG102V",$R$10:$R$5001,"PM",$Q$10:$Q$5001,"Tùng")</f>
        <v>5</v>
      </c>
      <c r="AP62" s="21">
        <f>COUNTIFS($E$10:$E$5001,"TG102V",$R$10:$R$5001,"PC+PM",$Q$10:$Q$5001,"Tùng")</f>
        <v>48</v>
      </c>
      <c r="AQ62" s="21">
        <f>SUM(AN62:AP62)</f>
        <v>73</v>
      </c>
      <c r="AR62" s="28"/>
      <c r="AS62" s="81" t="s">
        <v>19</v>
      </c>
      <c r="AT62" s="82">
        <f>COUNTIFS($E$10:$E$5001,"TG102V",$S$10:$S$5001,"*NG*",$Q$10:$Q$5001,"Tùng")</f>
        <v>0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4</v>
      </c>
      <c r="AW62" s="77">
        <f>COUNTIFS($E$10:$E$5001,"TG102V",$S$10:$S$5001,"*GPS*",$Q$10:$Q$5001,"Tùng")</f>
        <v>1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60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70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47</v>
      </c>
      <c r="BI62" s="77">
        <f>COUNTIFS($E$10:$E$5001,"TG102V",$S$10:$S$5001,"*KL*",$Q$10:$Q$5001,"Tùng")</f>
        <v>4</v>
      </c>
      <c r="BJ62" s="77">
        <f>SUM(BE62:BI62)</f>
        <v>52</v>
      </c>
    </row>
    <row r="63" spans="1:74" ht="18.75" hidden="1" customHeight="1" x14ac:dyDescent="0.25">
      <c r="A63" s="175">
        <v>54</v>
      </c>
      <c r="B63" s="242"/>
      <c r="C63" s="210" t="s">
        <v>269</v>
      </c>
      <c r="D63" s="210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39</v>
      </c>
      <c r="AL63" s="8"/>
      <c r="AM63" s="73" t="s">
        <v>16</v>
      </c>
      <c r="AN63" s="74">
        <f>COUNTIFS($E$10:$E$5001,"TG102SE",$R$10:$R$5001,"PC",$Q$10:$Q$5001,"Tùng")</f>
        <v>14</v>
      </c>
      <c r="AO63" s="21">
        <f>COUNTIFS($E$10:$E$5001,"TG102SE",$R$10:$R$5001,"PM",$Q$10:$Q$5001,"Tùng")</f>
        <v>23</v>
      </c>
      <c r="AP63" s="21">
        <f>COUNTIFS($E$10:$E$5001,"TG102SE",$R$10:$R$5001,"PC+PM",$Q$10:$Q$5001,"Tùng")</f>
        <v>2</v>
      </c>
      <c r="AQ63" s="21">
        <f>SUM(AN63:AP63)</f>
        <v>39</v>
      </c>
      <c r="AR63" s="28"/>
      <c r="AS63" s="81" t="s">
        <v>16</v>
      </c>
      <c r="AT63" s="82">
        <f>COUNTIFS($E$10:$E$5001,"TG102SE",$S$10:$S$5001,"*NG*",$Q$10:$Q$5001,"Tùng")</f>
        <v>2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6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5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6</v>
      </c>
      <c r="BB63" s="77">
        <f>SUM(AT63:BA63)</f>
        <v>20</v>
      </c>
      <c r="BD63" s="81" t="s">
        <v>16</v>
      </c>
      <c r="BE63" s="82">
        <f>COUNTIFS($E$10:$E$5001,"TG102SE",$S$10:$S$5001,"*SF*",$Q$10:$Q$5001,"Tùng")</f>
        <v>1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16</v>
      </c>
      <c r="BI63" s="77">
        <f>COUNTIFS($E$10:$E$5001,"TG102SE",$S$10:$S$5001,"*KL*",$Q$10:$Q$5001,"Tùng")</f>
        <v>5</v>
      </c>
      <c r="BJ63" s="77">
        <f t="shared" ref="BJ63:BJ71" si="55">SUM(BE63:BI63)</f>
        <v>22</v>
      </c>
    </row>
    <row r="64" spans="1:74" ht="18.75" hidden="1" customHeight="1" x14ac:dyDescent="0.25">
      <c r="A64" s="175">
        <v>55</v>
      </c>
      <c r="B64" s="242"/>
      <c r="C64" s="210" t="s">
        <v>269</v>
      </c>
      <c r="D64" s="210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136</v>
      </c>
      <c r="AL64" s="8"/>
      <c r="AM64" s="73" t="s">
        <v>38</v>
      </c>
      <c r="AN64" s="74">
        <f>COUNTIFS($E$10:$E$5001,"TG102LE",$R$10:$R$5001,"PC",$Q$10:$Q$5001,"Tùng")</f>
        <v>22</v>
      </c>
      <c r="AO64" s="21">
        <f>COUNTIFS($E$10:$E$5001,"TG102LE",$R$10:$R$5001,"PM",$Q$10:$Q$5001,"Tùng")</f>
        <v>93</v>
      </c>
      <c r="AP64" s="21">
        <f>COUNTIFS($E$10:$E$5001,"TG102LE",$R$10:$R$5001,"PC+PM",$Q$10:$Q$5001,"Tùng")</f>
        <v>21</v>
      </c>
      <c r="AQ64" s="21">
        <f t="shared" ref="AQ64:AQ72" si="56">SUM(AN64:AP64)</f>
        <v>136</v>
      </c>
      <c r="AR64" s="28"/>
      <c r="AS64" s="81" t="s">
        <v>38</v>
      </c>
      <c r="AT64" s="82">
        <f>COUNTIFS($E$10:$E$5001,"TG102LE",$S$10:$S$5001,"*NG*",$Q$10:$Q$5001,"Tùng")</f>
        <v>17</v>
      </c>
      <c r="AU64" s="77">
        <f>COUNTIFS($E$10:$E$5001,"TG102LE",$S$10:$S$5001,"*MCU*",$Q$10:$Q$5001,"Tùng")</f>
        <v>0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15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52</v>
      </c>
      <c r="BD64" s="81" t="s">
        <v>38</v>
      </c>
      <c r="BE64" s="82">
        <f>COUNTIFS($E$10:$E$5001,"TG102LE",$S$10:$S$5001,"*SF*",$Q$10:$Q$5001,"Tùng")</f>
        <v>4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85</v>
      </c>
      <c r="BI64" s="77">
        <f>COUNTIFS($E$10:$E$5001,"TG102LE",$S$10:$S$5001,"*KL*",$Q$10:$Q$5001,"Tùng")</f>
        <v>10</v>
      </c>
      <c r="BJ64" s="77">
        <f t="shared" si="55"/>
        <v>99</v>
      </c>
    </row>
    <row r="65" spans="1:119" ht="18.75" hidden="1" customHeight="1" x14ac:dyDescent="0.25">
      <c r="A65" s="175">
        <v>56</v>
      </c>
      <c r="B65" s="242"/>
      <c r="C65" s="210" t="s">
        <v>269</v>
      </c>
      <c r="D65" s="210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07"/>
      <c r="X65" s="192" t="s">
        <v>133</v>
      </c>
      <c r="Y65" s="192">
        <f>COUNTIFS($E$756:$E$874,"TG102LE-4G")</f>
        <v>5</v>
      </c>
      <c r="Z65" s="301"/>
      <c r="AA65" s="12"/>
      <c r="AB65" s="294" t="s">
        <v>50</v>
      </c>
      <c r="AC65" s="269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16</v>
      </c>
      <c r="AL65" s="8"/>
      <c r="AM65" s="73" t="s">
        <v>39</v>
      </c>
      <c r="AN65" s="74">
        <f>COUNTIFS($E$10:$E$5001,"TG102E",$R$10:$R$5001,"PC",$Q$10:$Q$5001,"Tùng")</f>
        <v>4</v>
      </c>
      <c r="AO65" s="21">
        <f>COUNTIFS($E$10:$E$5001,"TG102E",$R$10:$R$5001,"PM",$Q$10:$Q$5001,"Tùng")</f>
        <v>11</v>
      </c>
      <c r="AP65" s="21">
        <f>COUNTIFS($E$10:$E$5001,"TG102SE",$R$10:$R$5001,"PC+PM",$Q$10:$Q$5001,"Tùng")</f>
        <v>2</v>
      </c>
      <c r="AQ65" s="21">
        <f t="shared" si="56"/>
        <v>17</v>
      </c>
      <c r="AR65" s="28"/>
      <c r="AS65" s="81" t="s">
        <v>39</v>
      </c>
      <c r="AT65" s="82">
        <f>COUNTIFS($E$10:$E$5001,"TG102E",$S$10:$S$5001,"*NG*",$Q$10:$Q$5001,"Tùng")</f>
        <v>4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0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5</v>
      </c>
      <c r="BD65" s="81" t="s">
        <v>39</v>
      </c>
      <c r="BE65" s="82">
        <f>COUNTIFS($E$10:$E$5001,"TG102E",$S$10:$S$5001,"*SF*",$Q$10:$Q$5001,"Tùng")</f>
        <v>0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10</v>
      </c>
      <c r="BI65" s="77">
        <f>COUNTIFS($E$10:$E$5001,"TG102E",$S$10:$S$5001,"*KL*",$Q$10:$Q$5001,"Tùng")</f>
        <v>1</v>
      </c>
      <c r="BJ65" s="77">
        <f t="shared" si="55"/>
        <v>11</v>
      </c>
    </row>
    <row r="66" spans="1:119" ht="18.75" hidden="1" customHeight="1" x14ac:dyDescent="0.25">
      <c r="A66" s="175">
        <v>57</v>
      </c>
      <c r="B66" s="242"/>
      <c r="C66" s="210" t="s">
        <v>269</v>
      </c>
      <c r="D66" s="210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07"/>
      <c r="X66" s="73" t="s">
        <v>14</v>
      </c>
      <c r="Y66" s="21">
        <f>COUNTIFS($E$756:$E$874,"TG102")</f>
        <v>2</v>
      </c>
      <c r="Z66" s="301"/>
      <c r="AA66" s="12"/>
      <c r="AB66" s="294"/>
      <c r="AC66" s="270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hidden="1" customHeight="1" x14ac:dyDescent="0.25">
      <c r="A67" s="175">
        <v>58</v>
      </c>
      <c r="B67" s="242"/>
      <c r="C67" s="210" t="s">
        <v>269</v>
      </c>
      <c r="D67" s="210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07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COUNTIFS($Q$1058:$Q$1255,"Tùng")</f>
        <v>36</v>
      </c>
      <c r="AI67" s="8"/>
      <c r="AJ67" s="73" t="s">
        <v>20</v>
      </c>
      <c r="AK67" s="74">
        <f>COUNTIFS($E$10:$E$5001,"TG007s",$Q$10:$Q$5001,"Tùng")</f>
        <v>6</v>
      </c>
      <c r="AL67" s="8"/>
      <c r="AM67" s="73" t="s">
        <v>20</v>
      </c>
      <c r="AN67" s="74">
        <f>COUNTIFS($E$10:$E$5001,"TG007S",$R$10:$R$5001,"PC",$Q$10:$Q$5001,"Tùng")</f>
        <v>1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6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1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hidden="1" customHeight="1" x14ac:dyDescent="0.25">
      <c r="A68" s="175">
        <v>59</v>
      </c>
      <c r="B68" s="243"/>
      <c r="C68" s="210" t="s">
        <v>269</v>
      </c>
      <c r="D68" s="210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07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3" t="s">
        <v>18</v>
      </c>
      <c r="AK68" s="74">
        <f>COUNTIFS($E$10:$E$5001,"TG007",$Q$10:$Q$5001,"Tùng")</f>
        <v>18</v>
      </c>
      <c r="AL68" s="28"/>
      <c r="AM68" s="73" t="s">
        <v>18</v>
      </c>
      <c r="AN68" s="74">
        <f>COUNTIFS($E$10:$E$5001,"TG007",$R$10:$R$5001,"PC",$Q$10:$Q$5001,"Tùng")</f>
        <v>7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3</v>
      </c>
      <c r="AQ68" s="21">
        <f t="shared" si="56"/>
        <v>18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0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3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3</v>
      </c>
      <c r="BI68" s="77">
        <f>COUNTIFS($E$10:$E$5001,"TG007",$S$10:$S$5001,"*KL*",$Q$10:$Q$5001,"Tùng")</f>
        <v>5</v>
      </c>
      <c r="BJ68" s="77">
        <f t="shared" si="55"/>
        <v>8</v>
      </c>
      <c r="BK68" s="207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hidden="1" customHeight="1" x14ac:dyDescent="0.25">
      <c r="A69" s="246" t="s">
        <v>75</v>
      </c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8"/>
      <c r="V69" s="21"/>
      <c r="W69" s="207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3" t="s">
        <v>43</v>
      </c>
      <c r="AK69" s="74">
        <f>COUNTIFS($E$10:$E$5001,"TG007x",$Q$10:$Q$5001,"Tùng")</f>
        <v>22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8</v>
      </c>
      <c r="AP69" s="21">
        <f>COUNTIFS($E$10:$E$5001,"TG007X",$R$10:$R$5001,"PC+PM",$Q$10:$Q$5001,"Tùng")</f>
        <v>10</v>
      </c>
      <c r="AQ69" s="21">
        <f t="shared" si="56"/>
        <v>22</v>
      </c>
      <c r="AR69" s="28"/>
      <c r="AS69" s="81" t="s">
        <v>18</v>
      </c>
      <c r="AT69" s="82">
        <f>COUNTIFS($E$10:$E$5001,"TG007",$S$10:$S$5001,"*NG*",$Q$10:$Q$5001,"Tùng")</f>
        <v>6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0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2</v>
      </c>
      <c r="BB69" s="77">
        <f t="shared" si="57"/>
        <v>9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15</v>
      </c>
      <c r="BI69" s="85">
        <f>COUNTIFS($E$10:$E$5001,"TG007X",$S$10:$S$5001,"*KL*",$Q$10:$Q$5001,"Tùng")</f>
        <v>0</v>
      </c>
      <c r="BJ69" s="77">
        <f t="shared" si="55"/>
        <v>15</v>
      </c>
      <c r="BK69" s="207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hidden="1" customHeight="1" x14ac:dyDescent="0.25">
      <c r="A70" s="249"/>
      <c r="B70" s="250"/>
      <c r="C70" s="250"/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0"/>
      <c r="R70" s="250"/>
      <c r="S70" s="250"/>
      <c r="T70" s="250"/>
      <c r="U70" s="251"/>
      <c r="V70" s="21"/>
      <c r="W70" s="207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6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14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7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hidden="1" customHeight="1" x14ac:dyDescent="0.25">
      <c r="A71" s="175">
        <v>60</v>
      </c>
      <c r="B71" s="241" t="s">
        <v>292</v>
      </c>
      <c r="C71" s="208">
        <v>44603</v>
      </c>
      <c r="D71" s="208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07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7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hidden="1" customHeight="1" x14ac:dyDescent="0.25">
      <c r="A72" s="175">
        <v>61</v>
      </c>
      <c r="B72" s="242"/>
      <c r="C72" s="208">
        <v>44603</v>
      </c>
      <c r="D72" s="208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07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07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hidden="1" customHeight="1" x14ac:dyDescent="0.25">
      <c r="A73" s="175">
        <v>62</v>
      </c>
      <c r="B73" s="242"/>
      <c r="C73" s="208">
        <v>44603</v>
      </c>
      <c r="D73" s="208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07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271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0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3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7">
        <f t="shared" si="57"/>
        <v>3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4</v>
      </c>
      <c r="BI73" s="21">
        <f>COUNTIFS($E$10:$E$5001,"TOP-1",$S$10:$S$5001,"*KL*",$Q$10:$Q$5001,"Tùng")</f>
        <v>1</v>
      </c>
      <c r="BJ73" s="21">
        <f>SUM(BE73:BI73)</f>
        <v>5</v>
      </c>
      <c r="BK73" s="207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hidden="1" customHeight="1" x14ac:dyDescent="0.25">
      <c r="A74" s="175">
        <v>63</v>
      </c>
      <c r="B74" s="242"/>
      <c r="C74" s="208">
        <v>44603</v>
      </c>
      <c r="D74" s="208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07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hidden="1" customHeight="1" x14ac:dyDescent="0.25">
      <c r="A75" s="175">
        <v>64</v>
      </c>
      <c r="B75" s="242"/>
      <c r="C75" s="208">
        <v>44603</v>
      </c>
      <c r="D75" s="208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07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3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hidden="1" customHeight="1" x14ac:dyDescent="0.25">
      <c r="A76" s="175">
        <v>65</v>
      </c>
      <c r="B76" s="242"/>
      <c r="C76" s="208">
        <v>44603</v>
      </c>
      <c r="D76" s="208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07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345</v>
      </c>
      <c r="AL76" s="28"/>
      <c r="AM76" s="21" t="s">
        <v>133</v>
      </c>
      <c r="AN76" s="74">
        <f>COUNTIFS($E$10:$E$5001,"TG102LE-4G",$R$10:$R$5001,"PC",$Q$10:$Q$5001,"Tùng")</f>
        <v>1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12</v>
      </c>
      <c r="AR76" s="28"/>
      <c r="AS76" s="28"/>
      <c r="AT76" s="8"/>
      <c r="AU76" s="8"/>
    </row>
    <row r="77" spans="1:119" ht="16.5" hidden="1" customHeight="1" x14ac:dyDescent="0.25">
      <c r="A77" s="175">
        <v>66</v>
      </c>
      <c r="B77" s="242"/>
      <c r="C77" s="208">
        <v>44603</v>
      </c>
      <c r="D77" s="208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07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hidden="1" customHeight="1" x14ac:dyDescent="0.25">
      <c r="A78" s="175">
        <v>67</v>
      </c>
      <c r="B78" s="242"/>
      <c r="C78" s="208">
        <v>44613</v>
      </c>
      <c r="D78" s="208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07"/>
      <c r="X78" s="73" t="s">
        <v>101</v>
      </c>
      <c r="Y78" s="77">
        <f>COUNTIFS($E$756:$E$874,"Top-1")</f>
        <v>0</v>
      </c>
      <c r="Z78" s="212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hidden="1" customHeight="1" x14ac:dyDescent="0.25">
      <c r="A79" s="175">
        <v>68</v>
      </c>
      <c r="B79" s="242"/>
      <c r="C79" s="208">
        <v>44613</v>
      </c>
      <c r="D79" s="208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07"/>
      <c r="X79" s="76" t="s">
        <v>116</v>
      </c>
      <c r="Y79" s="77">
        <v>1</v>
      </c>
      <c r="Z79" s="212"/>
      <c r="AA79" s="12"/>
      <c r="AB79" s="150" t="s">
        <v>66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hidden="1" customHeight="1" x14ac:dyDescent="0.25">
      <c r="A80" s="175">
        <v>69</v>
      </c>
      <c r="B80" s="242"/>
      <c r="C80" s="208">
        <v>44613</v>
      </c>
      <c r="D80" s="208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07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hidden="1" customHeight="1" x14ac:dyDescent="0.25">
      <c r="A81" s="175">
        <v>70</v>
      </c>
      <c r="B81" s="242"/>
      <c r="C81" s="208">
        <v>44613</v>
      </c>
      <c r="D81" s="208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07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3"/>
      <c r="BE81" s="204"/>
      <c r="BF81" s="204"/>
      <c r="BG81" s="204"/>
      <c r="BH81" s="204"/>
      <c r="BI81" s="204"/>
      <c r="BJ81" s="204"/>
      <c r="BK81" s="8"/>
      <c r="BL81" s="8"/>
      <c r="BM81" s="8"/>
    </row>
    <row r="82" spans="1:65" ht="18.75" hidden="1" customHeight="1" x14ac:dyDescent="0.25">
      <c r="A82" s="175">
        <v>71</v>
      </c>
      <c r="B82" s="242"/>
      <c r="C82" s="208" t="s">
        <v>287</v>
      </c>
      <c r="D82" s="208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07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hidden="1" customHeight="1" x14ac:dyDescent="0.25">
      <c r="A83" s="175">
        <v>72</v>
      </c>
      <c r="B83" s="242"/>
      <c r="C83" s="208" t="s">
        <v>287</v>
      </c>
      <c r="D83" s="208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07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20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41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5</v>
      </c>
      <c r="BH83" s="84">
        <f>COUNTIFS($E$10:$E$5001,"TG102",$S$10:$S$5001,"*NCFW*")</f>
        <v>23</v>
      </c>
      <c r="BI83" s="77">
        <f>COUNTIFS($E$10:$E$5001,"TG102",$S$10:$S$5001,"*KL*")</f>
        <v>3</v>
      </c>
      <c r="BJ83" s="77">
        <f>SUM(BF83:BI83)</f>
        <v>31</v>
      </c>
      <c r="BM83" s="8"/>
    </row>
    <row r="84" spans="1:65" ht="18.75" hidden="1" customHeight="1" x14ac:dyDescent="0.25">
      <c r="A84" s="175">
        <v>73</v>
      </c>
      <c r="B84" s="242"/>
      <c r="C84" s="208" t="s">
        <v>287</v>
      </c>
      <c r="D84" s="208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07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1</v>
      </c>
      <c r="AT84" s="77">
        <f>COUNTIFS($E$10:$E$5001,"TG102V",$S$10:$S$5001,"*MCU*")</f>
        <v>0</v>
      </c>
      <c r="AU84" s="77">
        <f>COUNTIFS($E$10:$E$5001,"TG102V",$S$10:$S$5001,"*GSM*")</f>
        <v>10</v>
      </c>
      <c r="AV84" s="77">
        <f>COUNTIFS($E$10:$E$5001,"TG102V",$S$10:$S$5001,"*GPS*")</f>
        <v>1</v>
      </c>
      <c r="AW84" s="77">
        <f>COUNTIFS($E$10:$E$5001,"TG102V",$R$10:$R$5001,"*PC*",$T$10:$T$5001,"*I/O*")</f>
        <v>0</v>
      </c>
      <c r="AX84" s="77">
        <f>COUNTIFS($E$10:$E$5001,"TG102V",$S$10:$S$5001,"*LK*")</f>
        <v>126</v>
      </c>
      <c r="AY84" s="77">
        <f>COUNTIFS($E$10:$E$5001,"TG102V",$S$10:$S$5001,"*ACC*",$Q$10:$Q$5001,"Thể")</f>
        <v>0</v>
      </c>
      <c r="AZ84" s="81">
        <f>COUNTIFS($E$10:$E$5001,"TG102v",$P$10:$P$5001,"*KS*")</f>
        <v>16</v>
      </c>
      <c r="BA84" s="77">
        <f>SUM(AS84:AZ84)</f>
        <v>154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4</v>
      </c>
      <c r="BG84" s="77">
        <f>COUNTIFS($E$10:$E$5001,"TG102V",$S$10:$S$5001,"*MCH*")</f>
        <v>2</v>
      </c>
      <c r="BH84" s="84">
        <f>COUNTIFS($E$10:$E$5001,"TG102V",$S$10:$S$5001,"*NCFW*")</f>
        <v>118</v>
      </c>
      <c r="BI84" s="77">
        <f>COUNTIFS($E$10:$E$5001,"TG102V",$S$10:$S$5001,"*KL*")</f>
        <v>7</v>
      </c>
      <c r="BJ84" s="77">
        <f>SUM(BE84:BI84)</f>
        <v>132</v>
      </c>
      <c r="BM84" s="8"/>
    </row>
    <row r="85" spans="1:65" ht="18.75" hidden="1" customHeight="1" x14ac:dyDescent="0.25">
      <c r="A85" s="175">
        <v>74</v>
      </c>
      <c r="B85" s="242"/>
      <c r="C85" s="208" t="s">
        <v>287</v>
      </c>
      <c r="D85" s="208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07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16</v>
      </c>
      <c r="AL85" s="21">
        <f>COUNTIFS($E$10:$E$5001,"TG102",$R$10:$R$5001,"PM")</f>
        <v>22</v>
      </c>
      <c r="AM85" s="21">
        <f>COUNTIFS($E$10:$E$5001,"TG102",$R$10:$R$5001,"PC+PM")</f>
        <v>7</v>
      </c>
      <c r="AN85" s="21">
        <f>SUM(AK85:AM85)</f>
        <v>45</v>
      </c>
      <c r="AO85" s="28"/>
      <c r="AP85" s="28"/>
      <c r="AQ85" s="28"/>
      <c r="AR85" s="81" t="s">
        <v>16</v>
      </c>
      <c r="AS85" s="82">
        <f>COUNTIFS($E$10:$E$5001,"TG102SE",$S$10:$S$5001,"*NG*")</f>
        <v>6</v>
      </c>
      <c r="AT85" s="77">
        <f>COUNTIFS($E$10:$E$5001,"TG102SE",$S$10:$S$5001,"*MCU*")</f>
        <v>0</v>
      </c>
      <c r="AU85" s="77">
        <f>COUNTIFS($E$10:$E$5001,"TG102SE",$S$10:$S$5001,"*GSM*")</f>
        <v>4</v>
      </c>
      <c r="AV85" s="77">
        <f>COUNTIFS($E$10:$E$5001,"TG102SE",$S$10:$S$5001,"*GPS*")</f>
        <v>27</v>
      </c>
      <c r="AW85" s="77">
        <f>COUNTIFS($E$10:$E$5001,"TG102SE",$R$10:$R$5001,"*PC*",$T$10:$T$5001,"*I/O*")</f>
        <v>0</v>
      </c>
      <c r="AX85" s="77">
        <f>COUNTIFS($E$10:$E$5001,"TG102SE",$S$10:$S$5001,"*LK*")</f>
        <v>13</v>
      </c>
      <c r="AY85" s="77">
        <f>COUNTIFS($E$10:$E$5001,"TG102SE",$S$10:$S$5001,"*ACC*",$Q$10:$Q$5001,"Thể")</f>
        <v>0</v>
      </c>
      <c r="AZ85" s="81">
        <f>COUNTIFS($E$10:$E$5001,"TG102se",$P$10:$P$5001,"*KS*")</f>
        <v>35</v>
      </c>
      <c r="BA85" s="77">
        <f>SUM(AS85:AZ85)</f>
        <v>85</v>
      </c>
      <c r="BD85" s="81" t="s">
        <v>16</v>
      </c>
      <c r="BE85" s="82">
        <f>COUNTIFS($E$10:$E$5001,"TG102SE",$S$10:$S$5001,"*SF*")</f>
        <v>1</v>
      </c>
      <c r="BF85" s="77">
        <f>COUNTIFS($E$10:$E$5001,"TG102SE",$S$10:$S$5001,"*RTB*")</f>
        <v>1</v>
      </c>
      <c r="BG85" s="77">
        <f>COUNTIFS($E$10:$E$5001,"TG102SE",$S$10:$S$5001,"*MCH*")</f>
        <v>8</v>
      </c>
      <c r="BH85" s="84">
        <f>COUNTIFS($E$10:$E$5001,"TG102SE",$S$10:$S$5001,"*NCFW*")</f>
        <v>44</v>
      </c>
      <c r="BI85" s="77">
        <f>COUNTIFS($E$10:$E$5001,"TG102SE",$S$10:$S$5001,"*KL*")</f>
        <v>11</v>
      </c>
      <c r="BJ85" s="77">
        <f t="shared" ref="BJ85:BJ92" si="59">SUM(BE85:BI85)</f>
        <v>65</v>
      </c>
      <c r="BM85" s="8"/>
    </row>
    <row r="86" spans="1:65" ht="18.75" hidden="1" customHeight="1" x14ac:dyDescent="0.25">
      <c r="A86" s="175">
        <v>75</v>
      </c>
      <c r="B86" s="242"/>
      <c r="C86" s="208">
        <v>44613</v>
      </c>
      <c r="D86" s="208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07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36</v>
      </c>
      <c r="AL86" s="21">
        <f>COUNTIFS($E$10:$E$5001,"TG102V",$R$10:$R$5001,"PM")</f>
        <v>18</v>
      </c>
      <c r="AM86" s="21">
        <f>COUNTIFS($E$10:$E$5001,"TG102V",$R$10:$R$5001,"PC+PM")</f>
        <v>113</v>
      </c>
      <c r="AN86" s="21">
        <f>SUM(AK86:AM86)</f>
        <v>167</v>
      </c>
      <c r="AO86" s="28"/>
      <c r="AP86" s="28"/>
      <c r="AQ86" s="28"/>
      <c r="AR86" s="81" t="s">
        <v>38</v>
      </c>
      <c r="AS86" s="82">
        <f>COUNTIFS($E$10:$E$5001,"TG102LE",$S$10:$S$5001,"*NG*")</f>
        <v>26</v>
      </c>
      <c r="AT86" s="77">
        <f>COUNTIFS($E$10:$E$5001,"TG102LE",$S$10:$S$5001,"*MCU*")</f>
        <v>0</v>
      </c>
      <c r="AU86" s="77">
        <f>COUNTIFS($E$10:$E$5001,"TG102LE",$S$10:$S$5001,"*GSM*")</f>
        <v>11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31</v>
      </c>
      <c r="AY86" s="77">
        <f>COUNTIFS($E$10:$E$5001,"TG102LE",$S$10:$S$5001,"*ACC*",$Q$10:$Q$5001,"Thể")</f>
        <v>0</v>
      </c>
      <c r="AZ86" s="81">
        <f>COUNTIFS($E$10:$E$5001,"TG102le",$P$10:$P$5001,"*KS*")</f>
        <v>24</v>
      </c>
      <c r="BA86" s="77">
        <f t="shared" ref="BA86:BA92" si="60">SUM(AS86:AZ86)</f>
        <v>95</v>
      </c>
      <c r="BD86" s="81" t="s">
        <v>38</v>
      </c>
      <c r="BE86" s="82">
        <f>COUNTIFS($E$10:$E$5001,"TG102LE",$S$10:$S$5001,"*SF*")</f>
        <v>4</v>
      </c>
      <c r="BF86" s="77">
        <f>COUNTIFS($E$10:$E$5001,"TG102LE",$S$10:$S$5001,"*RTB*")</f>
        <v>15</v>
      </c>
      <c r="BG86" s="77">
        <f>COUNTIFS($E$10:$E$5001,"TG102LE",$S$10:$S$5001,"*MCH*")</f>
        <v>26</v>
      </c>
      <c r="BH86" s="84">
        <f>COUNTIFS($E$10:$E$5001,"TG102LE",$S$10:$S$5001,"*NCFW*")</f>
        <v>219</v>
      </c>
      <c r="BI86" s="77">
        <f>COUNTIFS($E$10:$E$5001,"TG102LE",$S$10:$S$5001,"*KL*")</f>
        <v>40</v>
      </c>
      <c r="BJ86" s="77">
        <f t="shared" si="59"/>
        <v>304</v>
      </c>
      <c r="BM86" s="8"/>
    </row>
    <row r="87" spans="1:65" ht="18.75" hidden="1" customHeight="1" x14ac:dyDescent="0.25">
      <c r="A87" s="175">
        <v>76</v>
      </c>
      <c r="B87" s="243"/>
      <c r="C87" s="208">
        <v>44617</v>
      </c>
      <c r="D87" s="208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07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50</v>
      </c>
      <c r="AL87" s="21">
        <f>COUNTIFS($E$10:$E$5001,"TG102SE",$R$10:$R$5001,"PM")</f>
        <v>53</v>
      </c>
      <c r="AM87" s="21">
        <f>COUNTIFS($E$10:$E$5001,"TG102SE",$R$10:$R$5001,"PC+PM")</f>
        <v>5</v>
      </c>
      <c r="AN87" s="21">
        <f>SUM(AK87:AM87)</f>
        <v>108</v>
      </c>
      <c r="AO87" s="28"/>
      <c r="AP87" s="28"/>
      <c r="AQ87" s="28"/>
      <c r="AR87" s="81" t="s">
        <v>39</v>
      </c>
      <c r="AS87" s="82">
        <f>COUNTIFS($E$10:$E$5001,"TG102E",$S$10:$S$5001,"*NG*")</f>
        <v>11</v>
      </c>
      <c r="AT87" s="77">
        <f>COUNTIFS($E$10:$E$5001,"TG102E",$S$10:$S$5001,"*MCU*")</f>
        <v>0</v>
      </c>
      <c r="AU87" s="77">
        <f>COUNTIFS($E$10:$E$5001,"TG102E",$S$10:$S$5001,"*GSM*")</f>
        <v>1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12</v>
      </c>
      <c r="AY87" s="77">
        <f>COUNTIFS($E$10:$E$5001,"TG102E",$S$10:$S$5001,"*ACC*",$Q$10:$Q$5001,"Thể")</f>
        <v>0</v>
      </c>
      <c r="AZ87" s="81">
        <f>COUNTIFS($E$10:$E$5001,"TG102e",$P$10:$P$5001,"*KS*")</f>
        <v>6</v>
      </c>
      <c r="BA87" s="77">
        <f t="shared" si="60"/>
        <v>30</v>
      </c>
      <c r="BD87" s="81" t="s">
        <v>39</v>
      </c>
      <c r="BE87" s="82">
        <f>COUNTIFS($E$10:$E$5001,"TG102E",$S$10:$S$5001,"*SF*")</f>
        <v>0</v>
      </c>
      <c r="BF87" s="77">
        <f>COUNTIFS($E$10:$E$5001,"TG102E",$S$10:$S$5001,"*RTB")</f>
        <v>0</v>
      </c>
      <c r="BG87" s="77">
        <f>COUNTIFS($E$10:$E$5001,"TG102E",$S$10:$S$5001,"*MCH*")</f>
        <v>6</v>
      </c>
      <c r="BH87" s="84">
        <f>COUNTIFS($E$10:$E$5001,"TG102E",$S$10:$S$5001,"*NCFW*")</f>
        <v>29</v>
      </c>
      <c r="BI87" s="77">
        <f>COUNTIFS($E$10:$E$5001,"TG102E",$S$10:$S$5001,"*KL*")</f>
        <v>3</v>
      </c>
      <c r="BJ87" s="77">
        <f t="shared" si="59"/>
        <v>38</v>
      </c>
      <c r="BM87" s="8"/>
    </row>
    <row r="88" spans="1:65" ht="18.75" hidden="1" customHeight="1" x14ac:dyDescent="0.25">
      <c r="A88" s="175">
        <v>77</v>
      </c>
      <c r="B88" s="241" t="s">
        <v>308</v>
      </c>
      <c r="C88" s="208">
        <v>44615</v>
      </c>
      <c r="D88" s="208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07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36</v>
      </c>
      <c r="AL88" s="21">
        <f>COUNTIFS($E$10:$E$5001,"TG102LE",$R$10:$R$5001,"PM")</f>
        <v>255</v>
      </c>
      <c r="AM88" s="21">
        <f>COUNTIFS($E$10:$E$5001,"TG102LE",$R$10:$R$5001,"PC+PM")</f>
        <v>37</v>
      </c>
      <c r="AN88" s="21">
        <f t="shared" ref="AN88:AN92" si="61">SUM(AK88:AM88)</f>
        <v>328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hidden="1" customHeight="1" x14ac:dyDescent="0.25">
      <c r="A89" s="175">
        <v>78</v>
      </c>
      <c r="B89" s="242"/>
      <c r="C89" s="208">
        <v>44615</v>
      </c>
      <c r="D89" s="208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07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22</v>
      </c>
      <c r="AL89" s="52">
        <f>COUNTIFS($E$10:$E$5001,"TG102E",$R$10:$R$5001,"PM")</f>
        <v>34</v>
      </c>
      <c r="AM89" s="52">
        <f>COUNTIFS($E$10:$E$5001,"TG102SE",$R$10:$R$5001,"PC+PM")</f>
        <v>5</v>
      </c>
      <c r="AN89" s="52">
        <f t="shared" si="61"/>
        <v>61</v>
      </c>
      <c r="AO89" s="170"/>
      <c r="AP89" s="170"/>
      <c r="AQ89" s="170"/>
      <c r="AR89" s="180" t="s">
        <v>118</v>
      </c>
      <c r="AS89" s="200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4</v>
      </c>
      <c r="BB89" s="2"/>
      <c r="BC89" s="2"/>
      <c r="BD89" s="180" t="s">
        <v>20</v>
      </c>
      <c r="BE89" s="200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201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hidden="1" customHeight="1" x14ac:dyDescent="0.25">
      <c r="A90" s="175">
        <v>79</v>
      </c>
      <c r="B90" s="242"/>
      <c r="C90" s="208">
        <v>44615</v>
      </c>
      <c r="D90" s="208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07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1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10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3</v>
      </c>
      <c r="BI90" s="77">
        <f>COUNTIFS($E$10:$E$5001,"TG007",$S$10:$S$5001,"*KL*")</f>
        <v>6</v>
      </c>
      <c r="BJ90" s="77">
        <f t="shared" si="59"/>
        <v>12</v>
      </c>
      <c r="BM90" s="8"/>
    </row>
    <row r="91" spans="1:65" ht="18.75" hidden="1" customHeight="1" x14ac:dyDescent="0.25">
      <c r="A91" s="175">
        <v>80</v>
      </c>
      <c r="B91" s="242"/>
      <c r="C91" s="208">
        <v>44615</v>
      </c>
      <c r="D91" s="208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07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1</v>
      </c>
      <c r="AL91" s="21">
        <f>COUNTIFS($E$10:$E$5001,"TG007S",$R$10:$R$5001,"PM")</f>
        <v>6</v>
      </c>
      <c r="AM91" s="21">
        <f>COUNTIFS($E$10:$E$5001,"TG007S",$R$10:$R$5001,"PC+PM")</f>
        <v>5</v>
      </c>
      <c r="AN91" s="21">
        <f t="shared" si="61"/>
        <v>12</v>
      </c>
      <c r="AO91" s="28"/>
      <c r="AP91" s="28"/>
      <c r="AQ91" s="28"/>
      <c r="AR91" s="81" t="s">
        <v>18</v>
      </c>
      <c r="AS91" s="82">
        <f>COUNTIFS($E$10:$E$5001,"TG007",$S$10:$S$5001,"*NG*")</f>
        <v>7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1</v>
      </c>
      <c r="AY91" s="77">
        <f>COUNTIFS($E$10:$E$5001,"TG007S",$S$10:$S$5001,"*ACC*",$Q$10:$Q$5001,"Thể")</f>
        <v>0</v>
      </c>
      <c r="AZ91" s="81">
        <f>COUNTIFS($E$10:$E$5001,"TG007",$P$10:$P$5001,"*KS*")</f>
        <v>3</v>
      </c>
      <c r="BA91" s="77">
        <f t="shared" si="60"/>
        <v>13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27</v>
      </c>
      <c r="BI91" s="85">
        <f>COUNTIFS($E$10:$E$5001,"TG007X",$S$10:$S$5001,"*KL*")</f>
        <v>0</v>
      </c>
      <c r="BJ91" s="77">
        <f t="shared" si="59"/>
        <v>34</v>
      </c>
      <c r="BM91" s="8"/>
    </row>
    <row r="92" spans="1:65" ht="16.5" hidden="1" customHeight="1" x14ac:dyDescent="0.25">
      <c r="A92" s="175">
        <v>81</v>
      </c>
      <c r="B92" s="242"/>
      <c r="C92" s="208">
        <v>44615</v>
      </c>
      <c r="D92" s="208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07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9</v>
      </c>
      <c r="AL92" s="21">
        <f>COUNTIFS($E$10:$E$5001,"TG007",$R$10:$R$5001,"PM")</f>
        <v>9</v>
      </c>
      <c r="AM92" s="21">
        <f>COUNTIFS($E$10:$E$5001,"TG007",$R$10:$R$5001,"PC+PM")</f>
        <v>3</v>
      </c>
      <c r="AN92" s="21">
        <f t="shared" si="61"/>
        <v>21</v>
      </c>
      <c r="AO92" s="28"/>
      <c r="AP92" s="28"/>
      <c r="AQ92" s="28"/>
      <c r="AR92" s="81" t="s">
        <v>43</v>
      </c>
      <c r="AS92" s="82">
        <f>COUNTIFS($E$10:$E$5001,"TG007X",$S$10:$S$5001,"*NG*")</f>
        <v>9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25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hidden="1" customHeight="1" x14ac:dyDescent="0.25">
      <c r="A93" s="175">
        <v>82</v>
      </c>
      <c r="B93" s="242"/>
      <c r="C93" s="208">
        <v>44615</v>
      </c>
      <c r="D93" s="208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07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1</v>
      </c>
      <c r="AL93" s="21">
        <f>COUNTIFS($E$10:$E$5001,"VNSH01",$R$10:$R$5001,"PM")</f>
        <v>2</v>
      </c>
      <c r="AM93" s="21">
        <f>COUNTIFS($E$10:$E$5001,"VNSH02",$R$10:$R$5001,"PC+PM")</f>
        <v>0</v>
      </c>
      <c r="AN93" s="21">
        <f>SUM(AK93:AM93)</f>
        <v>3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0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hidden="1" customHeight="1" x14ac:dyDescent="0.25">
      <c r="A94" s="175">
        <v>83</v>
      </c>
      <c r="B94" s="242"/>
      <c r="C94" s="208">
        <v>44615</v>
      </c>
      <c r="D94" s="208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07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56</v>
      </c>
      <c r="AL94" s="21">
        <f>COUNTIFS($E$10:$E$5001,"VNSH02",$R$10:$R$5001,"PM")</f>
        <v>24</v>
      </c>
      <c r="AM94" s="21">
        <f>COUNTIFS($E$10:$E$5001,"VNSH02",$R$10:$R$5001,"PC+PM")</f>
        <v>0</v>
      </c>
      <c r="AN94" s="21">
        <f>SUM(AK94:AM94)</f>
        <v>80</v>
      </c>
      <c r="AO94" s="28"/>
      <c r="AP94" s="28"/>
      <c r="AQ94" s="28"/>
      <c r="AR94" s="81" t="s">
        <v>542</v>
      </c>
      <c r="AS94" s="82">
        <f>COUNTIFS($E$10:$E$5001,"VNSH02",$S$10:$S$5001,"*NG*")</f>
        <v>15</v>
      </c>
      <c r="AT94" s="77">
        <f>COUNTIFS($E$10:$E$5001,"VNSH02",$S$10:$S$5001,"*KL*")</f>
        <v>20</v>
      </c>
      <c r="AU94" s="77">
        <f>COUNTIFS($E$10:$E$5001,"VNSH02",$S$10:$S$5001,"*SIM*")</f>
        <v>26</v>
      </c>
      <c r="AV94" s="77">
        <f>COUNTIFS($E$10:$E$5001,"VNSH02",$S$10:$S$5001,"*GPS*")</f>
        <v>1</v>
      </c>
      <c r="AW94" s="77">
        <f>COUNTIFS($E$10:$E$5001,"VNSH02",$S$10:$S$5001,"*MCH*")</f>
        <v>5</v>
      </c>
      <c r="AX94" s="77">
        <f>COUNTIFS($E$10:$E$5001,"VNSH02",$S$10:$S$5001,"*LK*")</f>
        <v>7</v>
      </c>
      <c r="AY94" s="77">
        <f>COUNTIFS($E$10:$E$5001,"VNSH02",$S$10:$S$5001,"*CAM*")</f>
        <v>5</v>
      </c>
      <c r="AZ94" s="77">
        <f>COUNTIFS($E$10:$E$5001,"VNSH02",$P$10:$P$5001,"*KS*")</f>
        <v>1</v>
      </c>
      <c r="BA94" s="77">
        <f>SUM(AS94:AZ94)</f>
        <v>80</v>
      </c>
      <c r="BB94" s="77">
        <f>COUNTIFS($E$10:$E$5001,"VNSH02",$P$10:$P$5001,"*ĐM*")</f>
        <v>44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hidden="1" customHeight="1" x14ac:dyDescent="0.25">
      <c r="A95" s="175">
        <v>84</v>
      </c>
      <c r="B95" s="242"/>
      <c r="C95" s="208">
        <v>44615</v>
      </c>
      <c r="D95" s="208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07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16</v>
      </c>
      <c r="AM95" s="21">
        <f>COUNTIFS($E$10:$E$5001,"TG007X",$R$10:$R$5001,"PC+PM")</f>
        <v>17</v>
      </c>
      <c r="AN95" s="21">
        <f t="shared" ref="AN95:AN98" si="62">SUM(AK95:AM95)</f>
        <v>39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4">SUM(BE95:BI95)</f>
        <v>7</v>
      </c>
      <c r="BM95" s="8"/>
    </row>
    <row r="96" spans="1:65" ht="16.5" hidden="1" customHeight="1" x14ac:dyDescent="0.25">
      <c r="A96" s="175">
        <v>85</v>
      </c>
      <c r="B96" s="242"/>
      <c r="C96" s="208">
        <v>44615</v>
      </c>
      <c r="D96" s="208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07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18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hidden="1" customHeight="1" x14ac:dyDescent="0.25">
      <c r="A97" s="175">
        <v>86</v>
      </c>
      <c r="B97" s="243"/>
      <c r="C97" s="208">
        <v>44615</v>
      </c>
      <c r="D97" s="208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07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10</v>
      </c>
      <c r="AL97" s="21">
        <f>COUNTIFS($E$10:$E$5001,"NQ899",$R$10:$R$5001,"PM")</f>
        <v>7</v>
      </c>
      <c r="AM97" s="21">
        <f>COUNTIFS($E$10:$E$5001,"NQ899",$R$10:$R$5001,"PC+PM")</f>
        <v>0</v>
      </c>
      <c r="AN97" s="21">
        <f t="shared" si="62"/>
        <v>17</v>
      </c>
      <c r="AO97" s="28"/>
      <c r="AP97" s="28"/>
      <c r="AQ97" s="28"/>
      <c r="AR97" s="81" t="s">
        <v>99</v>
      </c>
      <c r="AS97" s="77">
        <f>COUNTIFS($E$10:$E$5001,"ACT-01",$S$10:$S$5001,"*NG*")</f>
        <v>12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5</v>
      </c>
      <c r="AY97" s="77">
        <f>COUNTIFS($E$10:$E$5001,"ACT-01",$S$10:$S$5001,"*ACC*",$Q$10:$Q$5001,"Thể")</f>
        <v>0</v>
      </c>
      <c r="AZ97" s="21">
        <f>COUNTIFS($E$10:$E$5001,"ACT-01",$P$10:$P$5001,"*KS*")</f>
        <v>0</v>
      </c>
      <c r="BA97" s="77">
        <f t="shared" si="63"/>
        <v>17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5</v>
      </c>
      <c r="BI97" s="21">
        <f>COUNTIFS($E$10:$E$5001,"TOP-1",$S$10:$S$5001,"*KL*")</f>
        <v>1</v>
      </c>
      <c r="BJ97" s="21">
        <f>SUM(BE97:BI97)</f>
        <v>7</v>
      </c>
      <c r="BM97" s="8"/>
    </row>
    <row r="98" spans="1:66" ht="16.5" hidden="1" customHeight="1" x14ac:dyDescent="0.25">
      <c r="A98" s="175">
        <v>87</v>
      </c>
      <c r="B98" s="241" t="s">
        <v>313</v>
      </c>
      <c r="C98" s="208">
        <v>44615</v>
      </c>
      <c r="D98" s="208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07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hidden="1" customHeight="1" x14ac:dyDescent="0.25">
      <c r="A99" s="175">
        <v>88</v>
      </c>
      <c r="B99" s="242"/>
      <c r="C99" s="208">
        <v>44615</v>
      </c>
      <c r="D99" s="208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07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hidden="1" customHeight="1" x14ac:dyDescent="0.25">
      <c r="A100" s="175">
        <v>89</v>
      </c>
      <c r="B100" s="242"/>
      <c r="C100" s="208">
        <v>44615</v>
      </c>
      <c r="D100" s="208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07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hidden="1" customHeight="1" x14ac:dyDescent="0.25">
      <c r="A101" s="175">
        <v>90</v>
      </c>
      <c r="B101" s="242"/>
      <c r="C101" s="208">
        <v>44615</v>
      </c>
      <c r="D101" s="208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07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hidden="1" customHeight="1" x14ac:dyDescent="0.25">
      <c r="A102" s="175">
        <v>91</v>
      </c>
      <c r="B102" s="242"/>
      <c r="C102" s="208">
        <v>44615</v>
      </c>
      <c r="D102" s="208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07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hidden="1" customHeight="1" x14ac:dyDescent="0.25">
      <c r="A103" s="175">
        <v>92</v>
      </c>
      <c r="B103" s="242"/>
      <c r="C103" s="208">
        <v>44615</v>
      </c>
      <c r="D103" s="208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07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15</v>
      </c>
      <c r="AT103" s="77">
        <f>COUNTIFS($E$10:$E$5001,"VNSH02",$S$10:$S$5001,"*KL*")</f>
        <v>20</v>
      </c>
      <c r="AU103" s="77">
        <f>COUNTIFS($E$10:$E$5001,"VNSH02",$S$10:$S$5001,"*SIM*")</f>
        <v>26</v>
      </c>
      <c r="AV103" s="77">
        <f>COUNTIFS($E$10:$E$5001,"VNSH02",$S$10:$S$5001,"*GPS*")</f>
        <v>1</v>
      </c>
      <c r="AW103" s="77">
        <f>COUNTIFS($E$10:$E$5001,"VNSH02",$S$10:$S$5001,"*MCH*")</f>
        <v>5</v>
      </c>
      <c r="AX103" s="77">
        <f>COUNTIFS($E$10:$E$5001,"VNSH02",$S$10:$S$5001,"*LK*")</f>
        <v>7</v>
      </c>
      <c r="AY103" s="77">
        <f>COUNTIFS($E$10:$E$5001,"VNSH02",$S$10:$S$5001,"*CAM*")</f>
        <v>5</v>
      </c>
      <c r="AZ103" s="77">
        <v>1</v>
      </c>
      <c r="BA103" s="77">
        <f>SUM(AS103:AZ103)</f>
        <v>80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hidden="1" customHeight="1" x14ac:dyDescent="0.25">
      <c r="A104" s="175">
        <v>93</v>
      </c>
      <c r="B104" s="242"/>
      <c r="C104" s="208">
        <v>44615</v>
      </c>
      <c r="D104" s="208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07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18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hidden="1" customHeight="1" x14ac:dyDescent="0.25">
      <c r="A105" s="175">
        <v>94</v>
      </c>
      <c r="B105" s="242"/>
      <c r="C105" s="208">
        <v>44615</v>
      </c>
      <c r="D105" s="208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07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hidden="1" customHeight="1" x14ac:dyDescent="0.25">
      <c r="A106" s="175">
        <v>95</v>
      </c>
      <c r="B106" s="243"/>
      <c r="C106" s="208">
        <v>44615</v>
      </c>
      <c r="D106" s="208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07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hidden="1" customHeight="1" x14ac:dyDescent="0.25">
      <c r="A107" s="175">
        <v>96</v>
      </c>
      <c r="B107" s="175" t="s">
        <v>314</v>
      </c>
      <c r="C107" s="208">
        <v>44614</v>
      </c>
      <c r="D107" s="208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07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hidden="1" customHeight="1" x14ac:dyDescent="0.25">
      <c r="A108" s="175">
        <v>97</v>
      </c>
      <c r="B108" s="175" t="s">
        <v>318</v>
      </c>
      <c r="C108" s="208">
        <v>44608</v>
      </c>
      <c r="D108" s="208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07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hidden="1" customHeight="1" x14ac:dyDescent="0.25">
      <c r="A109" s="175">
        <v>98</v>
      </c>
      <c r="B109" s="175" t="s">
        <v>322</v>
      </c>
      <c r="C109" s="208">
        <v>44603</v>
      </c>
      <c r="D109" s="208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07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hidden="1" customHeight="1" x14ac:dyDescent="0.25">
      <c r="A110" s="175">
        <v>99</v>
      </c>
      <c r="B110" s="175" t="s">
        <v>324</v>
      </c>
      <c r="C110" s="208">
        <v>44614</v>
      </c>
      <c r="D110" s="208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07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hidden="1" customHeight="1" x14ac:dyDescent="0.25">
      <c r="A111" s="175">
        <v>100</v>
      </c>
      <c r="B111" s="241" t="s">
        <v>325</v>
      </c>
      <c r="C111" s="208">
        <v>44601</v>
      </c>
      <c r="D111" s="208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07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hidden="1" customHeight="1" x14ac:dyDescent="0.25">
      <c r="A112" s="175">
        <v>101</v>
      </c>
      <c r="B112" s="243"/>
      <c r="C112" s="208">
        <v>44601</v>
      </c>
      <c r="D112" s="208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07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hidden="1" customHeight="1" x14ac:dyDescent="0.25">
      <c r="A113" s="175">
        <v>102</v>
      </c>
      <c r="B113" s="241" t="s">
        <v>332</v>
      </c>
      <c r="C113" s="208">
        <v>44600</v>
      </c>
      <c r="D113" s="208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07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hidden="1" customHeight="1" x14ac:dyDescent="0.25">
      <c r="A114" s="175">
        <v>103</v>
      </c>
      <c r="B114" s="242"/>
      <c r="C114" s="208">
        <v>44600</v>
      </c>
      <c r="D114" s="208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07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hidden="1" customHeight="1" x14ac:dyDescent="0.25">
      <c r="A115" s="175">
        <v>104</v>
      </c>
      <c r="B115" s="243"/>
      <c r="C115" s="208">
        <v>44600</v>
      </c>
      <c r="D115" s="208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07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hidden="1" customHeight="1" x14ac:dyDescent="0.25">
      <c r="A116" s="246" t="s">
        <v>81</v>
      </c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8"/>
      <c r="V116" s="21"/>
      <c r="W116" s="207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hidden="1" customHeight="1" x14ac:dyDescent="0.25">
      <c r="A117" s="249"/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1"/>
      <c r="V117" s="21"/>
      <c r="W117" s="207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hidden="1" customHeight="1" x14ac:dyDescent="0.25">
      <c r="A118" s="175">
        <v>105</v>
      </c>
      <c r="B118" s="241" t="s">
        <v>348</v>
      </c>
      <c r="C118" s="208">
        <v>44637</v>
      </c>
      <c r="D118" s="208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07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hidden="1" customHeight="1" x14ac:dyDescent="0.25">
      <c r="A119" s="175">
        <v>106</v>
      </c>
      <c r="B119" s="242"/>
      <c r="C119" s="208">
        <v>44637</v>
      </c>
      <c r="D119" s="208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07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hidden="1" customHeight="1" x14ac:dyDescent="0.25">
      <c r="A120" s="175">
        <v>107</v>
      </c>
      <c r="B120" s="242"/>
      <c r="C120" s="208">
        <v>44637</v>
      </c>
      <c r="D120" s="208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07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hidden="1" customHeight="1" x14ac:dyDescent="0.25">
      <c r="A121" s="175">
        <v>108</v>
      </c>
      <c r="B121" s="242"/>
      <c r="C121" s="208">
        <v>44637</v>
      </c>
      <c r="D121" s="208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197"/>
      <c r="V121" s="52"/>
      <c r="W121" s="207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hidden="1" customHeight="1" x14ac:dyDescent="0.25">
      <c r="A122" s="175">
        <v>109</v>
      </c>
      <c r="B122" s="242"/>
      <c r="C122" s="208">
        <v>44637</v>
      </c>
      <c r="D122" s="208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197"/>
      <c r="V122" s="52"/>
      <c r="W122" s="207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hidden="1" customHeight="1" x14ac:dyDescent="0.25">
      <c r="A123" s="175">
        <v>110</v>
      </c>
      <c r="B123" s="242"/>
      <c r="C123" s="208">
        <v>44637</v>
      </c>
      <c r="D123" s="208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07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5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hidden="1" customHeight="1" x14ac:dyDescent="0.25">
      <c r="A124" s="175">
        <v>111</v>
      </c>
      <c r="B124" s="242"/>
      <c r="C124" s="208">
        <v>44637</v>
      </c>
      <c r="D124" s="208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07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5"/>
      <c r="AL124" s="8"/>
      <c r="AM124" s="8"/>
      <c r="AN124" s="8"/>
      <c r="AO124" s="8"/>
      <c r="AP124" s="28"/>
      <c r="AQ124" s="28"/>
      <c r="AR124" s="28"/>
      <c r="AS124" s="206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hidden="1" customHeight="1" x14ac:dyDescent="0.25">
      <c r="A125" s="175">
        <v>112</v>
      </c>
      <c r="B125" s="242"/>
      <c r="C125" s="208">
        <v>44637</v>
      </c>
      <c r="D125" s="208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07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5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hidden="1" customHeight="1" x14ac:dyDescent="0.25">
      <c r="A126" s="175">
        <v>113</v>
      </c>
      <c r="B126" s="242"/>
      <c r="C126" s="208">
        <v>44637</v>
      </c>
      <c r="D126" s="208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07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hidden="1" customHeight="1" x14ac:dyDescent="0.25">
      <c r="A127" s="175">
        <v>114</v>
      </c>
      <c r="B127" s="242"/>
      <c r="C127" s="208">
        <v>44637</v>
      </c>
      <c r="D127" s="208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07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hidden="1" customHeight="1" x14ac:dyDescent="0.25">
      <c r="A128" s="175">
        <v>115</v>
      </c>
      <c r="B128" s="242"/>
      <c r="C128" s="208">
        <v>44637</v>
      </c>
      <c r="D128" s="208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07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hidden="1" customHeight="1" x14ac:dyDescent="0.25">
      <c r="A129" s="175">
        <v>116</v>
      </c>
      <c r="B129" s="242"/>
      <c r="C129" s="208">
        <v>44637</v>
      </c>
      <c r="D129" s="208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07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hidden="1" customHeight="1" x14ac:dyDescent="0.25">
      <c r="A130" s="175">
        <v>117</v>
      </c>
      <c r="B130" s="242"/>
      <c r="C130" s="208">
        <v>44637</v>
      </c>
      <c r="D130" s="208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07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hidden="1" customHeight="1" x14ac:dyDescent="0.25">
      <c r="A131" s="175">
        <v>118</v>
      </c>
      <c r="B131" s="242"/>
      <c r="C131" s="208">
        <v>44637</v>
      </c>
      <c r="D131" s="208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07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hidden="1" customHeight="1" x14ac:dyDescent="0.25">
      <c r="A132" s="175">
        <v>119</v>
      </c>
      <c r="B132" s="242"/>
      <c r="C132" s="208">
        <v>44637</v>
      </c>
      <c r="D132" s="208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07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hidden="1" customHeight="1" x14ac:dyDescent="0.25">
      <c r="A133" s="175">
        <v>120</v>
      </c>
      <c r="B133" s="242"/>
      <c r="C133" s="208">
        <v>44637</v>
      </c>
      <c r="D133" s="208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07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hidden="1" customHeight="1" x14ac:dyDescent="0.25">
      <c r="A134" s="175">
        <v>121</v>
      </c>
      <c r="B134" s="242"/>
      <c r="C134" s="208">
        <v>44637</v>
      </c>
      <c r="D134" s="208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07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hidden="1" customHeight="1" x14ac:dyDescent="0.25">
      <c r="A135" s="175">
        <v>122</v>
      </c>
      <c r="B135" s="242"/>
      <c r="C135" s="208">
        <v>44637</v>
      </c>
      <c r="D135" s="208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07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hidden="1" customHeight="1" x14ac:dyDescent="0.25">
      <c r="A136" s="175">
        <v>123</v>
      </c>
      <c r="B136" s="242"/>
      <c r="C136" s="208">
        <v>44637</v>
      </c>
      <c r="D136" s="208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07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hidden="1" customHeight="1" x14ac:dyDescent="0.25">
      <c r="A137" s="175">
        <v>124</v>
      </c>
      <c r="B137" s="242"/>
      <c r="C137" s="208">
        <v>44637</v>
      </c>
      <c r="D137" s="208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07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hidden="1" customHeight="1" x14ac:dyDescent="0.25">
      <c r="A138" s="175">
        <v>125</v>
      </c>
      <c r="B138" s="242"/>
      <c r="C138" s="208">
        <v>44637</v>
      </c>
      <c r="D138" s="208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07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hidden="1" customHeight="1" x14ac:dyDescent="0.25">
      <c r="A139" s="175">
        <v>126</v>
      </c>
      <c r="B139" s="242"/>
      <c r="C139" s="208">
        <v>44637</v>
      </c>
      <c r="D139" s="208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07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hidden="1" customHeight="1" x14ac:dyDescent="0.25">
      <c r="A140" s="175">
        <v>127</v>
      </c>
      <c r="B140" s="242"/>
      <c r="C140" s="208">
        <v>44637</v>
      </c>
      <c r="D140" s="208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07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hidden="1" customHeight="1" x14ac:dyDescent="0.25">
      <c r="A141" s="175">
        <v>128</v>
      </c>
      <c r="B141" s="242"/>
      <c r="C141" s="208">
        <v>44637</v>
      </c>
      <c r="D141" s="208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07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hidden="1" customHeight="1" x14ac:dyDescent="0.25">
      <c r="A142" s="175">
        <v>129</v>
      </c>
      <c r="B142" s="242"/>
      <c r="C142" s="208">
        <v>44637</v>
      </c>
      <c r="D142" s="208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07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hidden="1" customHeight="1" x14ac:dyDescent="0.25">
      <c r="A143" s="175">
        <v>130</v>
      </c>
      <c r="B143" s="242"/>
      <c r="C143" s="208">
        <v>44637</v>
      </c>
      <c r="D143" s="208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07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hidden="1" customHeight="1" x14ac:dyDescent="0.25">
      <c r="A144" s="175">
        <v>131</v>
      </c>
      <c r="B144" s="242"/>
      <c r="C144" s="208">
        <v>44637</v>
      </c>
      <c r="D144" s="208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07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hidden="1" customHeight="1" x14ac:dyDescent="0.25">
      <c r="A145" s="175">
        <v>132</v>
      </c>
      <c r="B145" s="243"/>
      <c r="C145" s="208">
        <v>44637</v>
      </c>
      <c r="D145" s="208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07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hidden="1" customHeight="1" x14ac:dyDescent="0.25">
      <c r="A146" s="175">
        <v>133</v>
      </c>
      <c r="B146" s="241" t="s">
        <v>352</v>
      </c>
      <c r="C146" s="208">
        <v>44628</v>
      </c>
      <c r="D146" s="208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07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hidden="1" customHeight="1" x14ac:dyDescent="0.25">
      <c r="A147" s="175">
        <v>134</v>
      </c>
      <c r="B147" s="242"/>
      <c r="C147" s="208">
        <v>44628</v>
      </c>
      <c r="D147" s="208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07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hidden="1" customHeight="1" x14ac:dyDescent="0.25">
      <c r="A148" s="175">
        <v>135</v>
      </c>
      <c r="B148" s="243"/>
      <c r="C148" s="208">
        <v>44628</v>
      </c>
      <c r="D148" s="208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07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hidden="1" customHeight="1" x14ac:dyDescent="0.25">
      <c r="A149" s="175">
        <v>136</v>
      </c>
      <c r="B149" s="241" t="s">
        <v>386</v>
      </c>
      <c r="C149" s="208">
        <v>44629</v>
      </c>
      <c r="D149" s="208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07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hidden="1" customHeight="1" x14ac:dyDescent="0.25">
      <c r="A150" s="175">
        <v>137</v>
      </c>
      <c r="B150" s="242"/>
      <c r="C150" s="208">
        <v>44629</v>
      </c>
      <c r="D150" s="208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07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hidden="1" customHeight="1" x14ac:dyDescent="0.25">
      <c r="A151" s="175">
        <v>138</v>
      </c>
      <c r="B151" s="242"/>
      <c r="C151" s="208">
        <v>44629</v>
      </c>
      <c r="D151" s="208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07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hidden="1" customHeight="1" x14ac:dyDescent="0.25">
      <c r="A152" s="175">
        <v>139</v>
      </c>
      <c r="B152" s="242"/>
      <c r="C152" s="208">
        <v>44629</v>
      </c>
      <c r="D152" s="208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07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hidden="1" customHeight="1" x14ac:dyDescent="0.25">
      <c r="A153" s="175">
        <v>140</v>
      </c>
      <c r="B153" s="242"/>
      <c r="C153" s="208">
        <v>44629</v>
      </c>
      <c r="D153" s="208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07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hidden="1" customHeight="1" x14ac:dyDescent="0.25">
      <c r="A154" s="175">
        <v>141</v>
      </c>
      <c r="B154" s="242"/>
      <c r="C154" s="208">
        <v>44629</v>
      </c>
      <c r="D154" s="208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07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hidden="1" customHeight="1" x14ac:dyDescent="0.25">
      <c r="A155" s="175">
        <v>142</v>
      </c>
      <c r="B155" s="242"/>
      <c r="C155" s="208">
        <v>44629</v>
      </c>
      <c r="D155" s="208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07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hidden="1" customHeight="1" x14ac:dyDescent="0.25">
      <c r="A156" s="175">
        <v>143</v>
      </c>
      <c r="B156" s="242"/>
      <c r="C156" s="208">
        <v>44629</v>
      </c>
      <c r="D156" s="208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07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hidden="1" customHeight="1" x14ac:dyDescent="0.25">
      <c r="A157" s="175">
        <v>144</v>
      </c>
      <c r="B157" s="242"/>
      <c r="C157" s="208">
        <v>44629</v>
      </c>
      <c r="D157" s="208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07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hidden="1" customHeight="1" x14ac:dyDescent="0.25">
      <c r="A158" s="175">
        <v>145</v>
      </c>
      <c r="B158" s="242"/>
      <c r="C158" s="208">
        <v>44629</v>
      </c>
      <c r="D158" s="208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07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hidden="1" customHeight="1" x14ac:dyDescent="0.25">
      <c r="A159" s="175">
        <v>146</v>
      </c>
      <c r="B159" s="242"/>
      <c r="C159" s="208">
        <v>44629</v>
      </c>
      <c r="D159" s="208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07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hidden="1" customHeight="1" x14ac:dyDescent="0.25">
      <c r="A160" s="175">
        <v>147</v>
      </c>
      <c r="B160" s="242"/>
      <c r="C160" s="208">
        <v>44629</v>
      </c>
      <c r="D160" s="208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07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hidden="1" customHeight="1" x14ac:dyDescent="0.25">
      <c r="A161" s="175">
        <v>148</v>
      </c>
      <c r="B161" s="242"/>
      <c r="C161" s="208">
        <v>44629</v>
      </c>
      <c r="D161" s="208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07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hidden="1" customHeight="1" x14ac:dyDescent="0.25">
      <c r="A162" s="175">
        <v>149</v>
      </c>
      <c r="B162" s="242"/>
      <c r="C162" s="208">
        <v>44629</v>
      </c>
      <c r="D162" s="208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07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hidden="1" customHeight="1" x14ac:dyDescent="0.25">
      <c r="A163" s="175">
        <v>150</v>
      </c>
      <c r="B163" s="242"/>
      <c r="C163" s="208">
        <v>44629</v>
      </c>
      <c r="D163" s="208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07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hidden="1" customHeight="1" x14ac:dyDescent="0.25">
      <c r="A164" s="175">
        <v>151</v>
      </c>
      <c r="B164" s="242"/>
      <c r="C164" s="208">
        <v>44629</v>
      </c>
      <c r="D164" s="208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07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hidden="1" customHeight="1" x14ac:dyDescent="0.25">
      <c r="A165" s="175">
        <v>152</v>
      </c>
      <c r="B165" s="242"/>
      <c r="C165" s="208">
        <v>44629</v>
      </c>
      <c r="D165" s="208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07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hidden="1" customHeight="1" x14ac:dyDescent="0.25">
      <c r="A166" s="175">
        <v>153</v>
      </c>
      <c r="B166" s="242"/>
      <c r="C166" s="208">
        <v>44629</v>
      </c>
      <c r="D166" s="208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07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hidden="1" customHeight="1" x14ac:dyDescent="0.25">
      <c r="A167" s="175">
        <v>154</v>
      </c>
      <c r="B167" s="242"/>
      <c r="C167" s="208">
        <v>44629</v>
      </c>
      <c r="D167" s="208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07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hidden="1" customHeight="1" x14ac:dyDescent="0.25">
      <c r="A168" s="175">
        <v>155</v>
      </c>
      <c r="B168" s="242"/>
      <c r="C168" s="208">
        <v>44629</v>
      </c>
      <c r="D168" s="208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07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hidden="1" customHeight="1" x14ac:dyDescent="0.25">
      <c r="A169" s="175">
        <v>156</v>
      </c>
      <c r="B169" s="242"/>
      <c r="C169" s="208">
        <v>44629</v>
      </c>
      <c r="D169" s="208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07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hidden="1" customHeight="1" x14ac:dyDescent="0.25">
      <c r="A170" s="175">
        <v>157</v>
      </c>
      <c r="B170" s="242"/>
      <c r="C170" s="208">
        <v>44629</v>
      </c>
      <c r="D170" s="208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07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hidden="1" customHeight="1" x14ac:dyDescent="0.25">
      <c r="A171" s="175">
        <v>158</v>
      </c>
      <c r="B171" s="242"/>
      <c r="C171" s="208">
        <v>44629</v>
      </c>
      <c r="D171" s="208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07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hidden="1" customHeight="1" x14ac:dyDescent="0.25">
      <c r="A172" s="175">
        <v>159</v>
      </c>
      <c r="B172" s="242"/>
      <c r="C172" s="208">
        <v>44629</v>
      </c>
      <c r="D172" s="208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07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hidden="1" customHeight="1" x14ac:dyDescent="0.25">
      <c r="A173" s="175">
        <v>160</v>
      </c>
      <c r="B173" s="242"/>
      <c r="C173" s="208">
        <v>44629</v>
      </c>
      <c r="D173" s="208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07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hidden="1" customHeight="1" x14ac:dyDescent="0.25">
      <c r="A174" s="175">
        <v>161</v>
      </c>
      <c r="B174" s="242"/>
      <c r="C174" s="208">
        <v>44629</v>
      </c>
      <c r="D174" s="208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07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hidden="1" customHeight="1" x14ac:dyDescent="0.25">
      <c r="A175" s="175">
        <v>162</v>
      </c>
      <c r="B175" s="242"/>
      <c r="C175" s="208">
        <v>44629</v>
      </c>
      <c r="D175" s="208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07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hidden="1" customHeight="1" x14ac:dyDescent="0.25">
      <c r="A176" s="175">
        <v>163</v>
      </c>
      <c r="B176" s="242"/>
      <c r="C176" s="208">
        <v>44629</v>
      </c>
      <c r="D176" s="208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07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hidden="1" customHeight="1" x14ac:dyDescent="0.25">
      <c r="A177" s="175">
        <v>164</v>
      </c>
      <c r="B177" s="242"/>
      <c r="C177" s="208">
        <v>44629</v>
      </c>
      <c r="D177" s="208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07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hidden="1" customHeight="1" x14ac:dyDescent="0.25">
      <c r="A178" s="175">
        <v>165</v>
      </c>
      <c r="B178" s="242"/>
      <c r="C178" s="208">
        <v>44629</v>
      </c>
      <c r="D178" s="208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07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hidden="1" customHeight="1" x14ac:dyDescent="0.25">
      <c r="A179" s="175">
        <v>166</v>
      </c>
      <c r="B179" s="242"/>
      <c r="C179" s="208">
        <v>44629</v>
      </c>
      <c r="D179" s="208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07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hidden="1" customHeight="1" x14ac:dyDescent="0.25">
      <c r="A180" s="175">
        <v>167</v>
      </c>
      <c r="B180" s="242"/>
      <c r="C180" s="208">
        <v>44629</v>
      </c>
      <c r="D180" s="208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07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hidden="1" customHeight="1" x14ac:dyDescent="0.25">
      <c r="A181" s="175">
        <v>168</v>
      </c>
      <c r="B181" s="242"/>
      <c r="C181" s="208">
        <v>44629</v>
      </c>
      <c r="D181" s="208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07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hidden="1" customHeight="1" x14ac:dyDescent="0.25">
      <c r="A182" s="175">
        <v>169</v>
      </c>
      <c r="B182" s="242"/>
      <c r="C182" s="208">
        <v>44629</v>
      </c>
      <c r="D182" s="208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07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hidden="1" customHeight="1" x14ac:dyDescent="0.25">
      <c r="A183" s="175">
        <v>170</v>
      </c>
      <c r="B183" s="242"/>
      <c r="C183" s="208">
        <v>44629</v>
      </c>
      <c r="D183" s="208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07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hidden="1" customHeight="1" x14ac:dyDescent="0.25">
      <c r="A184" s="175">
        <v>171</v>
      </c>
      <c r="B184" s="242"/>
      <c r="C184" s="208">
        <v>44629</v>
      </c>
      <c r="D184" s="208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07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hidden="1" customHeight="1" x14ac:dyDescent="0.25">
      <c r="A185" s="175">
        <v>172</v>
      </c>
      <c r="B185" s="242"/>
      <c r="C185" s="208">
        <v>44629</v>
      </c>
      <c r="D185" s="208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07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hidden="1" customHeight="1" x14ac:dyDescent="0.25">
      <c r="A186" s="175">
        <v>173</v>
      </c>
      <c r="B186" s="242"/>
      <c r="C186" s="208">
        <v>44629</v>
      </c>
      <c r="D186" s="208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07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hidden="1" customHeight="1" x14ac:dyDescent="0.25">
      <c r="A187" s="175">
        <v>174</v>
      </c>
      <c r="B187" s="242"/>
      <c r="C187" s="208">
        <v>44629</v>
      </c>
      <c r="D187" s="208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07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hidden="1" customHeight="1" x14ac:dyDescent="0.25">
      <c r="A188" s="175">
        <v>175</v>
      </c>
      <c r="B188" s="242"/>
      <c r="C188" s="208">
        <v>44629</v>
      </c>
      <c r="D188" s="208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07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hidden="1" customHeight="1" x14ac:dyDescent="0.25">
      <c r="A189" s="175">
        <v>176</v>
      </c>
      <c r="B189" s="243"/>
      <c r="C189" s="208">
        <v>44629</v>
      </c>
      <c r="D189" s="208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hidden="1" customHeight="1" x14ac:dyDescent="0.25">
      <c r="A190" s="175">
        <v>177</v>
      </c>
      <c r="B190" s="241" t="s">
        <v>390</v>
      </c>
      <c r="C190" s="208">
        <v>44630</v>
      </c>
      <c r="D190" s="208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hidden="1" customHeight="1" x14ac:dyDescent="0.25">
      <c r="A191" s="175">
        <v>178</v>
      </c>
      <c r="B191" s="242"/>
      <c r="C191" s="208">
        <v>44630</v>
      </c>
      <c r="D191" s="208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hidden="1" customHeight="1" x14ac:dyDescent="0.25">
      <c r="A192" s="175">
        <v>179</v>
      </c>
      <c r="B192" s="242"/>
      <c r="C192" s="208">
        <v>44630</v>
      </c>
      <c r="D192" s="208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hidden="1" customHeight="1" x14ac:dyDescent="0.25">
      <c r="A193" s="175">
        <v>180</v>
      </c>
      <c r="B193" s="242"/>
      <c r="C193" s="208">
        <v>44630</v>
      </c>
      <c r="D193" s="208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hidden="1" customHeight="1" x14ac:dyDescent="0.25">
      <c r="A194" s="175">
        <v>181</v>
      </c>
      <c r="B194" s="243"/>
      <c r="C194" s="208">
        <v>44630</v>
      </c>
      <c r="D194" s="208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hidden="1" customHeight="1" x14ac:dyDescent="0.25">
      <c r="A195" s="175">
        <v>182</v>
      </c>
      <c r="B195" s="241" t="s">
        <v>403</v>
      </c>
      <c r="C195" s="208">
        <v>44643</v>
      </c>
      <c r="D195" s="208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hidden="1" customHeight="1" x14ac:dyDescent="0.25">
      <c r="A196" s="175">
        <v>183</v>
      </c>
      <c r="B196" s="242"/>
      <c r="C196" s="208">
        <v>44643</v>
      </c>
      <c r="D196" s="208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hidden="1" customHeight="1" x14ac:dyDescent="0.25">
      <c r="A197" s="175">
        <v>184</v>
      </c>
      <c r="B197" s="242"/>
      <c r="C197" s="208">
        <v>44643</v>
      </c>
      <c r="D197" s="208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hidden="1" customHeight="1" x14ac:dyDescent="0.25">
      <c r="A198" s="175">
        <v>185</v>
      </c>
      <c r="B198" s="242"/>
      <c r="C198" s="208">
        <v>44643</v>
      </c>
      <c r="D198" s="208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hidden="1" customHeight="1" x14ac:dyDescent="0.25">
      <c r="A199" s="175">
        <v>186</v>
      </c>
      <c r="B199" s="242"/>
      <c r="C199" s="208">
        <v>44643</v>
      </c>
      <c r="D199" s="208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hidden="1" customHeight="1" x14ac:dyDescent="0.25">
      <c r="A200" s="175">
        <v>187</v>
      </c>
      <c r="B200" s="242"/>
      <c r="C200" s="208">
        <v>44643</v>
      </c>
      <c r="D200" s="208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hidden="1" customHeight="1" x14ac:dyDescent="0.25">
      <c r="A201" s="175">
        <v>188</v>
      </c>
      <c r="B201" s="242"/>
      <c r="C201" s="208">
        <v>44643</v>
      </c>
      <c r="D201" s="208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hidden="1" customHeight="1" x14ac:dyDescent="0.25">
      <c r="A202" s="175">
        <v>189</v>
      </c>
      <c r="B202" s="242"/>
      <c r="C202" s="208">
        <v>44643</v>
      </c>
      <c r="D202" s="208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hidden="1" customHeight="1" x14ac:dyDescent="0.25">
      <c r="A203" s="175">
        <v>190</v>
      </c>
      <c r="B203" s="242"/>
      <c r="C203" s="208">
        <v>44643</v>
      </c>
      <c r="D203" s="208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hidden="1" customHeight="1" x14ac:dyDescent="0.25">
      <c r="A204" s="175">
        <v>191</v>
      </c>
      <c r="B204" s="242"/>
      <c r="C204" s="208">
        <v>44643</v>
      </c>
      <c r="D204" s="208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hidden="1" customHeight="1" x14ac:dyDescent="0.25">
      <c r="A205" s="175">
        <v>192</v>
      </c>
      <c r="B205" s="242"/>
      <c r="C205" s="208">
        <v>44643</v>
      </c>
      <c r="D205" s="208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hidden="1" customHeight="1" x14ac:dyDescent="0.25">
      <c r="A206" s="175">
        <v>193</v>
      </c>
      <c r="B206" s="242"/>
      <c r="C206" s="208">
        <v>44643</v>
      </c>
      <c r="D206" s="208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hidden="1" customHeight="1" x14ac:dyDescent="0.25">
      <c r="A207" s="175">
        <v>194</v>
      </c>
      <c r="B207" s="242"/>
      <c r="C207" s="208">
        <v>44615</v>
      </c>
      <c r="D207" s="208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hidden="1" customHeight="1" x14ac:dyDescent="0.25">
      <c r="A208" s="175">
        <v>195</v>
      </c>
      <c r="B208" s="242"/>
      <c r="C208" s="208">
        <v>44615</v>
      </c>
      <c r="D208" s="208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hidden="1" customHeight="1" x14ac:dyDescent="0.25">
      <c r="A209" s="175">
        <v>196</v>
      </c>
      <c r="B209" s="242"/>
      <c r="C209" s="208">
        <v>44615</v>
      </c>
      <c r="D209" s="208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hidden="1" customHeight="1" x14ac:dyDescent="0.25">
      <c r="A210" s="175">
        <v>197</v>
      </c>
      <c r="B210" s="242"/>
      <c r="C210" s="208">
        <v>44615</v>
      </c>
      <c r="D210" s="208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hidden="1" customHeight="1" x14ac:dyDescent="0.25">
      <c r="A211" s="175">
        <v>198</v>
      </c>
      <c r="B211" s="242"/>
      <c r="C211" s="208">
        <v>44615</v>
      </c>
      <c r="D211" s="208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hidden="1" customHeight="1" x14ac:dyDescent="0.25">
      <c r="A212" s="175">
        <v>199</v>
      </c>
      <c r="B212" s="242"/>
      <c r="C212" s="208">
        <v>44615</v>
      </c>
      <c r="D212" s="208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hidden="1" customHeight="1" x14ac:dyDescent="0.25">
      <c r="A213" s="175">
        <v>200</v>
      </c>
      <c r="B213" s="242"/>
      <c r="C213" s="208">
        <v>44615</v>
      </c>
      <c r="D213" s="208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hidden="1" customHeight="1" x14ac:dyDescent="0.25">
      <c r="A214" s="175">
        <v>201</v>
      </c>
      <c r="B214" s="242"/>
      <c r="C214" s="208">
        <v>44615</v>
      </c>
      <c r="D214" s="208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hidden="1" customHeight="1" x14ac:dyDescent="0.25">
      <c r="A215" s="175">
        <v>202</v>
      </c>
      <c r="B215" s="242"/>
      <c r="C215" s="208">
        <v>44615</v>
      </c>
      <c r="D215" s="208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hidden="1" customHeight="1" x14ac:dyDescent="0.25">
      <c r="A216" s="175">
        <v>203</v>
      </c>
      <c r="B216" s="242"/>
      <c r="C216" s="208">
        <v>44615</v>
      </c>
      <c r="D216" s="208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hidden="1" customHeight="1" x14ac:dyDescent="0.25">
      <c r="A217" s="175">
        <v>204</v>
      </c>
      <c r="B217" s="242"/>
      <c r="C217" s="208">
        <v>44615</v>
      </c>
      <c r="D217" s="208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hidden="1" customHeight="1" x14ac:dyDescent="0.25">
      <c r="A218" s="175">
        <v>205</v>
      </c>
      <c r="B218" s="242"/>
      <c r="C218" s="208">
        <v>44615</v>
      </c>
      <c r="D218" s="208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17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hidden="1" customHeight="1" x14ac:dyDescent="0.25">
      <c r="A219" s="175">
        <v>206</v>
      </c>
      <c r="B219" s="242"/>
      <c r="C219" s="208">
        <v>44615</v>
      </c>
      <c r="D219" s="208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hidden="1" customHeight="1" x14ac:dyDescent="0.25">
      <c r="A220" s="175">
        <v>207</v>
      </c>
      <c r="B220" s="242"/>
      <c r="C220" s="208">
        <v>44615</v>
      </c>
      <c r="D220" s="208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hidden="1" customHeight="1" x14ac:dyDescent="0.25">
      <c r="A221" s="175">
        <v>208</v>
      </c>
      <c r="B221" s="242"/>
      <c r="C221" s="208">
        <v>44615</v>
      </c>
      <c r="D221" s="208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hidden="1" customHeight="1" x14ac:dyDescent="0.25">
      <c r="A222" s="175">
        <v>209</v>
      </c>
      <c r="B222" s="242"/>
      <c r="C222" s="208">
        <v>44615</v>
      </c>
      <c r="D222" s="208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hidden="1" customHeight="1" x14ac:dyDescent="0.25">
      <c r="A223" s="175">
        <v>210</v>
      </c>
      <c r="B223" s="242"/>
      <c r="C223" s="208">
        <v>44615</v>
      </c>
      <c r="D223" s="208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hidden="1" customHeight="1" x14ac:dyDescent="0.25">
      <c r="A224" s="175">
        <v>211</v>
      </c>
      <c r="B224" s="242"/>
      <c r="C224" s="208">
        <v>44615</v>
      </c>
      <c r="D224" s="208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hidden="1" customHeight="1" x14ac:dyDescent="0.25">
      <c r="A225" s="175">
        <v>212</v>
      </c>
      <c r="B225" s="242"/>
      <c r="C225" s="208">
        <v>44615</v>
      </c>
      <c r="D225" s="208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hidden="1" customHeight="1" x14ac:dyDescent="0.25">
      <c r="A226" s="175">
        <v>213</v>
      </c>
      <c r="B226" s="242"/>
      <c r="C226" s="208">
        <v>44643</v>
      </c>
      <c r="D226" s="208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hidden="1" customHeight="1" x14ac:dyDescent="0.25">
      <c r="A227" s="175">
        <v>214</v>
      </c>
      <c r="B227" s="242"/>
      <c r="C227" s="208">
        <v>44643</v>
      </c>
      <c r="D227" s="208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hidden="1" customHeight="1" x14ac:dyDescent="0.25">
      <c r="A228" s="175">
        <v>215</v>
      </c>
      <c r="B228" s="242"/>
      <c r="C228" s="208">
        <v>44643</v>
      </c>
      <c r="D228" s="208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hidden="1" customHeight="1" x14ac:dyDescent="0.25">
      <c r="A229" s="175">
        <v>216</v>
      </c>
      <c r="B229" s="242"/>
      <c r="C229" s="208">
        <v>44643</v>
      </c>
      <c r="D229" s="208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hidden="1" customHeight="1" x14ac:dyDescent="0.25">
      <c r="A230" s="175">
        <v>217</v>
      </c>
      <c r="B230" s="242"/>
      <c r="C230" s="208">
        <v>44643</v>
      </c>
      <c r="D230" s="208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hidden="1" customHeight="1" x14ac:dyDescent="0.25">
      <c r="A231" s="175">
        <v>218</v>
      </c>
      <c r="B231" s="242"/>
      <c r="C231" s="208">
        <v>44643</v>
      </c>
      <c r="D231" s="208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hidden="1" customHeight="1" x14ac:dyDescent="0.25">
      <c r="A232" s="175">
        <v>219</v>
      </c>
      <c r="B232" s="242"/>
      <c r="C232" s="208">
        <v>44643</v>
      </c>
      <c r="D232" s="208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hidden="1" customHeight="1" x14ac:dyDescent="0.25">
      <c r="A233" s="175">
        <v>220</v>
      </c>
      <c r="B233" s="242"/>
      <c r="C233" s="208">
        <v>44643</v>
      </c>
      <c r="D233" s="208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hidden="1" customHeight="1" x14ac:dyDescent="0.25">
      <c r="A234" s="175">
        <v>221</v>
      </c>
      <c r="B234" s="243"/>
      <c r="C234" s="208">
        <v>44643</v>
      </c>
      <c r="D234" s="208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hidden="1" customHeight="1" x14ac:dyDescent="0.25">
      <c r="A235" s="175">
        <v>222</v>
      </c>
      <c r="B235" s="241" t="s">
        <v>407</v>
      </c>
      <c r="C235" s="208">
        <v>44622</v>
      </c>
      <c r="D235" s="208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hidden="1" customHeight="1" x14ac:dyDescent="0.25">
      <c r="A236" s="175">
        <v>223</v>
      </c>
      <c r="B236" s="242"/>
      <c r="C236" s="208">
        <v>44622</v>
      </c>
      <c r="D236" s="208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hidden="1" customHeight="1" x14ac:dyDescent="0.25">
      <c r="A237" s="175">
        <v>224</v>
      </c>
      <c r="B237" s="242"/>
      <c r="C237" s="208">
        <v>44622</v>
      </c>
      <c r="D237" s="208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hidden="1" customHeight="1" x14ac:dyDescent="0.25">
      <c r="A238" s="175">
        <v>225</v>
      </c>
      <c r="B238" s="242"/>
      <c r="C238" s="208">
        <v>44622</v>
      </c>
      <c r="D238" s="208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hidden="1" customHeight="1" x14ac:dyDescent="0.25">
      <c r="A239" s="175">
        <v>226</v>
      </c>
      <c r="B239" s="242"/>
      <c r="C239" s="208">
        <v>44622</v>
      </c>
      <c r="D239" s="208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hidden="1" customHeight="1" x14ac:dyDescent="0.25">
      <c r="A240" s="175">
        <v>227</v>
      </c>
      <c r="B240" s="242"/>
      <c r="C240" s="208">
        <v>44622</v>
      </c>
      <c r="D240" s="208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hidden="1" customHeight="1" x14ac:dyDescent="0.25">
      <c r="A241" s="175">
        <v>228</v>
      </c>
      <c r="B241" s="243"/>
      <c r="C241" s="208">
        <v>44622</v>
      </c>
      <c r="D241" s="208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hidden="1" customHeight="1" x14ac:dyDescent="0.25">
      <c r="A242" s="175">
        <v>229</v>
      </c>
      <c r="B242" s="175" t="s">
        <v>314</v>
      </c>
      <c r="C242" s="208">
        <v>44623</v>
      </c>
      <c r="D242" s="208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hidden="1" customHeight="1" x14ac:dyDescent="0.25">
      <c r="A243" s="175">
        <v>230</v>
      </c>
      <c r="B243" s="241" t="s">
        <v>186</v>
      </c>
      <c r="C243" s="208">
        <v>44642</v>
      </c>
      <c r="D243" s="208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hidden="1" customHeight="1" x14ac:dyDescent="0.25">
      <c r="A244" s="175">
        <v>231</v>
      </c>
      <c r="B244" s="243"/>
      <c r="C244" s="208">
        <v>44642</v>
      </c>
      <c r="D244" s="208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hidden="1" customHeight="1" x14ac:dyDescent="0.25">
      <c r="A245" s="175">
        <v>232</v>
      </c>
      <c r="B245" s="241" t="s">
        <v>292</v>
      </c>
      <c r="C245" s="208">
        <v>44637</v>
      </c>
      <c r="D245" s="208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hidden="1" customHeight="1" x14ac:dyDescent="0.25">
      <c r="A246" s="175">
        <v>233</v>
      </c>
      <c r="B246" s="242"/>
      <c r="C246" s="208">
        <v>44637</v>
      </c>
      <c r="D246" s="208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hidden="1" customHeight="1" x14ac:dyDescent="0.25">
      <c r="A247" s="175">
        <v>234</v>
      </c>
      <c r="B247" s="242"/>
      <c r="C247" s="208">
        <v>44642</v>
      </c>
      <c r="D247" s="208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hidden="1" customHeight="1" x14ac:dyDescent="0.25">
      <c r="A248" s="175">
        <v>235</v>
      </c>
      <c r="B248" s="242"/>
      <c r="C248" s="208">
        <v>44642</v>
      </c>
      <c r="D248" s="208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hidden="1" customHeight="1" x14ac:dyDescent="0.25">
      <c r="A249" s="175">
        <v>236</v>
      </c>
      <c r="B249" s="242"/>
      <c r="C249" s="208">
        <v>44637</v>
      </c>
      <c r="D249" s="208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hidden="1" customHeight="1" x14ac:dyDescent="0.25">
      <c r="A250" s="175">
        <v>237</v>
      </c>
      <c r="B250" s="242"/>
      <c r="C250" s="208">
        <v>44642</v>
      </c>
      <c r="D250" s="208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hidden="1" customHeight="1" x14ac:dyDescent="0.25">
      <c r="A251" s="175">
        <v>238</v>
      </c>
      <c r="B251" s="242"/>
      <c r="C251" s="208">
        <v>44635</v>
      </c>
      <c r="D251" s="208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hidden="1" customHeight="1" x14ac:dyDescent="0.25">
      <c r="A252" s="175">
        <v>239</v>
      </c>
      <c r="B252" s="242"/>
      <c r="C252" s="208">
        <v>44635</v>
      </c>
      <c r="D252" s="208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hidden="1" customHeight="1" x14ac:dyDescent="0.25">
      <c r="A253" s="175">
        <v>240</v>
      </c>
      <c r="B253" s="242"/>
      <c r="C253" s="208">
        <v>44635</v>
      </c>
      <c r="D253" s="208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hidden="1" customHeight="1" x14ac:dyDescent="0.25">
      <c r="A254" s="175">
        <v>241</v>
      </c>
      <c r="B254" s="242"/>
      <c r="C254" s="208">
        <v>44635</v>
      </c>
      <c r="D254" s="208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hidden="1" customHeight="1" x14ac:dyDescent="0.25">
      <c r="A255" s="175">
        <v>242</v>
      </c>
      <c r="B255" s="242"/>
      <c r="C255" s="208">
        <v>44635</v>
      </c>
      <c r="D255" s="208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hidden="1" customHeight="1" x14ac:dyDescent="0.25">
      <c r="A256" s="175">
        <v>243</v>
      </c>
      <c r="B256" s="242"/>
      <c r="C256" s="208">
        <v>44635</v>
      </c>
      <c r="D256" s="208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hidden="1" customHeight="1" x14ac:dyDescent="0.25">
      <c r="A257" s="175">
        <v>244</v>
      </c>
      <c r="B257" s="243"/>
      <c r="C257" s="208">
        <v>44635</v>
      </c>
      <c r="D257" s="208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hidden="1" customHeight="1" x14ac:dyDescent="0.25">
      <c r="A258" s="175">
        <v>245</v>
      </c>
      <c r="B258" s="175" t="s">
        <v>417</v>
      </c>
      <c r="C258" s="208">
        <v>44627</v>
      </c>
      <c r="D258" s="208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hidden="1" customHeight="1" x14ac:dyDescent="0.25">
      <c r="A259" s="175">
        <v>246</v>
      </c>
      <c r="B259" s="252" t="s">
        <v>422</v>
      </c>
      <c r="C259" s="208">
        <v>44628</v>
      </c>
      <c r="D259" s="208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hidden="1" customHeight="1" x14ac:dyDescent="0.25">
      <c r="A260" s="175">
        <v>247</v>
      </c>
      <c r="B260" s="253"/>
      <c r="C260" s="208">
        <v>44628</v>
      </c>
      <c r="D260" s="208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hidden="1" customHeight="1" x14ac:dyDescent="0.25">
      <c r="A261" s="175">
        <v>248</v>
      </c>
      <c r="B261" s="254"/>
      <c r="C261" s="208">
        <v>44628</v>
      </c>
      <c r="D261" s="208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hidden="1" customHeight="1" x14ac:dyDescent="0.25">
      <c r="A262" s="175">
        <v>249</v>
      </c>
      <c r="B262" s="241" t="s">
        <v>322</v>
      </c>
      <c r="C262" s="208">
        <v>44630</v>
      </c>
      <c r="D262" s="208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hidden="1" customHeight="1" x14ac:dyDescent="0.25">
      <c r="A263" s="175">
        <v>250</v>
      </c>
      <c r="B263" s="242"/>
      <c r="C263" s="208">
        <v>44621</v>
      </c>
      <c r="D263" s="208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hidden="1" customHeight="1" x14ac:dyDescent="0.25">
      <c r="A264" s="175">
        <v>251</v>
      </c>
      <c r="B264" s="243"/>
      <c r="C264" s="208">
        <v>44621</v>
      </c>
      <c r="D264" s="208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hidden="1" customHeight="1" x14ac:dyDescent="0.25">
      <c r="A265" s="175">
        <v>252</v>
      </c>
      <c r="B265" s="241" t="s">
        <v>268</v>
      </c>
      <c r="C265" s="208">
        <v>44628</v>
      </c>
      <c r="D265" s="208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hidden="1" customHeight="1" x14ac:dyDescent="0.25">
      <c r="A266" s="175">
        <v>255</v>
      </c>
      <c r="B266" s="242"/>
      <c r="C266" s="208">
        <v>44628</v>
      </c>
      <c r="D266" s="208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hidden="1" customHeight="1" x14ac:dyDescent="0.25">
      <c r="A267" s="175">
        <v>256</v>
      </c>
      <c r="B267" s="242"/>
      <c r="C267" s="208">
        <v>44628</v>
      </c>
      <c r="D267" s="208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hidden="1" customHeight="1" x14ac:dyDescent="0.25">
      <c r="A268" s="175">
        <v>257</v>
      </c>
      <c r="B268" s="242"/>
      <c r="C268" s="208">
        <v>44628</v>
      </c>
      <c r="D268" s="208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hidden="1" customHeight="1" x14ac:dyDescent="0.25">
      <c r="A269" s="175">
        <v>258</v>
      </c>
      <c r="B269" s="242"/>
      <c r="C269" s="208">
        <v>44628</v>
      </c>
      <c r="D269" s="208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hidden="1" customHeight="1" x14ac:dyDescent="0.25">
      <c r="A270" s="175">
        <v>259</v>
      </c>
      <c r="B270" s="242"/>
      <c r="C270" s="208">
        <v>44628</v>
      </c>
      <c r="D270" s="208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hidden="1" customHeight="1" x14ac:dyDescent="0.25">
      <c r="A271" s="175">
        <v>260</v>
      </c>
      <c r="B271" s="242"/>
      <c r="C271" s="208">
        <v>44628</v>
      </c>
      <c r="D271" s="208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hidden="1" customHeight="1" x14ac:dyDescent="0.25">
      <c r="A272" s="175">
        <v>261</v>
      </c>
      <c r="B272" s="242"/>
      <c r="C272" s="208">
        <v>44628</v>
      </c>
      <c r="D272" s="208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hidden="1" customHeight="1" x14ac:dyDescent="0.25">
      <c r="A273" s="175">
        <v>262</v>
      </c>
      <c r="B273" s="242"/>
      <c r="C273" s="208">
        <v>44649</v>
      </c>
      <c r="D273" s="208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hidden="1" customHeight="1" x14ac:dyDescent="0.25">
      <c r="A274" s="175">
        <v>263</v>
      </c>
      <c r="B274" s="242"/>
      <c r="C274" s="208">
        <v>44628</v>
      </c>
      <c r="D274" s="208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hidden="1" customHeight="1" x14ac:dyDescent="0.25">
      <c r="A275" s="175">
        <v>264</v>
      </c>
      <c r="B275" s="242"/>
      <c r="C275" s="208">
        <v>44649</v>
      </c>
      <c r="D275" s="208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hidden="1" customHeight="1" x14ac:dyDescent="0.25">
      <c r="A276" s="175">
        <v>265</v>
      </c>
      <c r="B276" s="242"/>
      <c r="C276" s="208">
        <v>44628</v>
      </c>
      <c r="D276" s="208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hidden="1" customHeight="1" x14ac:dyDescent="0.25">
      <c r="A277" s="175">
        <v>266</v>
      </c>
      <c r="B277" s="242"/>
      <c r="C277" s="208">
        <v>44649</v>
      </c>
      <c r="D277" s="208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hidden="1" customHeight="1" x14ac:dyDescent="0.25">
      <c r="A278" s="175">
        <v>267</v>
      </c>
      <c r="B278" s="242"/>
      <c r="C278" s="208">
        <v>44649</v>
      </c>
      <c r="D278" s="208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hidden="1" customHeight="1" x14ac:dyDescent="0.25">
      <c r="A279" s="175">
        <v>268</v>
      </c>
      <c r="B279" s="242"/>
      <c r="C279" s="208">
        <v>44628</v>
      </c>
      <c r="D279" s="208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hidden="1" customHeight="1" x14ac:dyDescent="0.25">
      <c r="A280" s="175">
        <v>269</v>
      </c>
      <c r="B280" s="242"/>
      <c r="C280" s="208">
        <v>44628</v>
      </c>
      <c r="D280" s="208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hidden="1" customHeight="1" x14ac:dyDescent="0.25">
      <c r="A281" s="175">
        <v>270</v>
      </c>
      <c r="B281" s="242"/>
      <c r="C281" s="208">
        <v>44628</v>
      </c>
      <c r="D281" s="208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hidden="1" customHeight="1" x14ac:dyDescent="0.25">
      <c r="A282" s="175">
        <v>271</v>
      </c>
      <c r="B282" s="242"/>
      <c r="C282" s="208">
        <v>44628</v>
      </c>
      <c r="D282" s="208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hidden="1" customHeight="1" x14ac:dyDescent="0.25">
      <c r="A283" s="175">
        <v>272</v>
      </c>
      <c r="B283" s="242"/>
      <c r="C283" s="208">
        <v>44628</v>
      </c>
      <c r="D283" s="208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hidden="1" customHeight="1" x14ac:dyDescent="0.25">
      <c r="A284" s="175">
        <v>273</v>
      </c>
      <c r="B284" s="242"/>
      <c r="C284" s="208">
        <v>44628</v>
      </c>
      <c r="D284" s="208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hidden="1" customHeight="1" x14ac:dyDescent="0.25">
      <c r="A285" s="175">
        <v>274</v>
      </c>
      <c r="B285" s="242"/>
      <c r="C285" s="208">
        <v>44628</v>
      </c>
      <c r="D285" s="208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hidden="1" customHeight="1" x14ac:dyDescent="0.25">
      <c r="A286" s="175">
        <v>275</v>
      </c>
      <c r="B286" s="242"/>
      <c r="C286" s="208">
        <v>44628</v>
      </c>
      <c r="D286" s="208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hidden="1" customHeight="1" x14ac:dyDescent="0.25">
      <c r="A287" s="175">
        <v>276</v>
      </c>
      <c r="B287" s="242"/>
      <c r="C287" s="208">
        <v>44628</v>
      </c>
      <c r="D287" s="208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hidden="1" customHeight="1" x14ac:dyDescent="0.25">
      <c r="A288" s="175">
        <v>277</v>
      </c>
      <c r="B288" s="242"/>
      <c r="C288" s="208">
        <v>44628</v>
      </c>
      <c r="D288" s="208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hidden="1" customHeight="1" x14ac:dyDescent="0.25">
      <c r="A289" s="175">
        <v>278</v>
      </c>
      <c r="B289" s="242"/>
      <c r="C289" s="208">
        <v>44628</v>
      </c>
      <c r="D289" s="208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hidden="1" customHeight="1" x14ac:dyDescent="0.25">
      <c r="A290" s="175">
        <v>279</v>
      </c>
      <c r="B290" s="242"/>
      <c r="C290" s="208">
        <v>44628</v>
      </c>
      <c r="D290" s="208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hidden="1" customHeight="1" x14ac:dyDescent="0.25">
      <c r="A291" s="175">
        <v>280</v>
      </c>
      <c r="B291" s="242"/>
      <c r="C291" s="208">
        <v>44628</v>
      </c>
      <c r="D291" s="208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hidden="1" customHeight="1" x14ac:dyDescent="0.25">
      <c r="A292" s="175">
        <v>281</v>
      </c>
      <c r="B292" s="242"/>
      <c r="C292" s="208">
        <v>44649</v>
      </c>
      <c r="D292" s="208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hidden="1" customHeight="1" x14ac:dyDescent="0.25">
      <c r="A293" s="175">
        <v>282</v>
      </c>
      <c r="B293" s="243"/>
      <c r="C293" s="208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hidden="1" customHeight="1" x14ac:dyDescent="0.25">
      <c r="A294" s="175">
        <v>283</v>
      </c>
      <c r="B294" s="252" t="s">
        <v>472</v>
      </c>
      <c r="C294" s="208">
        <v>44641</v>
      </c>
      <c r="D294" s="208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hidden="1" customHeight="1" x14ac:dyDescent="0.25">
      <c r="A295" s="175">
        <v>284</v>
      </c>
      <c r="B295" s="253"/>
      <c r="C295" s="208">
        <v>44621</v>
      </c>
      <c r="D295" s="208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hidden="1" customHeight="1" x14ac:dyDescent="0.25">
      <c r="A296" s="175">
        <v>285</v>
      </c>
      <c r="B296" s="253"/>
      <c r="C296" s="208">
        <v>44621</v>
      </c>
      <c r="D296" s="208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hidden="1" customHeight="1" x14ac:dyDescent="0.25">
      <c r="A297" s="175">
        <v>286</v>
      </c>
      <c r="B297" s="253"/>
      <c r="C297" s="208">
        <v>44621</v>
      </c>
      <c r="D297" s="208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hidden="1" customHeight="1" x14ac:dyDescent="0.25">
      <c r="A298" s="175">
        <v>287</v>
      </c>
      <c r="B298" s="253"/>
      <c r="C298" s="208">
        <v>44621</v>
      </c>
      <c r="D298" s="208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hidden="1" customHeight="1" x14ac:dyDescent="0.25">
      <c r="A299" s="175">
        <v>288</v>
      </c>
      <c r="B299" s="253"/>
      <c r="C299" s="208">
        <v>44621</v>
      </c>
      <c r="D299" s="208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hidden="1" customHeight="1" x14ac:dyDescent="0.25">
      <c r="A300" s="175">
        <v>289</v>
      </c>
      <c r="B300" s="253"/>
      <c r="C300" s="208">
        <v>44621</v>
      </c>
      <c r="D300" s="208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hidden="1" customHeight="1" x14ac:dyDescent="0.25">
      <c r="A301" s="175">
        <v>290</v>
      </c>
      <c r="B301" s="253"/>
      <c r="C301" s="208">
        <v>44621</v>
      </c>
      <c r="D301" s="208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hidden="1" customHeight="1" x14ac:dyDescent="0.25">
      <c r="A302" s="175">
        <v>291</v>
      </c>
      <c r="B302" s="253"/>
      <c r="C302" s="208">
        <v>44621</v>
      </c>
      <c r="D302" s="208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hidden="1" customHeight="1" x14ac:dyDescent="0.25">
      <c r="A303" s="175">
        <v>292</v>
      </c>
      <c r="B303" s="253"/>
      <c r="C303" s="208">
        <v>44621</v>
      </c>
      <c r="D303" s="208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hidden="1" customHeight="1" x14ac:dyDescent="0.25">
      <c r="A304" s="175">
        <v>293</v>
      </c>
      <c r="B304" s="253"/>
      <c r="C304" s="208">
        <v>44621</v>
      </c>
      <c r="D304" s="208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hidden="1" customHeight="1" x14ac:dyDescent="0.25">
      <c r="A305" s="175">
        <v>294</v>
      </c>
      <c r="B305" s="254"/>
      <c r="C305" s="208">
        <v>44621</v>
      </c>
      <c r="D305" s="208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hidden="1" customHeight="1" x14ac:dyDescent="0.25">
      <c r="A306" s="175">
        <v>295</v>
      </c>
      <c r="B306" s="241" t="s">
        <v>332</v>
      </c>
      <c r="C306" s="208">
        <v>44648</v>
      </c>
      <c r="D306" s="208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hidden="1" customHeight="1" x14ac:dyDescent="0.25">
      <c r="A307" s="175">
        <v>296</v>
      </c>
      <c r="B307" s="242"/>
      <c r="C307" s="208">
        <v>44648</v>
      </c>
      <c r="D307" s="208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hidden="1" customHeight="1" x14ac:dyDescent="0.25">
      <c r="A308" s="175">
        <v>297</v>
      </c>
      <c r="B308" s="242"/>
      <c r="C308" s="208">
        <v>44648</v>
      </c>
      <c r="D308" s="208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hidden="1" customHeight="1" x14ac:dyDescent="0.25">
      <c r="A309" s="175">
        <v>298</v>
      </c>
      <c r="B309" s="242"/>
      <c r="C309" s="208">
        <v>44648</v>
      </c>
      <c r="D309" s="208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hidden="1" customHeight="1" x14ac:dyDescent="0.25">
      <c r="A310" s="175">
        <v>299</v>
      </c>
      <c r="B310" s="242"/>
      <c r="C310" s="208">
        <v>44648</v>
      </c>
      <c r="D310" s="208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hidden="1" customHeight="1" x14ac:dyDescent="0.25">
      <c r="A311" s="175">
        <v>300</v>
      </c>
      <c r="B311" s="242"/>
      <c r="C311" s="208">
        <v>44648</v>
      </c>
      <c r="D311" s="208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hidden="1" customHeight="1" x14ac:dyDescent="0.25">
      <c r="A312" s="175">
        <v>301</v>
      </c>
      <c r="B312" s="242"/>
      <c r="C312" s="208">
        <v>44648</v>
      </c>
      <c r="D312" s="208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hidden="1" customHeight="1" x14ac:dyDescent="0.25">
      <c r="A313" s="175">
        <v>302</v>
      </c>
      <c r="B313" s="243"/>
      <c r="C313" s="208">
        <v>44648</v>
      </c>
      <c r="D313" s="208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hidden="1" customHeight="1" x14ac:dyDescent="0.25">
      <c r="A314" s="175">
        <v>303</v>
      </c>
      <c r="B314" s="241" t="s">
        <v>480</v>
      </c>
      <c r="C314" s="208">
        <v>44635</v>
      </c>
      <c r="D314" s="208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hidden="1" customHeight="1" x14ac:dyDescent="0.25">
      <c r="A315" s="175">
        <v>304</v>
      </c>
      <c r="B315" s="242"/>
      <c r="C315" s="208">
        <v>44635</v>
      </c>
      <c r="D315" s="208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hidden="1" customHeight="1" x14ac:dyDescent="0.25">
      <c r="A316" s="175">
        <v>305</v>
      </c>
      <c r="B316" s="242"/>
      <c r="C316" s="208">
        <v>44635</v>
      </c>
      <c r="D316" s="208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hidden="1" customHeight="1" x14ac:dyDescent="0.25">
      <c r="A317" s="175">
        <v>306</v>
      </c>
      <c r="B317" s="242"/>
      <c r="C317" s="208">
        <v>44635</v>
      </c>
      <c r="D317" s="208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hidden="1" customHeight="1" x14ac:dyDescent="0.25">
      <c r="A318" s="175">
        <v>307</v>
      </c>
      <c r="B318" s="242"/>
      <c r="C318" s="208">
        <v>44635</v>
      </c>
      <c r="D318" s="208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hidden="1" customHeight="1" x14ac:dyDescent="0.25">
      <c r="A319" s="175">
        <v>308</v>
      </c>
      <c r="B319" s="242"/>
      <c r="C319" s="208">
        <v>44635</v>
      </c>
      <c r="D319" s="208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hidden="1" customHeight="1" x14ac:dyDescent="0.25">
      <c r="A320" s="175">
        <v>309</v>
      </c>
      <c r="B320" s="242"/>
      <c r="C320" s="208">
        <v>44635</v>
      </c>
      <c r="D320" s="208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hidden="1" customHeight="1" x14ac:dyDescent="0.25">
      <c r="A321" s="175">
        <v>310</v>
      </c>
      <c r="B321" s="242"/>
      <c r="C321" s="208">
        <v>44635</v>
      </c>
      <c r="D321" s="208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hidden="1" customHeight="1" x14ac:dyDescent="0.25">
      <c r="A322" s="175">
        <v>311</v>
      </c>
      <c r="B322" s="242"/>
      <c r="C322" s="208">
        <v>44635</v>
      </c>
      <c r="D322" s="208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hidden="1" customHeight="1" x14ac:dyDescent="0.25">
      <c r="A323" s="175">
        <v>312</v>
      </c>
      <c r="B323" s="243"/>
      <c r="C323" s="208">
        <v>44635</v>
      </c>
      <c r="D323" s="208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hidden="1" customHeight="1" x14ac:dyDescent="0.25">
      <c r="A324" s="246" t="s">
        <v>82</v>
      </c>
      <c r="B324" s="247"/>
      <c r="C324" s="247"/>
      <c r="D324" s="247"/>
      <c r="E324" s="247"/>
      <c r="F324" s="247"/>
      <c r="G324" s="247"/>
      <c r="H324" s="247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8"/>
      <c r="V324" s="21"/>
    </row>
    <row r="325" spans="1:22" s="2" customFormat="1" ht="16.5" hidden="1" customHeight="1" x14ac:dyDescent="0.25">
      <c r="A325" s="249"/>
      <c r="B325" s="250"/>
      <c r="C325" s="250"/>
      <c r="D325" s="250"/>
      <c r="E325" s="250"/>
      <c r="F325" s="250"/>
      <c r="G325" s="250"/>
      <c r="H325" s="250"/>
      <c r="I325" s="250"/>
      <c r="J325" s="250"/>
      <c r="K325" s="250"/>
      <c r="L325" s="250"/>
      <c r="M325" s="250"/>
      <c r="N325" s="250"/>
      <c r="O325" s="250"/>
      <c r="P325" s="250"/>
      <c r="Q325" s="250"/>
      <c r="R325" s="250"/>
      <c r="S325" s="250"/>
      <c r="T325" s="250"/>
      <c r="U325" s="251"/>
      <c r="V325" s="52"/>
    </row>
    <row r="326" spans="1:22" ht="16.5" hidden="1" customHeight="1" x14ac:dyDescent="0.25">
      <c r="A326" s="175">
        <v>313</v>
      </c>
      <c r="B326" s="175" t="s">
        <v>483</v>
      </c>
      <c r="C326" s="208">
        <v>44660</v>
      </c>
      <c r="D326" s="208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hidden="1" customHeight="1" x14ac:dyDescent="0.25">
      <c r="A327" s="175">
        <v>314</v>
      </c>
      <c r="B327" s="241" t="s">
        <v>486</v>
      </c>
      <c r="C327" s="208">
        <v>44657</v>
      </c>
      <c r="D327" s="208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hidden="1" customHeight="1" x14ac:dyDescent="0.25">
      <c r="A328" s="175">
        <v>315</v>
      </c>
      <c r="B328" s="242"/>
      <c r="C328" s="208">
        <v>44657</v>
      </c>
      <c r="D328" s="208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hidden="1" customHeight="1" x14ac:dyDescent="0.25">
      <c r="A329" s="175">
        <v>316</v>
      </c>
      <c r="B329" s="242"/>
      <c r="C329" s="208">
        <v>44657</v>
      </c>
      <c r="D329" s="208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hidden="1" customHeight="1" x14ac:dyDescent="0.25">
      <c r="A330" s="175">
        <v>317</v>
      </c>
      <c r="B330" s="242"/>
      <c r="C330" s="208">
        <v>44657</v>
      </c>
      <c r="D330" s="208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197"/>
      <c r="V330" s="21"/>
    </row>
    <row r="331" spans="1:22" ht="16.5" hidden="1" customHeight="1" x14ac:dyDescent="0.25">
      <c r="A331" s="175">
        <v>318</v>
      </c>
      <c r="B331" s="242"/>
      <c r="C331" s="208">
        <v>44657</v>
      </c>
      <c r="D331" s="208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97"/>
      <c r="V331" s="21"/>
    </row>
    <row r="332" spans="1:22" ht="16.5" hidden="1" customHeight="1" x14ac:dyDescent="0.25">
      <c r="A332" s="175">
        <v>319</v>
      </c>
      <c r="B332" s="243"/>
      <c r="C332" s="208">
        <v>44657</v>
      </c>
      <c r="D332" s="208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hidden="1" customHeight="1" x14ac:dyDescent="0.25">
      <c r="A333" s="175">
        <v>320</v>
      </c>
      <c r="B333" s="241" t="s">
        <v>352</v>
      </c>
      <c r="C333" s="208">
        <v>44677</v>
      </c>
      <c r="D333" s="208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hidden="1" customHeight="1" x14ac:dyDescent="0.25">
      <c r="A334" s="175">
        <v>321</v>
      </c>
      <c r="B334" s="242"/>
      <c r="C334" s="208">
        <v>44677</v>
      </c>
      <c r="D334" s="208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hidden="1" customHeight="1" x14ac:dyDescent="0.25">
      <c r="A335" s="175">
        <v>322</v>
      </c>
      <c r="B335" s="242"/>
      <c r="C335" s="208">
        <v>44677</v>
      </c>
      <c r="D335" s="208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hidden="1" customHeight="1" x14ac:dyDescent="0.25">
      <c r="A336" s="175">
        <v>323</v>
      </c>
      <c r="B336" s="243"/>
      <c r="C336" s="208">
        <v>44677</v>
      </c>
      <c r="D336" s="208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hidden="1" customHeight="1" x14ac:dyDescent="0.25">
      <c r="A337" s="175">
        <v>324</v>
      </c>
      <c r="B337" s="241" t="s">
        <v>503</v>
      </c>
      <c r="C337" s="208" t="s">
        <v>488</v>
      </c>
      <c r="D337" s="208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hidden="1" customHeight="1" x14ac:dyDescent="0.25">
      <c r="A338" s="175">
        <v>325</v>
      </c>
      <c r="B338" s="242"/>
      <c r="C338" s="208" t="s">
        <v>488</v>
      </c>
      <c r="D338" s="208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hidden="1" customHeight="1" x14ac:dyDescent="0.25">
      <c r="A339" s="175">
        <v>326</v>
      </c>
      <c r="B339" s="242"/>
      <c r="C339" s="208" t="s">
        <v>488</v>
      </c>
      <c r="D339" s="208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hidden="1" customHeight="1" x14ac:dyDescent="0.25">
      <c r="A340" s="175">
        <v>327</v>
      </c>
      <c r="B340" s="242"/>
      <c r="C340" s="208" t="s">
        <v>488</v>
      </c>
      <c r="D340" s="208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hidden="1" customHeight="1" x14ac:dyDescent="0.25">
      <c r="A341" s="175">
        <v>328</v>
      </c>
      <c r="B341" s="242"/>
      <c r="C341" s="208" t="s">
        <v>488</v>
      </c>
      <c r="D341" s="208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hidden="1" customHeight="1" x14ac:dyDescent="0.25">
      <c r="A342" s="175">
        <v>329</v>
      </c>
      <c r="B342" s="242"/>
      <c r="C342" s="208" t="s">
        <v>488</v>
      </c>
      <c r="D342" s="208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hidden="1" customHeight="1" x14ac:dyDescent="0.25">
      <c r="A343" s="175">
        <v>330</v>
      </c>
      <c r="B343" s="242"/>
      <c r="C343" s="208" t="s">
        <v>488</v>
      </c>
      <c r="D343" s="208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hidden="1" customHeight="1" x14ac:dyDescent="0.25">
      <c r="A344" s="175">
        <v>331</v>
      </c>
      <c r="B344" s="242"/>
      <c r="C344" s="208" t="s">
        <v>488</v>
      </c>
      <c r="D344" s="208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hidden="1" customHeight="1" x14ac:dyDescent="0.25">
      <c r="A345" s="175">
        <v>332</v>
      </c>
      <c r="B345" s="242"/>
      <c r="C345" s="208" t="s">
        <v>488</v>
      </c>
      <c r="D345" s="208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hidden="1" customHeight="1" x14ac:dyDescent="0.25">
      <c r="A346" s="175">
        <v>333</v>
      </c>
      <c r="B346" s="242"/>
      <c r="C346" s="208" t="s">
        <v>488</v>
      </c>
      <c r="D346" s="208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hidden="1" customHeight="1" x14ac:dyDescent="0.25">
      <c r="A347" s="175">
        <v>334</v>
      </c>
      <c r="B347" s="242"/>
      <c r="C347" s="208" t="s">
        <v>488</v>
      </c>
      <c r="D347" s="208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hidden="1" customHeight="1" x14ac:dyDescent="0.25">
      <c r="A348" s="175">
        <v>335</v>
      </c>
      <c r="B348" s="242"/>
      <c r="C348" s="208" t="s">
        <v>488</v>
      </c>
      <c r="D348" s="208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hidden="1" customHeight="1" x14ac:dyDescent="0.25">
      <c r="A349" s="175">
        <v>336</v>
      </c>
      <c r="B349" s="242"/>
      <c r="C349" s="208" t="s">
        <v>488</v>
      </c>
      <c r="D349" s="208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hidden="1" customHeight="1" x14ac:dyDescent="0.25">
      <c r="A350" s="175">
        <v>337</v>
      </c>
      <c r="B350" s="242"/>
      <c r="C350" s="208" t="s">
        <v>488</v>
      </c>
      <c r="D350" s="208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hidden="1" customHeight="1" x14ac:dyDescent="0.25">
      <c r="A351" s="175">
        <v>338</v>
      </c>
      <c r="B351" s="242"/>
      <c r="C351" s="208" t="s">
        <v>488</v>
      </c>
      <c r="D351" s="208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hidden="1" customHeight="1" x14ac:dyDescent="0.25">
      <c r="A352" s="175">
        <v>339</v>
      </c>
      <c r="B352" s="242"/>
      <c r="C352" s="208" t="s">
        <v>488</v>
      </c>
      <c r="D352" s="208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hidden="1" customHeight="1" x14ac:dyDescent="0.25">
      <c r="A353" s="175">
        <v>340</v>
      </c>
      <c r="B353" s="242"/>
      <c r="C353" s="208" t="s">
        <v>488</v>
      </c>
      <c r="D353" s="208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hidden="1" customHeight="1" x14ac:dyDescent="0.25">
      <c r="A354" s="175">
        <v>341</v>
      </c>
      <c r="B354" s="242"/>
      <c r="C354" s="208" t="s">
        <v>488</v>
      </c>
      <c r="D354" s="208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hidden="1" customHeight="1" x14ac:dyDescent="0.25">
      <c r="A355" s="175">
        <v>342</v>
      </c>
      <c r="B355" s="242"/>
      <c r="C355" s="208" t="s">
        <v>488</v>
      </c>
      <c r="D355" s="208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hidden="1" customHeight="1" x14ac:dyDescent="0.25">
      <c r="A356" s="175">
        <v>343</v>
      </c>
      <c r="B356" s="242"/>
      <c r="C356" s="208" t="s">
        <v>488</v>
      </c>
      <c r="D356" s="208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hidden="1" customHeight="1" x14ac:dyDescent="0.25">
      <c r="A357" s="175">
        <v>344</v>
      </c>
      <c r="B357" s="243"/>
      <c r="C357" s="208" t="s">
        <v>488</v>
      </c>
      <c r="D357" s="208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hidden="1" customHeight="1" x14ac:dyDescent="0.25">
      <c r="A358" s="175">
        <v>345</v>
      </c>
      <c r="B358" s="241" t="s">
        <v>403</v>
      </c>
      <c r="C358" s="208">
        <v>44669</v>
      </c>
      <c r="D358" s="208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hidden="1" customHeight="1" x14ac:dyDescent="0.25">
      <c r="A359" s="175">
        <v>346</v>
      </c>
      <c r="B359" s="242"/>
      <c r="C359" s="208">
        <v>44669</v>
      </c>
      <c r="D359" s="208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hidden="1" customHeight="1" x14ac:dyDescent="0.25">
      <c r="A360" s="175">
        <v>347</v>
      </c>
      <c r="B360" s="242"/>
      <c r="C360" s="208">
        <v>44669</v>
      </c>
      <c r="D360" s="208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hidden="1" customHeight="1" x14ac:dyDescent="0.25">
      <c r="A361" s="175">
        <v>348</v>
      </c>
      <c r="B361" s="242"/>
      <c r="C361" s="208">
        <v>44669</v>
      </c>
      <c r="D361" s="208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hidden="1" customHeight="1" x14ac:dyDescent="0.25">
      <c r="A362" s="175">
        <v>349</v>
      </c>
      <c r="B362" s="242"/>
      <c r="C362" s="208">
        <v>44669</v>
      </c>
      <c r="D362" s="208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hidden="1" customHeight="1" x14ac:dyDescent="0.25">
      <c r="A363" s="175">
        <v>350</v>
      </c>
      <c r="B363" s="242"/>
      <c r="C363" s="208">
        <v>44669</v>
      </c>
      <c r="D363" s="208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hidden="1" customHeight="1" x14ac:dyDescent="0.25">
      <c r="A364" s="175">
        <v>351</v>
      </c>
      <c r="B364" s="242"/>
      <c r="C364" s="208">
        <v>44669</v>
      </c>
      <c r="D364" s="208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hidden="1" customHeight="1" x14ac:dyDescent="0.25">
      <c r="A365" s="175">
        <v>352</v>
      </c>
      <c r="B365" s="242"/>
      <c r="C365" s="208">
        <v>44669</v>
      </c>
      <c r="D365" s="208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hidden="1" customHeight="1" x14ac:dyDescent="0.25">
      <c r="A366" s="175">
        <v>353</v>
      </c>
      <c r="B366" s="243"/>
      <c r="C366" s="208">
        <v>44669</v>
      </c>
      <c r="D366" s="208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hidden="1" customHeight="1" x14ac:dyDescent="0.25">
      <c r="A367" s="175">
        <v>354</v>
      </c>
      <c r="B367" s="241" t="s">
        <v>313</v>
      </c>
      <c r="C367" s="208">
        <v>44664</v>
      </c>
      <c r="D367" s="208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hidden="1" customHeight="1" x14ac:dyDescent="0.25">
      <c r="A368" s="175">
        <v>355</v>
      </c>
      <c r="B368" s="242"/>
      <c r="C368" s="208">
        <v>44664</v>
      </c>
      <c r="D368" s="208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hidden="1" customHeight="1" x14ac:dyDescent="0.25">
      <c r="A369" s="175">
        <v>356</v>
      </c>
      <c r="B369" s="242"/>
      <c r="C369" s="208">
        <v>44664</v>
      </c>
      <c r="D369" s="208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hidden="1" customHeight="1" x14ac:dyDescent="0.25">
      <c r="A370" s="175">
        <v>357</v>
      </c>
      <c r="B370" s="242"/>
      <c r="C370" s="208">
        <v>44664</v>
      </c>
      <c r="D370" s="208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hidden="1" customHeight="1" x14ac:dyDescent="0.25">
      <c r="A371" s="175">
        <v>358</v>
      </c>
      <c r="B371" s="243"/>
      <c r="C371" s="208">
        <v>44664</v>
      </c>
      <c r="D371" s="208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hidden="1" customHeight="1" x14ac:dyDescent="0.25">
      <c r="A372" s="175">
        <v>359</v>
      </c>
      <c r="B372" s="241" t="s">
        <v>407</v>
      </c>
      <c r="C372" s="208">
        <v>44652</v>
      </c>
      <c r="D372" s="208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hidden="1" customHeight="1" x14ac:dyDescent="0.25">
      <c r="A373" s="175">
        <v>360</v>
      </c>
      <c r="B373" s="242"/>
      <c r="C373" s="208">
        <v>44656</v>
      </c>
      <c r="D373" s="208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hidden="1" customHeight="1" x14ac:dyDescent="0.25">
      <c r="A374" s="175">
        <v>361</v>
      </c>
      <c r="B374" s="242"/>
      <c r="C374" s="208">
        <v>44656</v>
      </c>
      <c r="D374" s="208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hidden="1" customHeight="1" x14ac:dyDescent="0.25">
      <c r="A375" s="175">
        <v>362</v>
      </c>
      <c r="B375" s="242"/>
      <c r="C375" s="208">
        <v>44656</v>
      </c>
      <c r="D375" s="208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hidden="1" customHeight="1" x14ac:dyDescent="0.25">
      <c r="A376" s="175">
        <v>363</v>
      </c>
      <c r="B376" s="242"/>
      <c r="C376" s="208">
        <v>44656</v>
      </c>
      <c r="D376" s="208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hidden="1" customHeight="1" x14ac:dyDescent="0.25">
      <c r="A377" s="175">
        <v>364</v>
      </c>
      <c r="B377" s="242"/>
      <c r="C377" s="208">
        <v>44656</v>
      </c>
      <c r="D377" s="208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hidden="1" customHeight="1" x14ac:dyDescent="0.25">
      <c r="A378" s="175">
        <v>365</v>
      </c>
      <c r="B378" s="242"/>
      <c r="C378" s="208">
        <v>44656</v>
      </c>
      <c r="D378" s="208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hidden="1" customHeight="1" x14ac:dyDescent="0.25">
      <c r="A379" s="175">
        <v>366</v>
      </c>
      <c r="B379" s="243"/>
      <c r="C379" s="208">
        <v>44656</v>
      </c>
      <c r="D379" s="208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hidden="1" customHeight="1" x14ac:dyDescent="0.25">
      <c r="A380" s="175">
        <v>367</v>
      </c>
      <c r="B380" s="241" t="s">
        <v>512</v>
      </c>
      <c r="C380" s="208">
        <v>44679</v>
      </c>
      <c r="D380" s="208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hidden="1" customHeight="1" x14ac:dyDescent="0.25">
      <c r="A381" s="175">
        <v>368</v>
      </c>
      <c r="B381" s="243"/>
      <c r="C381" s="208">
        <v>44666</v>
      </c>
      <c r="D381" s="208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hidden="1" customHeight="1" x14ac:dyDescent="0.25">
      <c r="A382" s="175">
        <v>369</v>
      </c>
      <c r="B382" s="241" t="s">
        <v>186</v>
      </c>
      <c r="C382" s="208">
        <v>44652</v>
      </c>
      <c r="D382" s="208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hidden="1" customHeight="1" x14ac:dyDescent="0.25">
      <c r="A383" s="175">
        <v>370</v>
      </c>
      <c r="B383" s="242"/>
      <c r="C383" s="208">
        <v>44652</v>
      </c>
      <c r="D383" s="208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hidden="1" customHeight="1" x14ac:dyDescent="0.25">
      <c r="A384" s="175">
        <v>371</v>
      </c>
      <c r="B384" s="242"/>
      <c r="C384" s="208">
        <v>44652</v>
      </c>
      <c r="D384" s="208">
        <v>44652</v>
      </c>
      <c r="E384" s="148" t="s">
        <v>99</v>
      </c>
      <c r="F384" s="148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hidden="1" customHeight="1" x14ac:dyDescent="0.25">
      <c r="A385" s="175">
        <v>372</v>
      </c>
      <c r="B385" s="243"/>
      <c r="C385" s="208">
        <v>44657</v>
      </c>
      <c r="D385" s="208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hidden="1" customHeight="1" x14ac:dyDescent="0.25">
      <c r="A386" s="175">
        <v>373</v>
      </c>
      <c r="B386" s="241" t="s">
        <v>292</v>
      </c>
      <c r="C386" s="208">
        <v>44652</v>
      </c>
      <c r="D386" s="208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hidden="1" customHeight="1" x14ac:dyDescent="0.25">
      <c r="A387" s="175">
        <v>374</v>
      </c>
      <c r="B387" s="242"/>
      <c r="C387" s="208">
        <v>44652</v>
      </c>
      <c r="D387" s="208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hidden="1" customHeight="1" x14ac:dyDescent="0.25">
      <c r="A388" s="175">
        <v>375</v>
      </c>
      <c r="B388" s="242"/>
      <c r="C388" s="208">
        <v>44666</v>
      </c>
      <c r="D388" s="208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hidden="1" customHeight="1" x14ac:dyDescent="0.25">
      <c r="A389" s="175">
        <v>376</v>
      </c>
      <c r="B389" s="242"/>
      <c r="C389" s="208">
        <v>44666</v>
      </c>
      <c r="D389" s="208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hidden="1" customHeight="1" x14ac:dyDescent="0.25">
      <c r="A390" s="175">
        <v>377</v>
      </c>
      <c r="B390" s="242"/>
      <c r="C390" s="208">
        <v>44666</v>
      </c>
      <c r="D390" s="208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hidden="1" customHeight="1" x14ac:dyDescent="0.25">
      <c r="A391" s="175">
        <v>378</v>
      </c>
      <c r="B391" s="242"/>
      <c r="C391" s="208">
        <v>44666</v>
      </c>
      <c r="D391" s="208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hidden="1" customHeight="1" x14ac:dyDescent="0.25">
      <c r="A392" s="175">
        <v>379</v>
      </c>
      <c r="B392" s="242"/>
      <c r="C392" s="208">
        <v>44672</v>
      </c>
      <c r="D392" s="208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hidden="1" customHeight="1" x14ac:dyDescent="0.25">
      <c r="A393" s="175">
        <v>380</v>
      </c>
      <c r="B393" s="242"/>
      <c r="C393" s="208">
        <v>44674</v>
      </c>
      <c r="D393" s="208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hidden="1" customHeight="1" x14ac:dyDescent="0.25">
      <c r="A394" s="175">
        <v>381</v>
      </c>
      <c r="B394" s="242"/>
      <c r="C394" s="208">
        <v>44652</v>
      </c>
      <c r="D394" s="208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hidden="1" customHeight="1" x14ac:dyDescent="0.25">
      <c r="A395" s="175">
        <v>382</v>
      </c>
      <c r="B395" s="242"/>
      <c r="C395" s="208">
        <v>44666</v>
      </c>
      <c r="D395" s="208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hidden="1" customHeight="1" x14ac:dyDescent="0.25">
      <c r="A396" s="175">
        <v>383</v>
      </c>
      <c r="B396" s="242"/>
      <c r="C396" s="208">
        <v>44672</v>
      </c>
      <c r="D396" s="208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hidden="1" customHeight="1" x14ac:dyDescent="0.25">
      <c r="A397" s="175">
        <v>384</v>
      </c>
      <c r="B397" s="242"/>
      <c r="C397" s="208">
        <v>44672</v>
      </c>
      <c r="D397" s="208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hidden="1" customHeight="1" x14ac:dyDescent="0.25">
      <c r="A398" s="175">
        <v>385</v>
      </c>
      <c r="B398" s="242"/>
      <c r="C398" s="208">
        <v>44674</v>
      </c>
      <c r="D398" s="208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hidden="1" customHeight="1" x14ac:dyDescent="0.25">
      <c r="A399" s="175">
        <v>386</v>
      </c>
      <c r="B399" s="242"/>
      <c r="C399" s="208">
        <v>44674</v>
      </c>
      <c r="D399" s="208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hidden="1" customHeight="1" x14ac:dyDescent="0.25">
      <c r="A400" s="175">
        <v>387</v>
      </c>
      <c r="B400" s="243"/>
      <c r="C400" s="208">
        <v>44674</v>
      </c>
      <c r="D400" s="208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hidden="1" customHeight="1" x14ac:dyDescent="0.25">
      <c r="A401" s="175">
        <v>388</v>
      </c>
      <c r="B401" s="241" t="s">
        <v>322</v>
      </c>
      <c r="C401" s="208">
        <v>44652</v>
      </c>
      <c r="D401" s="208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hidden="1" customHeight="1" x14ac:dyDescent="0.25">
      <c r="A402" s="175">
        <v>389</v>
      </c>
      <c r="B402" s="242"/>
      <c r="C402" s="208">
        <v>44677</v>
      </c>
      <c r="D402" s="208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hidden="1" customHeight="1" x14ac:dyDescent="0.25">
      <c r="A403" s="175">
        <v>390</v>
      </c>
      <c r="B403" s="242"/>
      <c r="C403" s="208">
        <v>44677</v>
      </c>
      <c r="D403" s="208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hidden="1" customHeight="1" x14ac:dyDescent="0.25">
      <c r="A404" s="175">
        <v>391</v>
      </c>
      <c r="B404" s="242"/>
      <c r="C404" s="208">
        <v>44677</v>
      </c>
      <c r="D404" s="208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hidden="1" customHeight="1" x14ac:dyDescent="0.25">
      <c r="A405" s="175">
        <v>392</v>
      </c>
      <c r="B405" s="242"/>
      <c r="C405" s="208">
        <v>44677</v>
      </c>
      <c r="D405" s="208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hidden="1" customHeight="1" x14ac:dyDescent="0.25">
      <c r="A406" s="175">
        <v>393</v>
      </c>
      <c r="B406" s="242"/>
      <c r="C406" s="208">
        <v>44677</v>
      </c>
      <c r="D406" s="208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hidden="1" customHeight="1" x14ac:dyDescent="0.25">
      <c r="A407" s="175">
        <v>394</v>
      </c>
      <c r="B407" s="242"/>
      <c r="C407" s="208">
        <v>44652</v>
      </c>
      <c r="D407" s="208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hidden="1" customHeight="1" x14ac:dyDescent="0.25">
      <c r="A408" s="175">
        <v>395</v>
      </c>
      <c r="B408" s="242"/>
      <c r="C408" s="208">
        <v>44652</v>
      </c>
      <c r="D408" s="208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hidden="1" customHeight="1" x14ac:dyDescent="0.25">
      <c r="A409" s="175">
        <v>396</v>
      </c>
      <c r="B409" s="242"/>
      <c r="C409" s="208">
        <v>44652</v>
      </c>
      <c r="D409" s="208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hidden="1" customHeight="1" x14ac:dyDescent="0.25">
      <c r="A410" s="175">
        <v>397</v>
      </c>
      <c r="B410" s="242"/>
      <c r="C410" s="208">
        <v>44659</v>
      </c>
      <c r="D410" s="208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hidden="1" customHeight="1" x14ac:dyDescent="0.25">
      <c r="A411" s="175">
        <v>398</v>
      </c>
      <c r="B411" s="242"/>
      <c r="C411" s="208">
        <v>44677</v>
      </c>
      <c r="D411" s="208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hidden="1" customHeight="1" x14ac:dyDescent="0.25">
      <c r="A412" s="175">
        <v>399</v>
      </c>
      <c r="B412" s="242"/>
      <c r="C412" s="208">
        <v>44677</v>
      </c>
      <c r="D412" s="208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hidden="1" customHeight="1" x14ac:dyDescent="0.25">
      <c r="A413" s="175">
        <v>400</v>
      </c>
      <c r="B413" s="242"/>
      <c r="C413" s="208">
        <v>44677</v>
      </c>
      <c r="D413" s="208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hidden="1" customHeight="1" x14ac:dyDescent="0.25">
      <c r="A414" s="175">
        <v>401</v>
      </c>
      <c r="B414" s="242"/>
      <c r="C414" s="208">
        <v>44677</v>
      </c>
      <c r="D414" s="208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hidden="1" customHeight="1" x14ac:dyDescent="0.25">
      <c r="A415" s="175">
        <v>402</v>
      </c>
      <c r="B415" s="242"/>
      <c r="C415" s="208">
        <v>44677</v>
      </c>
      <c r="D415" s="208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hidden="1" customHeight="1" x14ac:dyDescent="0.25">
      <c r="A416" s="175">
        <v>403</v>
      </c>
      <c r="B416" s="242"/>
      <c r="C416" s="208">
        <v>44652</v>
      </c>
      <c r="D416" s="208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hidden="1" customHeight="1" x14ac:dyDescent="0.25">
      <c r="A417" s="175">
        <v>404</v>
      </c>
      <c r="B417" s="243"/>
      <c r="C417" s="208">
        <v>44677</v>
      </c>
      <c r="D417" s="208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hidden="1" customHeight="1" x14ac:dyDescent="0.25">
      <c r="A418" s="175">
        <v>405</v>
      </c>
      <c r="B418" s="252" t="s">
        <v>537</v>
      </c>
      <c r="C418" s="208">
        <v>44679</v>
      </c>
      <c r="D418" s="208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hidden="1" customHeight="1" x14ac:dyDescent="0.25">
      <c r="A419" s="175">
        <v>406</v>
      </c>
      <c r="B419" s="253"/>
      <c r="C419" s="208">
        <v>44672</v>
      </c>
      <c r="D419" s="208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hidden="1" customHeight="1" x14ac:dyDescent="0.25">
      <c r="A420" s="175">
        <v>407</v>
      </c>
      <c r="B420" s="253"/>
      <c r="C420" s="208">
        <v>44672</v>
      </c>
      <c r="D420" s="208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hidden="1" customHeight="1" x14ac:dyDescent="0.25">
      <c r="A421" s="175">
        <v>408</v>
      </c>
      <c r="B421" s="254"/>
      <c r="C421" s="208">
        <v>44672</v>
      </c>
      <c r="D421" s="208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hidden="1" customHeight="1" x14ac:dyDescent="0.25">
      <c r="A422" s="175">
        <v>409</v>
      </c>
      <c r="B422" s="252" t="s">
        <v>472</v>
      </c>
      <c r="C422" s="208">
        <v>44657</v>
      </c>
      <c r="D422" s="208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hidden="1" customHeight="1" x14ac:dyDescent="0.25">
      <c r="A423" s="175">
        <v>410</v>
      </c>
      <c r="B423" s="253"/>
      <c r="C423" s="208">
        <v>44657</v>
      </c>
      <c r="D423" s="208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hidden="1" customHeight="1" x14ac:dyDescent="0.25">
      <c r="A424" s="175">
        <v>411</v>
      </c>
      <c r="B424" s="253"/>
      <c r="C424" s="208">
        <v>44657</v>
      </c>
      <c r="D424" s="208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hidden="1" customHeight="1" x14ac:dyDescent="0.25">
      <c r="A425" s="175">
        <v>412</v>
      </c>
      <c r="B425" s="253"/>
      <c r="C425" s="208">
        <v>44657</v>
      </c>
      <c r="D425" s="208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hidden="1" customHeight="1" x14ac:dyDescent="0.25">
      <c r="A426" s="175">
        <v>413</v>
      </c>
      <c r="B426" s="253"/>
      <c r="C426" s="208">
        <v>44657</v>
      </c>
      <c r="D426" s="208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hidden="1" customHeight="1" x14ac:dyDescent="0.25">
      <c r="A427" s="175">
        <v>414</v>
      </c>
      <c r="B427" s="253"/>
      <c r="C427" s="208">
        <v>44657</v>
      </c>
      <c r="D427" s="208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hidden="1" customHeight="1" x14ac:dyDescent="0.25">
      <c r="A428" s="175">
        <v>415</v>
      </c>
      <c r="B428" s="253"/>
      <c r="C428" s="208">
        <v>44657</v>
      </c>
      <c r="D428" s="208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hidden="1" customHeight="1" x14ac:dyDescent="0.25">
      <c r="A429" s="175">
        <v>416</v>
      </c>
      <c r="B429" s="253"/>
      <c r="C429" s="208">
        <v>44657</v>
      </c>
      <c r="D429" s="208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hidden="1" customHeight="1" x14ac:dyDescent="0.25">
      <c r="A430" s="175">
        <v>417</v>
      </c>
      <c r="B430" s="253"/>
      <c r="C430" s="208">
        <v>44657</v>
      </c>
      <c r="D430" s="208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hidden="1" customHeight="1" x14ac:dyDescent="0.25">
      <c r="A431" s="175">
        <v>418</v>
      </c>
      <c r="B431" s="254"/>
      <c r="C431" s="208">
        <v>44657</v>
      </c>
      <c r="D431" s="208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hidden="1" customHeight="1" x14ac:dyDescent="0.25">
      <c r="A432" s="175">
        <v>419</v>
      </c>
      <c r="B432" s="138" t="s">
        <v>541</v>
      </c>
      <c r="C432" s="208">
        <v>44672</v>
      </c>
      <c r="D432" s="208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hidden="1" customHeight="1" x14ac:dyDescent="0.25">
      <c r="A433" s="246" t="s">
        <v>83</v>
      </c>
      <c r="B433" s="247"/>
      <c r="C433" s="247"/>
      <c r="D433" s="247"/>
      <c r="E433" s="247"/>
      <c r="F433" s="247"/>
      <c r="G433" s="247"/>
      <c r="H433" s="247"/>
      <c r="I433" s="247"/>
      <c r="J433" s="247"/>
      <c r="K433" s="247"/>
      <c r="L433" s="247"/>
      <c r="M433" s="247"/>
      <c r="N433" s="247"/>
      <c r="O433" s="247"/>
      <c r="P433" s="247"/>
      <c r="Q433" s="247"/>
      <c r="R433" s="247"/>
      <c r="S433" s="247"/>
      <c r="T433" s="247"/>
      <c r="U433" s="248"/>
      <c r="V433" s="52"/>
    </row>
    <row r="434" spans="1:22" s="2" customFormat="1" ht="16.5" hidden="1" customHeight="1" x14ac:dyDescent="0.25">
      <c r="A434" s="249"/>
      <c r="B434" s="250"/>
      <c r="C434" s="250"/>
      <c r="D434" s="250"/>
      <c r="E434" s="250"/>
      <c r="F434" s="250"/>
      <c r="G434" s="250"/>
      <c r="H434" s="250"/>
      <c r="I434" s="250"/>
      <c r="J434" s="250"/>
      <c r="K434" s="250"/>
      <c r="L434" s="250"/>
      <c r="M434" s="250"/>
      <c r="N434" s="250"/>
      <c r="O434" s="250"/>
      <c r="P434" s="250"/>
      <c r="Q434" s="250"/>
      <c r="R434" s="250"/>
      <c r="S434" s="250"/>
      <c r="T434" s="250"/>
      <c r="U434" s="251"/>
      <c r="V434" s="52"/>
    </row>
    <row r="435" spans="1:22" s="2" customFormat="1" ht="16.5" hidden="1" customHeight="1" x14ac:dyDescent="0.25">
      <c r="A435" s="175">
        <v>420</v>
      </c>
      <c r="B435" s="252" t="s">
        <v>563</v>
      </c>
      <c r="C435" s="208">
        <v>44703</v>
      </c>
      <c r="D435" s="208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hidden="1" customHeight="1" x14ac:dyDescent="0.25">
      <c r="A436" s="175">
        <v>421</v>
      </c>
      <c r="B436" s="253"/>
      <c r="C436" s="208">
        <v>44703</v>
      </c>
      <c r="D436" s="208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hidden="1" customHeight="1" x14ac:dyDescent="0.25">
      <c r="A437" s="175">
        <v>422</v>
      </c>
      <c r="B437" s="253"/>
      <c r="C437" s="208">
        <v>44703</v>
      </c>
      <c r="D437" s="208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hidden="1" customHeight="1" x14ac:dyDescent="0.25">
      <c r="A438" s="175">
        <v>423</v>
      </c>
      <c r="B438" s="253"/>
      <c r="C438" s="208">
        <v>44703</v>
      </c>
      <c r="D438" s="208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hidden="1" customHeight="1" x14ac:dyDescent="0.25">
      <c r="A439" s="175">
        <v>424</v>
      </c>
      <c r="B439" s="253"/>
      <c r="C439" s="208">
        <v>44703</v>
      </c>
      <c r="D439" s="208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hidden="1" customHeight="1" x14ac:dyDescent="0.25">
      <c r="A440" s="175">
        <v>425</v>
      </c>
      <c r="B440" s="253"/>
      <c r="C440" s="208">
        <v>44703</v>
      </c>
      <c r="D440" s="208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hidden="1" customHeight="1" x14ac:dyDescent="0.25">
      <c r="A441" s="175">
        <v>426</v>
      </c>
      <c r="B441" s="253"/>
      <c r="C441" s="208">
        <v>44703</v>
      </c>
      <c r="D441" s="208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hidden="1" customHeight="1" x14ac:dyDescent="0.25">
      <c r="A442" s="175">
        <v>427</v>
      </c>
      <c r="B442" s="253"/>
      <c r="C442" s="208">
        <v>44703</v>
      </c>
      <c r="D442" s="208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hidden="1" customHeight="1" x14ac:dyDescent="0.25">
      <c r="A443" s="175">
        <v>428</v>
      </c>
      <c r="B443" s="253"/>
      <c r="C443" s="208">
        <v>44703</v>
      </c>
      <c r="D443" s="208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hidden="1" customHeight="1" x14ac:dyDescent="0.25">
      <c r="A444" s="175">
        <v>429</v>
      </c>
      <c r="B444" s="253"/>
      <c r="C444" s="208">
        <v>44703</v>
      </c>
      <c r="D444" s="208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hidden="1" customHeight="1" x14ac:dyDescent="0.25">
      <c r="A445" s="175">
        <v>430</v>
      </c>
      <c r="B445" s="253"/>
      <c r="C445" s="208">
        <v>44703</v>
      </c>
      <c r="D445" s="208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hidden="1" customHeight="1" x14ac:dyDescent="0.25">
      <c r="A446" s="175">
        <v>431</v>
      </c>
      <c r="B446" s="253"/>
      <c r="C446" s="208">
        <v>44703</v>
      </c>
      <c r="D446" s="208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hidden="1" customHeight="1" x14ac:dyDescent="0.25">
      <c r="A447" s="175">
        <v>432</v>
      </c>
      <c r="B447" s="253"/>
      <c r="C447" s="208">
        <v>44703</v>
      </c>
      <c r="D447" s="208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253"/>
      <c r="C448" s="208">
        <v>44704</v>
      </c>
      <c r="D448" s="208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253"/>
      <c r="C449" s="208">
        <v>44704</v>
      </c>
      <c r="D449" s="208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253"/>
      <c r="C450" s="208">
        <v>44704</v>
      </c>
      <c r="D450" s="208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253"/>
      <c r="C451" s="208">
        <v>44704</v>
      </c>
      <c r="D451" s="208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253"/>
      <c r="C452" s="208">
        <v>44704</v>
      </c>
      <c r="D452" s="208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253"/>
      <c r="C453" s="208">
        <v>44704</v>
      </c>
      <c r="D453" s="208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254"/>
      <c r="C454" s="208">
        <v>44704</v>
      </c>
      <c r="D454" s="208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241" t="s">
        <v>348</v>
      </c>
      <c r="C455" s="208">
        <v>44685</v>
      </c>
      <c r="D455" s="208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242"/>
      <c r="C456" s="208">
        <v>44685</v>
      </c>
      <c r="D456" s="208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242"/>
      <c r="C457" s="208">
        <v>44685</v>
      </c>
      <c r="D457" s="208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242"/>
      <c r="C458" s="208">
        <v>44685</v>
      </c>
      <c r="D458" s="208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242"/>
      <c r="C459" s="208">
        <v>44685</v>
      </c>
      <c r="D459" s="208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242"/>
      <c r="C460" s="208">
        <v>44685</v>
      </c>
      <c r="D460" s="208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242"/>
      <c r="C461" s="208">
        <v>44685</v>
      </c>
      <c r="D461" s="208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242"/>
      <c r="C462" s="208">
        <v>44685</v>
      </c>
      <c r="D462" s="208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242"/>
      <c r="C463" s="208">
        <v>44685</v>
      </c>
      <c r="D463" s="208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242"/>
      <c r="C464" s="208">
        <v>44685</v>
      </c>
      <c r="D464" s="208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242"/>
      <c r="C465" s="208">
        <v>44685</v>
      </c>
      <c r="D465" s="208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242"/>
      <c r="C466" s="208">
        <v>44685</v>
      </c>
      <c r="D466" s="208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11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242"/>
      <c r="C467" s="208">
        <v>44685</v>
      </c>
      <c r="D467" s="208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242"/>
      <c r="C468" s="208">
        <v>44685</v>
      </c>
      <c r="D468" s="208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242"/>
      <c r="C469" s="208">
        <v>44685</v>
      </c>
      <c r="D469" s="208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242"/>
      <c r="C470" s="208">
        <v>44685</v>
      </c>
      <c r="D470" s="208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242"/>
      <c r="C471" s="208">
        <v>44685</v>
      </c>
      <c r="D471" s="208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hidden="1" customHeight="1" x14ac:dyDescent="0.25">
      <c r="A472" s="175">
        <v>457</v>
      </c>
      <c r="B472" s="242"/>
      <c r="C472" s="208">
        <v>44685</v>
      </c>
      <c r="D472" s="208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hidden="1" customHeight="1" x14ac:dyDescent="0.25">
      <c r="A473" s="175">
        <v>458</v>
      </c>
      <c r="B473" s="242"/>
      <c r="C473" s="208">
        <v>44685</v>
      </c>
      <c r="D473" s="208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hidden="1" customHeight="1" x14ac:dyDescent="0.25">
      <c r="A474" s="175">
        <v>459</v>
      </c>
      <c r="B474" s="242"/>
      <c r="C474" s="208">
        <v>44697</v>
      </c>
      <c r="D474" s="208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hidden="1" customHeight="1" x14ac:dyDescent="0.25">
      <c r="A475" s="175">
        <v>460</v>
      </c>
      <c r="B475" s="242"/>
      <c r="C475" s="208">
        <v>44697</v>
      </c>
      <c r="D475" s="208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2"/>
      <c r="U475" s="202"/>
      <c r="V475" s="202"/>
    </row>
    <row r="476" spans="1:22" s="2" customFormat="1" ht="16.5" hidden="1" customHeight="1" x14ac:dyDescent="0.25">
      <c r="A476" s="175">
        <v>461</v>
      </c>
      <c r="B476" s="242"/>
      <c r="C476" s="208">
        <v>44697</v>
      </c>
      <c r="D476" s="208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2"/>
      <c r="U476" s="202"/>
      <c r="V476" s="202"/>
    </row>
    <row r="477" spans="1:22" ht="16.5" hidden="1" customHeight="1" x14ac:dyDescent="0.25">
      <c r="A477" s="175">
        <v>462</v>
      </c>
      <c r="B477" s="242"/>
      <c r="C477" s="208">
        <v>44697</v>
      </c>
      <c r="D477" s="208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hidden="1" customHeight="1" x14ac:dyDescent="0.25">
      <c r="A478" s="175">
        <v>463</v>
      </c>
      <c r="B478" s="242"/>
      <c r="C478" s="208">
        <v>44697</v>
      </c>
      <c r="D478" s="208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hidden="1" customHeight="1" x14ac:dyDescent="0.25">
      <c r="A479" s="175">
        <v>464</v>
      </c>
      <c r="B479" s="242"/>
      <c r="C479" s="208">
        <v>44697</v>
      </c>
      <c r="D479" s="208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hidden="1" customHeight="1" x14ac:dyDescent="0.25">
      <c r="A480" s="175">
        <v>465</v>
      </c>
      <c r="B480" s="242"/>
      <c r="C480" s="208">
        <v>44697</v>
      </c>
      <c r="D480" s="208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hidden="1" customHeight="1" x14ac:dyDescent="0.25">
      <c r="A481" s="175">
        <v>466</v>
      </c>
      <c r="B481" s="242"/>
      <c r="C481" s="208">
        <v>44697</v>
      </c>
      <c r="D481" s="208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hidden="1" customHeight="1" x14ac:dyDescent="0.25">
      <c r="A482" s="175">
        <v>467</v>
      </c>
      <c r="B482" s="242"/>
      <c r="C482" s="208">
        <v>44697</v>
      </c>
      <c r="D482" s="208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hidden="1" customHeight="1" x14ac:dyDescent="0.25">
      <c r="A483" s="175">
        <v>468</v>
      </c>
      <c r="B483" s="242"/>
      <c r="C483" s="208">
        <v>44697</v>
      </c>
      <c r="D483" s="208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hidden="1" customHeight="1" x14ac:dyDescent="0.25">
      <c r="A484" s="175">
        <v>469</v>
      </c>
      <c r="B484" s="242"/>
      <c r="C484" s="208">
        <v>44697</v>
      </c>
      <c r="D484" s="208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hidden="1" customHeight="1" x14ac:dyDescent="0.25">
      <c r="A485" s="175">
        <v>470</v>
      </c>
      <c r="B485" s="242"/>
      <c r="C485" s="208">
        <v>44697</v>
      </c>
      <c r="D485" s="208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11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hidden="1" customHeight="1" x14ac:dyDescent="0.25">
      <c r="A486" s="175">
        <v>471</v>
      </c>
      <c r="B486" s="242"/>
      <c r="C486" s="208">
        <v>44697</v>
      </c>
      <c r="D486" s="208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hidden="1" customHeight="1" x14ac:dyDescent="0.25">
      <c r="A487" s="175">
        <v>472</v>
      </c>
      <c r="B487" s="242"/>
      <c r="C487" s="208">
        <v>44697</v>
      </c>
      <c r="D487" s="208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hidden="1" customHeight="1" x14ac:dyDescent="0.25">
      <c r="A488" s="175">
        <v>473</v>
      </c>
      <c r="B488" s="242"/>
      <c r="C488" s="208">
        <v>44697</v>
      </c>
      <c r="D488" s="208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hidden="1" customHeight="1" x14ac:dyDescent="0.25">
      <c r="A489" s="175">
        <v>474</v>
      </c>
      <c r="B489" s="242"/>
      <c r="C489" s="208">
        <v>44697</v>
      </c>
      <c r="D489" s="208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hidden="1" customHeight="1" x14ac:dyDescent="0.25">
      <c r="A490" s="175">
        <v>475</v>
      </c>
      <c r="B490" s="242"/>
      <c r="C490" s="208">
        <v>44697</v>
      </c>
      <c r="D490" s="208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hidden="1" customHeight="1" x14ac:dyDescent="0.25">
      <c r="A491" s="175">
        <v>476</v>
      </c>
      <c r="B491" s="242"/>
      <c r="C491" s="208">
        <v>44697</v>
      </c>
      <c r="D491" s="208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hidden="1" customHeight="1" x14ac:dyDescent="0.25">
      <c r="A492" s="175">
        <v>477</v>
      </c>
      <c r="B492" s="242"/>
      <c r="C492" s="208">
        <v>44697</v>
      </c>
      <c r="D492" s="208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hidden="1" customHeight="1" x14ac:dyDescent="0.25">
      <c r="A493" s="175">
        <v>478</v>
      </c>
      <c r="B493" s="242"/>
      <c r="C493" s="208">
        <v>44697</v>
      </c>
      <c r="D493" s="208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hidden="1" customHeight="1" x14ac:dyDescent="0.25">
      <c r="A494" s="175">
        <v>479</v>
      </c>
      <c r="B494" s="242"/>
      <c r="C494" s="208">
        <v>44697</v>
      </c>
      <c r="D494" s="208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hidden="1" customHeight="1" x14ac:dyDescent="0.25">
      <c r="A495" s="175">
        <v>480</v>
      </c>
      <c r="B495" s="242"/>
      <c r="C495" s="208">
        <v>44697</v>
      </c>
      <c r="D495" s="208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hidden="1" customHeight="1" x14ac:dyDescent="0.25">
      <c r="A496" s="175">
        <v>481</v>
      </c>
      <c r="B496" s="242"/>
      <c r="C496" s="208">
        <v>44697</v>
      </c>
      <c r="D496" s="208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hidden="1" customHeight="1" x14ac:dyDescent="0.25">
      <c r="A497" s="175">
        <v>482</v>
      </c>
      <c r="B497" s="242"/>
      <c r="C497" s="208">
        <v>44697</v>
      </c>
      <c r="D497" s="208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hidden="1" customHeight="1" x14ac:dyDescent="0.25">
      <c r="A498" s="175">
        <v>483</v>
      </c>
      <c r="B498" s="242"/>
      <c r="C498" s="208">
        <v>44697</v>
      </c>
      <c r="D498" s="208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hidden="1" customHeight="1" x14ac:dyDescent="0.25">
      <c r="A499" s="175">
        <v>484</v>
      </c>
      <c r="B499" s="242"/>
      <c r="C499" s="208">
        <v>44697</v>
      </c>
      <c r="D499" s="208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hidden="1" customHeight="1" x14ac:dyDescent="0.25">
      <c r="A500" s="175">
        <v>485</v>
      </c>
      <c r="B500" s="242"/>
      <c r="C500" s="208">
        <v>44697</v>
      </c>
      <c r="D500" s="208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hidden="1" customHeight="1" x14ac:dyDescent="0.25">
      <c r="A501" s="175">
        <v>486</v>
      </c>
      <c r="B501" s="242"/>
      <c r="C501" s="208">
        <v>44697</v>
      </c>
      <c r="D501" s="208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hidden="1" customHeight="1" x14ac:dyDescent="0.25">
      <c r="A502" s="175">
        <v>487</v>
      </c>
      <c r="B502" s="242"/>
      <c r="C502" s="208">
        <v>44697</v>
      </c>
      <c r="D502" s="208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hidden="1" customHeight="1" x14ac:dyDescent="0.25">
      <c r="A503" s="175">
        <v>488</v>
      </c>
      <c r="B503" s="242"/>
      <c r="C503" s="208">
        <v>44697</v>
      </c>
      <c r="D503" s="208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hidden="1" customHeight="1" x14ac:dyDescent="0.25">
      <c r="A504" s="175">
        <v>489</v>
      </c>
      <c r="B504" s="242"/>
      <c r="C504" s="208">
        <v>44697</v>
      </c>
      <c r="D504" s="208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hidden="1" customHeight="1" x14ac:dyDescent="0.25">
      <c r="A505" s="175">
        <v>490</v>
      </c>
      <c r="B505" s="242"/>
      <c r="C505" s="208">
        <v>44697</v>
      </c>
      <c r="D505" s="208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hidden="1" customHeight="1" x14ac:dyDescent="0.25">
      <c r="A506" s="175">
        <v>491</v>
      </c>
      <c r="B506" s="242"/>
      <c r="C506" s="208">
        <v>44697</v>
      </c>
      <c r="D506" s="208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hidden="1" customHeight="1" x14ac:dyDescent="0.25">
      <c r="A507" s="175">
        <v>492</v>
      </c>
      <c r="B507" s="242"/>
      <c r="C507" s="208">
        <v>44697</v>
      </c>
      <c r="D507" s="208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hidden="1" customHeight="1" x14ac:dyDescent="0.25">
      <c r="A508" s="175">
        <v>493</v>
      </c>
      <c r="B508" s="242"/>
      <c r="C508" s="208">
        <v>44697</v>
      </c>
      <c r="D508" s="208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hidden="1" customHeight="1" x14ac:dyDescent="0.25">
      <c r="A509" s="175">
        <v>494</v>
      </c>
      <c r="B509" s="242"/>
      <c r="C509" s="208">
        <v>44697</v>
      </c>
      <c r="D509" s="208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hidden="1" customHeight="1" x14ac:dyDescent="0.25">
      <c r="A510" s="175">
        <v>495</v>
      </c>
      <c r="B510" s="242"/>
      <c r="C510" s="208">
        <v>44697</v>
      </c>
      <c r="D510" s="208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hidden="1" customHeight="1" x14ac:dyDescent="0.25">
      <c r="A511" s="175">
        <v>496</v>
      </c>
      <c r="B511" s="242"/>
      <c r="C511" s="208">
        <v>44697</v>
      </c>
      <c r="D511" s="208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hidden="1" customHeight="1" x14ac:dyDescent="0.25">
      <c r="A512" s="175">
        <v>497</v>
      </c>
      <c r="B512" s="242"/>
      <c r="C512" s="208">
        <v>44697</v>
      </c>
      <c r="D512" s="208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hidden="1" customHeight="1" x14ac:dyDescent="0.25">
      <c r="A513" s="175">
        <v>498</v>
      </c>
      <c r="B513" s="242"/>
      <c r="C513" s="208">
        <v>44697</v>
      </c>
      <c r="D513" s="208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hidden="1" customHeight="1" x14ac:dyDescent="0.25">
      <c r="A514" s="175">
        <v>499</v>
      </c>
      <c r="B514" s="242"/>
      <c r="C514" s="208">
        <v>44697</v>
      </c>
      <c r="D514" s="208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hidden="1" customHeight="1" x14ac:dyDescent="0.25">
      <c r="A515" s="175">
        <v>500</v>
      </c>
      <c r="B515" s="242"/>
      <c r="C515" s="208">
        <v>44697</v>
      </c>
      <c r="D515" s="208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hidden="1" customHeight="1" x14ac:dyDescent="0.25">
      <c r="A516" s="175">
        <v>501</v>
      </c>
      <c r="B516" s="242"/>
      <c r="C516" s="208">
        <v>44697</v>
      </c>
      <c r="D516" s="208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hidden="1" customHeight="1" x14ac:dyDescent="0.25">
      <c r="A517" s="175">
        <v>502</v>
      </c>
      <c r="B517" s="242"/>
      <c r="C517" s="208">
        <v>44697</v>
      </c>
      <c r="D517" s="208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hidden="1" customHeight="1" x14ac:dyDescent="0.25">
      <c r="A518" s="175">
        <v>503</v>
      </c>
      <c r="B518" s="242"/>
      <c r="C518" s="208">
        <v>44697</v>
      </c>
      <c r="D518" s="208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3"/>
      <c r="J518" s="103" t="s">
        <v>171</v>
      </c>
      <c r="K518" s="213"/>
      <c r="L518" s="213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hidden="1" customHeight="1" x14ac:dyDescent="0.25">
      <c r="A519" s="175">
        <v>504</v>
      </c>
      <c r="B519" s="242"/>
      <c r="C519" s="208">
        <v>44697</v>
      </c>
      <c r="D519" s="208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hidden="1" customHeight="1" x14ac:dyDescent="0.25">
      <c r="A520" s="175">
        <v>505</v>
      </c>
      <c r="B520" s="242"/>
      <c r="C520" s="208">
        <v>44697</v>
      </c>
      <c r="D520" s="208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4"/>
      <c r="J520" s="103" t="s">
        <v>171</v>
      </c>
      <c r="K520" s="214"/>
      <c r="L520" s="214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hidden="1" customHeight="1" x14ac:dyDescent="0.25">
      <c r="A521" s="175">
        <v>506</v>
      </c>
      <c r="B521" s="242"/>
      <c r="C521" s="208">
        <v>44697</v>
      </c>
      <c r="D521" s="208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4"/>
      <c r="J521" s="103" t="s">
        <v>171</v>
      </c>
      <c r="K521" s="214"/>
      <c r="L521" s="214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hidden="1" customHeight="1" x14ac:dyDescent="0.25">
      <c r="A522" s="175">
        <v>507</v>
      </c>
      <c r="B522" s="242"/>
      <c r="C522" s="208">
        <v>44697</v>
      </c>
      <c r="D522" s="208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4"/>
      <c r="J522" s="103" t="s">
        <v>171</v>
      </c>
      <c r="K522" s="214"/>
      <c r="L522" s="214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hidden="1" customHeight="1" x14ac:dyDescent="0.25">
      <c r="A523" s="175">
        <v>508</v>
      </c>
      <c r="B523" s="242"/>
      <c r="C523" s="208">
        <v>44697</v>
      </c>
      <c r="D523" s="208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4"/>
      <c r="J523" s="103" t="s">
        <v>171</v>
      </c>
      <c r="K523" s="214"/>
      <c r="L523" s="214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hidden="1" customHeight="1" x14ac:dyDescent="0.25">
      <c r="A524" s="175">
        <v>509</v>
      </c>
      <c r="B524" s="242"/>
      <c r="C524" s="208">
        <v>44697</v>
      </c>
      <c r="D524" s="208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4"/>
      <c r="J524" s="103" t="s">
        <v>171</v>
      </c>
      <c r="K524" s="214"/>
      <c r="L524" s="214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hidden="1" customHeight="1" x14ac:dyDescent="0.25">
      <c r="A525" s="175">
        <v>510</v>
      </c>
      <c r="B525" s="242"/>
      <c r="C525" s="208">
        <v>44697</v>
      </c>
      <c r="D525" s="208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4"/>
      <c r="J525" s="103" t="s">
        <v>171</v>
      </c>
      <c r="K525" s="214"/>
      <c r="L525" s="214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hidden="1" customHeight="1" x14ac:dyDescent="0.25">
      <c r="A526" s="175">
        <v>511</v>
      </c>
      <c r="B526" s="242"/>
      <c r="C526" s="208">
        <v>44697</v>
      </c>
      <c r="D526" s="208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4"/>
      <c r="J526" s="103" t="s">
        <v>171</v>
      </c>
      <c r="K526" s="214"/>
      <c r="L526" s="214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hidden="1" customHeight="1" x14ac:dyDescent="0.25">
      <c r="A527" s="175">
        <v>512</v>
      </c>
      <c r="B527" s="242"/>
      <c r="C527" s="208">
        <v>44697</v>
      </c>
      <c r="D527" s="208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4"/>
      <c r="J527" s="103" t="s">
        <v>171</v>
      </c>
      <c r="K527" s="214"/>
      <c r="L527" s="214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hidden="1" customHeight="1" x14ac:dyDescent="0.25">
      <c r="A528" s="175">
        <v>513</v>
      </c>
      <c r="B528" s="243"/>
      <c r="C528" s="208">
        <v>44697</v>
      </c>
      <c r="D528" s="208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4"/>
      <c r="J528" s="103" t="s">
        <v>171</v>
      </c>
      <c r="K528" s="214"/>
      <c r="L528" s="214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hidden="1" customHeight="1" x14ac:dyDescent="0.25">
      <c r="A529" s="175">
        <v>514</v>
      </c>
      <c r="B529" s="241" t="s">
        <v>593</v>
      </c>
      <c r="C529" s="208">
        <v>44691</v>
      </c>
      <c r="D529" s="208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hidden="1" customHeight="1" x14ac:dyDescent="0.25">
      <c r="A530" s="175">
        <v>515</v>
      </c>
      <c r="B530" s="242"/>
      <c r="C530" s="208">
        <v>44691</v>
      </c>
      <c r="D530" s="208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hidden="1" customHeight="1" x14ac:dyDescent="0.25">
      <c r="A531" s="175">
        <v>516</v>
      </c>
      <c r="B531" s="243"/>
      <c r="C531" s="208">
        <v>44691</v>
      </c>
      <c r="D531" s="208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hidden="1" customHeight="1" x14ac:dyDescent="0.25">
      <c r="A532" s="175">
        <v>517</v>
      </c>
      <c r="B532" s="241" t="s">
        <v>179</v>
      </c>
      <c r="C532" s="208">
        <v>44699</v>
      </c>
      <c r="D532" s="208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hidden="1" customHeight="1" x14ac:dyDescent="0.25">
      <c r="A533" s="175">
        <v>518</v>
      </c>
      <c r="B533" s="243"/>
      <c r="C533" s="208">
        <v>44699</v>
      </c>
      <c r="D533" s="208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hidden="1" customHeight="1" x14ac:dyDescent="0.25">
      <c r="A534" s="175">
        <v>519</v>
      </c>
      <c r="B534" s="175" t="s">
        <v>594</v>
      </c>
      <c r="C534" s="208">
        <v>44693</v>
      </c>
      <c r="D534" s="208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hidden="1" customHeight="1" x14ac:dyDescent="0.25">
      <c r="A535" s="175">
        <v>520</v>
      </c>
      <c r="B535" s="241" t="s">
        <v>503</v>
      </c>
      <c r="C535" s="208">
        <v>44693</v>
      </c>
      <c r="D535" s="208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242"/>
      <c r="C536" s="208">
        <v>44693</v>
      </c>
      <c r="D536" s="208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242"/>
      <c r="C537" s="208">
        <v>44693</v>
      </c>
      <c r="D537" s="208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242"/>
      <c r="C538" s="208">
        <v>44693</v>
      </c>
      <c r="D538" s="208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243"/>
      <c r="C539" s="208">
        <v>44693</v>
      </c>
      <c r="D539" s="208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hidden="1" customHeight="1" x14ac:dyDescent="0.25">
      <c r="A540" s="175">
        <v>525</v>
      </c>
      <c r="B540" s="302" t="s">
        <v>607</v>
      </c>
      <c r="C540" s="208">
        <v>44698</v>
      </c>
      <c r="D540" s="208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hidden="1" customHeight="1" x14ac:dyDescent="0.25">
      <c r="A541" s="175">
        <v>526</v>
      </c>
      <c r="B541" s="303"/>
      <c r="C541" s="208">
        <v>44698</v>
      </c>
      <c r="D541" s="208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hidden="1" customHeight="1" x14ac:dyDescent="0.25">
      <c r="A542" s="175">
        <v>527</v>
      </c>
      <c r="B542" s="304"/>
      <c r="C542" s="208">
        <v>44609</v>
      </c>
      <c r="D542" s="208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hidden="1" customHeight="1" x14ac:dyDescent="0.25">
      <c r="A543" s="175">
        <v>528</v>
      </c>
      <c r="B543" s="138" t="s">
        <v>610</v>
      </c>
      <c r="C543" s="208">
        <v>44687</v>
      </c>
      <c r="D543" s="208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252" t="s">
        <v>616</v>
      </c>
      <c r="C544" s="208">
        <v>44707</v>
      </c>
      <c r="D544" s="208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5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254"/>
      <c r="C545" s="208">
        <v>44707</v>
      </c>
      <c r="D545" s="208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5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hidden="1" customHeight="1" x14ac:dyDescent="0.25">
      <c r="A546" s="175">
        <v>531</v>
      </c>
      <c r="B546" s="241" t="s">
        <v>618</v>
      </c>
      <c r="C546" s="208">
        <v>44705</v>
      </c>
      <c r="D546" s="208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hidden="1" customHeight="1" x14ac:dyDescent="0.25">
      <c r="A547" s="175">
        <v>532</v>
      </c>
      <c r="B547" s="242"/>
      <c r="C547" s="208">
        <v>44705</v>
      </c>
      <c r="D547" s="208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hidden="1" customHeight="1" x14ac:dyDescent="0.25">
      <c r="A548" s="175">
        <v>533</v>
      </c>
      <c r="B548" s="242"/>
      <c r="C548" s="208">
        <v>44705</v>
      </c>
      <c r="D548" s="208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hidden="1" customHeight="1" x14ac:dyDescent="0.25">
      <c r="A549" s="175">
        <v>534</v>
      </c>
      <c r="B549" s="242"/>
      <c r="C549" s="208">
        <v>44705</v>
      </c>
      <c r="D549" s="208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hidden="1" customHeight="1" x14ac:dyDescent="0.25">
      <c r="A550" s="175">
        <v>535</v>
      </c>
      <c r="B550" s="242"/>
      <c r="C550" s="208">
        <v>44705</v>
      </c>
      <c r="D550" s="208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hidden="1" customHeight="1" x14ac:dyDescent="0.25">
      <c r="A551" s="175">
        <v>536</v>
      </c>
      <c r="B551" s="243"/>
      <c r="C551" s="208">
        <v>44705</v>
      </c>
      <c r="D551" s="208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hidden="1" customHeight="1" x14ac:dyDescent="0.25">
      <c r="A552" s="175">
        <v>537</v>
      </c>
      <c r="B552" s="241" t="s">
        <v>186</v>
      </c>
      <c r="C552" s="208">
        <v>44700</v>
      </c>
      <c r="D552" s="208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hidden="1" customHeight="1" x14ac:dyDescent="0.25">
      <c r="A553" s="175">
        <v>538</v>
      </c>
      <c r="B553" s="243"/>
      <c r="C553" s="208">
        <v>44700</v>
      </c>
      <c r="D553" s="208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hidden="1" customHeight="1" x14ac:dyDescent="0.25">
      <c r="A554" s="175">
        <v>539</v>
      </c>
      <c r="B554" s="241" t="s">
        <v>292</v>
      </c>
      <c r="C554" s="208">
        <v>44686</v>
      </c>
      <c r="D554" s="208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hidden="1" customHeight="1" x14ac:dyDescent="0.25">
      <c r="A555" s="175">
        <v>540</v>
      </c>
      <c r="B555" s="242"/>
      <c r="C555" s="208">
        <v>44686</v>
      </c>
      <c r="D555" s="208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hidden="1" customHeight="1" x14ac:dyDescent="0.25">
      <c r="A556" s="175">
        <v>541</v>
      </c>
      <c r="B556" s="242"/>
      <c r="C556" s="208">
        <v>44686</v>
      </c>
      <c r="D556" s="208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hidden="1" customHeight="1" x14ac:dyDescent="0.25">
      <c r="A557" s="175">
        <v>542</v>
      </c>
      <c r="B557" s="242"/>
      <c r="C557" s="208">
        <v>44686</v>
      </c>
      <c r="D557" s="208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hidden="1" customHeight="1" x14ac:dyDescent="0.25">
      <c r="A558" s="175">
        <v>543</v>
      </c>
      <c r="B558" s="242"/>
      <c r="C558" s="208">
        <v>44690</v>
      </c>
      <c r="D558" s="208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hidden="1" customHeight="1" x14ac:dyDescent="0.25">
      <c r="A559" s="175">
        <v>544</v>
      </c>
      <c r="B559" s="242"/>
      <c r="C559" s="208">
        <v>44690</v>
      </c>
      <c r="D559" s="208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hidden="1" customHeight="1" x14ac:dyDescent="0.25">
      <c r="A560" s="175">
        <v>545</v>
      </c>
      <c r="B560" s="242"/>
      <c r="C560" s="208">
        <v>44690</v>
      </c>
      <c r="D560" s="208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hidden="1" customHeight="1" x14ac:dyDescent="0.25">
      <c r="A561" s="175">
        <v>546</v>
      </c>
      <c r="B561" s="242"/>
      <c r="C561" s="208">
        <v>44702</v>
      </c>
      <c r="D561" s="208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hidden="1" customHeight="1" x14ac:dyDescent="0.25">
      <c r="A562" s="175">
        <v>547</v>
      </c>
      <c r="B562" s="242"/>
      <c r="C562" s="208">
        <v>44702</v>
      </c>
      <c r="D562" s="208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hidden="1" customHeight="1" x14ac:dyDescent="0.25">
      <c r="A563" s="175">
        <v>548</v>
      </c>
      <c r="B563" s="242"/>
      <c r="C563" s="208">
        <v>44702</v>
      </c>
      <c r="D563" s="208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hidden="1" customHeight="1" x14ac:dyDescent="0.25">
      <c r="A564" s="175">
        <v>549</v>
      </c>
      <c r="B564" s="242"/>
      <c r="C564" s="208">
        <v>44702</v>
      </c>
      <c r="D564" s="208">
        <v>44702</v>
      </c>
      <c r="E564" s="148" t="s">
        <v>19</v>
      </c>
      <c r="F564" s="149">
        <v>863586032929030</v>
      </c>
      <c r="G564" s="211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hidden="1" customHeight="1" x14ac:dyDescent="0.25">
      <c r="A565" s="175">
        <v>550</v>
      </c>
      <c r="B565" s="242"/>
      <c r="C565" s="208">
        <v>44704</v>
      </c>
      <c r="D565" s="208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11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hidden="1" customHeight="1" x14ac:dyDescent="0.25">
      <c r="A566" s="175">
        <v>551</v>
      </c>
      <c r="B566" s="242"/>
      <c r="C566" s="208">
        <v>44686</v>
      </c>
      <c r="D566" s="208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hidden="1" customHeight="1" x14ac:dyDescent="0.25">
      <c r="A567" s="175">
        <v>552</v>
      </c>
      <c r="B567" s="242"/>
      <c r="C567" s="208">
        <v>44690</v>
      </c>
      <c r="D567" s="208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hidden="1" customHeight="1" x14ac:dyDescent="0.25">
      <c r="A568" s="175">
        <v>553</v>
      </c>
      <c r="B568" s="242"/>
      <c r="C568" s="208">
        <v>44700</v>
      </c>
      <c r="D568" s="208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hidden="1" customHeight="1" x14ac:dyDescent="0.25">
      <c r="A569" s="175">
        <v>554</v>
      </c>
      <c r="B569" s="242"/>
      <c r="C569" s="208">
        <v>44700</v>
      </c>
      <c r="D569" s="208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hidden="1" customHeight="1" x14ac:dyDescent="0.25">
      <c r="A570" s="175">
        <v>555</v>
      </c>
      <c r="B570" s="242"/>
      <c r="C570" s="208">
        <v>44686</v>
      </c>
      <c r="D570" s="208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hidden="1" customHeight="1" x14ac:dyDescent="0.25">
      <c r="A571" s="175">
        <v>556</v>
      </c>
      <c r="B571" s="242"/>
      <c r="C571" s="208">
        <v>44691</v>
      </c>
      <c r="D571" s="208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hidden="1" customHeight="1" x14ac:dyDescent="0.25">
      <c r="A572" s="175">
        <v>557</v>
      </c>
      <c r="B572" s="242"/>
      <c r="C572" s="208">
        <v>44691</v>
      </c>
      <c r="D572" s="208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hidden="1" customHeight="1" x14ac:dyDescent="0.25">
      <c r="A573" s="175">
        <v>558</v>
      </c>
      <c r="B573" s="242"/>
      <c r="C573" s="208">
        <v>44691</v>
      </c>
      <c r="D573" s="208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hidden="1" customHeight="1" x14ac:dyDescent="0.25">
      <c r="A574" s="175">
        <v>559</v>
      </c>
      <c r="B574" s="242"/>
      <c r="C574" s="208">
        <v>44691</v>
      </c>
      <c r="D574" s="208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hidden="1" customHeight="1" x14ac:dyDescent="0.25">
      <c r="A575" s="175">
        <v>560</v>
      </c>
      <c r="B575" s="242"/>
      <c r="C575" s="208">
        <v>44691</v>
      </c>
      <c r="D575" s="208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hidden="1" customHeight="1" x14ac:dyDescent="0.25">
      <c r="A576" s="175">
        <v>561</v>
      </c>
      <c r="B576" s="242"/>
      <c r="C576" s="208">
        <v>44691</v>
      </c>
      <c r="D576" s="208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hidden="1" customHeight="1" x14ac:dyDescent="0.25">
      <c r="A577" s="175">
        <v>562</v>
      </c>
      <c r="B577" s="242"/>
      <c r="C577" s="208">
        <v>44691</v>
      </c>
      <c r="D577" s="208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hidden="1" customHeight="1" x14ac:dyDescent="0.25">
      <c r="A578" s="175">
        <v>563</v>
      </c>
      <c r="B578" s="242"/>
      <c r="C578" s="208">
        <v>44691</v>
      </c>
      <c r="D578" s="208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hidden="1" customHeight="1" x14ac:dyDescent="0.25">
      <c r="A579" s="175">
        <v>564</v>
      </c>
      <c r="B579" s="242"/>
      <c r="C579" s="208">
        <v>44691</v>
      </c>
      <c r="D579" s="208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hidden="1" customHeight="1" x14ac:dyDescent="0.25">
      <c r="A580" s="175">
        <v>565</v>
      </c>
      <c r="B580" s="242"/>
      <c r="C580" s="208">
        <v>44691</v>
      </c>
      <c r="D580" s="208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hidden="1" customHeight="1" x14ac:dyDescent="0.25">
      <c r="A581" s="175">
        <v>566</v>
      </c>
      <c r="B581" s="242"/>
      <c r="C581" s="208">
        <v>44691</v>
      </c>
      <c r="D581" s="208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hidden="1" customHeight="1" x14ac:dyDescent="0.25">
      <c r="A582" s="175">
        <v>567</v>
      </c>
      <c r="B582" s="242"/>
      <c r="C582" s="208">
        <v>44691</v>
      </c>
      <c r="D582" s="208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hidden="1" customHeight="1" x14ac:dyDescent="0.25">
      <c r="A583" s="175">
        <v>568</v>
      </c>
      <c r="B583" s="242"/>
      <c r="C583" s="208">
        <v>44691</v>
      </c>
      <c r="D583" s="208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hidden="1" customHeight="1" x14ac:dyDescent="0.25">
      <c r="A584" s="175">
        <v>569</v>
      </c>
      <c r="B584" s="242"/>
      <c r="C584" s="208">
        <v>44691</v>
      </c>
      <c r="D584" s="208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hidden="1" customHeight="1" x14ac:dyDescent="0.25">
      <c r="A585" s="175">
        <v>570</v>
      </c>
      <c r="B585" s="242"/>
      <c r="C585" s="208">
        <v>44691</v>
      </c>
      <c r="D585" s="208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11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hidden="1" customHeight="1" x14ac:dyDescent="0.25">
      <c r="A586" s="175">
        <v>571</v>
      </c>
      <c r="B586" s="243"/>
      <c r="C586" s="208">
        <v>44691</v>
      </c>
      <c r="D586" s="208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08">
        <v>44691</v>
      </c>
      <c r="D587" s="208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hidden="1" customHeight="1" x14ac:dyDescent="0.25">
      <c r="A588" s="175">
        <v>573</v>
      </c>
      <c r="B588" s="241" t="s">
        <v>322</v>
      </c>
      <c r="C588" s="208">
        <v>44701</v>
      </c>
      <c r="D588" s="208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hidden="1" customHeight="1" x14ac:dyDescent="0.25">
      <c r="A589" s="175">
        <v>574</v>
      </c>
      <c r="B589" s="242"/>
      <c r="C589" s="208">
        <v>44701</v>
      </c>
      <c r="D589" s="208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hidden="1" customHeight="1" x14ac:dyDescent="0.25">
      <c r="A590" s="175">
        <v>575</v>
      </c>
      <c r="B590" s="242"/>
      <c r="C590" s="208">
        <v>44701</v>
      </c>
      <c r="D590" s="208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hidden="1" customHeight="1" x14ac:dyDescent="0.25">
      <c r="A591" s="175">
        <v>576</v>
      </c>
      <c r="B591" s="242"/>
      <c r="C591" s="208">
        <v>44698</v>
      </c>
      <c r="D591" s="208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hidden="1" customHeight="1" x14ac:dyDescent="0.25">
      <c r="A592" s="175">
        <v>577</v>
      </c>
      <c r="B592" s="242"/>
      <c r="C592" s="208">
        <v>44701</v>
      </c>
      <c r="D592" s="208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hidden="1" customHeight="1" x14ac:dyDescent="0.25">
      <c r="A593" s="175">
        <v>578</v>
      </c>
      <c r="B593" s="242"/>
      <c r="C593" s="208">
        <v>44691</v>
      </c>
      <c r="D593" s="208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hidden="1" customHeight="1" x14ac:dyDescent="0.25">
      <c r="A594" s="175">
        <v>579</v>
      </c>
      <c r="B594" s="242"/>
      <c r="C594" s="208">
        <v>44691</v>
      </c>
      <c r="D594" s="208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hidden="1" customHeight="1" x14ac:dyDescent="0.25">
      <c r="A595" s="175">
        <v>580</v>
      </c>
      <c r="B595" s="242"/>
      <c r="C595" s="208">
        <v>44698</v>
      </c>
      <c r="D595" s="208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hidden="1" customHeight="1" x14ac:dyDescent="0.25">
      <c r="A596" s="175">
        <v>581</v>
      </c>
      <c r="B596" s="242"/>
      <c r="C596" s="208">
        <v>44698</v>
      </c>
      <c r="D596" s="208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hidden="1" customHeight="1" x14ac:dyDescent="0.25">
      <c r="A597" s="175">
        <v>582</v>
      </c>
      <c r="B597" s="242"/>
      <c r="C597" s="208">
        <v>44691</v>
      </c>
      <c r="D597" s="208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hidden="1" customHeight="1" x14ac:dyDescent="0.25">
      <c r="A598" s="175">
        <v>583</v>
      </c>
      <c r="B598" s="243"/>
      <c r="C598" s="208">
        <v>44698</v>
      </c>
      <c r="D598" s="208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241" t="s">
        <v>638</v>
      </c>
      <c r="C599" s="208">
        <v>44693</v>
      </c>
      <c r="D599" s="208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hidden="1" customHeight="1" x14ac:dyDescent="0.25">
      <c r="A600" s="175">
        <v>585</v>
      </c>
      <c r="B600" s="243"/>
      <c r="C600" s="208">
        <v>44693</v>
      </c>
      <c r="D600" s="208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08">
        <v>44691</v>
      </c>
      <c r="D601" s="208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hidden="1" customHeight="1" x14ac:dyDescent="0.25">
      <c r="A602" s="175">
        <v>587</v>
      </c>
      <c r="B602" s="241" t="s">
        <v>268</v>
      </c>
      <c r="C602" s="208">
        <v>44699</v>
      </c>
      <c r="D602" s="208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hidden="1" customHeight="1" x14ac:dyDescent="0.25">
      <c r="A603" s="175">
        <v>588</v>
      </c>
      <c r="B603" s="242"/>
      <c r="C603" s="208">
        <v>44699</v>
      </c>
      <c r="D603" s="208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hidden="1" customHeight="1" x14ac:dyDescent="0.25">
      <c r="A604" s="175">
        <v>589</v>
      </c>
      <c r="B604" s="242"/>
      <c r="C604" s="208">
        <v>44699</v>
      </c>
      <c r="D604" s="208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hidden="1" customHeight="1" x14ac:dyDescent="0.25">
      <c r="A605" s="175">
        <v>590</v>
      </c>
      <c r="B605" s="242"/>
      <c r="C605" s="208">
        <v>44699</v>
      </c>
      <c r="D605" s="208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hidden="1" customHeight="1" x14ac:dyDescent="0.25">
      <c r="A606" s="175">
        <v>591</v>
      </c>
      <c r="B606" s="242"/>
      <c r="C606" s="208">
        <v>44699</v>
      </c>
      <c r="D606" s="208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hidden="1" customHeight="1" x14ac:dyDescent="0.25">
      <c r="A607" s="175">
        <v>592</v>
      </c>
      <c r="B607" s="242"/>
      <c r="C607" s="208">
        <v>44699</v>
      </c>
      <c r="D607" s="208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hidden="1" customHeight="1" x14ac:dyDescent="0.25">
      <c r="A608" s="175">
        <v>593</v>
      </c>
      <c r="B608" s="242"/>
      <c r="C608" s="208">
        <v>44699</v>
      </c>
      <c r="D608" s="208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hidden="1" customHeight="1" x14ac:dyDescent="0.25">
      <c r="A609" s="175">
        <v>594</v>
      </c>
      <c r="B609" s="242"/>
      <c r="C609" s="208">
        <v>44699</v>
      </c>
      <c r="D609" s="208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hidden="1" customHeight="1" x14ac:dyDescent="0.25">
      <c r="A610" s="175">
        <v>595</v>
      </c>
      <c r="B610" s="242"/>
      <c r="C610" s="208">
        <v>44699</v>
      </c>
      <c r="D610" s="208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hidden="1" customHeight="1" x14ac:dyDescent="0.25">
      <c r="A611" s="175">
        <v>596</v>
      </c>
      <c r="B611" s="242"/>
      <c r="C611" s="208">
        <v>44699</v>
      </c>
      <c r="D611" s="208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hidden="1" customHeight="1" x14ac:dyDescent="0.25">
      <c r="A612" s="175">
        <v>597</v>
      </c>
      <c r="B612" s="242"/>
      <c r="C612" s="208">
        <v>44699</v>
      </c>
      <c r="D612" s="208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hidden="1" customHeight="1" x14ac:dyDescent="0.25">
      <c r="A613" s="175">
        <v>598</v>
      </c>
      <c r="B613" s="242"/>
      <c r="C613" s="208">
        <v>44699</v>
      </c>
      <c r="D613" s="208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hidden="1" customHeight="1" x14ac:dyDescent="0.25">
      <c r="A614" s="175">
        <v>599</v>
      </c>
      <c r="B614" s="242"/>
      <c r="C614" s="208">
        <v>44699</v>
      </c>
      <c r="D614" s="208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hidden="1" customHeight="1" x14ac:dyDescent="0.25">
      <c r="A615" s="175">
        <v>600</v>
      </c>
      <c r="B615" s="242"/>
      <c r="C615" s="208">
        <v>44699</v>
      </c>
      <c r="D615" s="208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hidden="1" customHeight="1" x14ac:dyDescent="0.25">
      <c r="A616" s="175">
        <v>601</v>
      </c>
      <c r="B616" s="243"/>
      <c r="C616" s="208">
        <v>44699</v>
      </c>
      <c r="D616" s="208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241" t="s">
        <v>664</v>
      </c>
      <c r="C617" s="208" t="s">
        <v>655</v>
      </c>
      <c r="D617" s="208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242"/>
      <c r="C618" s="208" t="s">
        <v>655</v>
      </c>
      <c r="D618" s="208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242"/>
      <c r="C619" s="208" t="s">
        <v>655</v>
      </c>
      <c r="D619" s="208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242"/>
      <c r="C620" s="208" t="s">
        <v>655</v>
      </c>
      <c r="D620" s="208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242"/>
      <c r="C621" s="208" t="s">
        <v>655</v>
      </c>
      <c r="D621" s="208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243"/>
      <c r="C622" s="208" t="s">
        <v>655</v>
      </c>
      <c r="D622" s="208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hidden="1" customHeight="1" x14ac:dyDescent="0.25">
      <c r="A623" s="246" t="s">
        <v>84</v>
      </c>
      <c r="B623" s="247"/>
      <c r="C623" s="247"/>
      <c r="D623" s="247"/>
      <c r="E623" s="247"/>
      <c r="F623" s="247"/>
      <c r="G623" s="247"/>
      <c r="H623" s="247"/>
      <c r="I623" s="247"/>
      <c r="J623" s="247"/>
      <c r="K623" s="247"/>
      <c r="L623" s="247"/>
      <c r="M623" s="247"/>
      <c r="N623" s="247"/>
      <c r="O623" s="247"/>
      <c r="P623" s="247"/>
      <c r="Q623" s="247"/>
      <c r="R623" s="247"/>
      <c r="S623" s="247"/>
      <c r="T623" s="247"/>
      <c r="U623" s="248"/>
      <c r="V623" s="21"/>
    </row>
    <row r="624" spans="1:22" ht="16.5" hidden="1" customHeight="1" x14ac:dyDescent="0.25">
      <c r="A624" s="249"/>
      <c r="B624" s="250"/>
      <c r="C624" s="250"/>
      <c r="D624" s="250"/>
      <c r="E624" s="250"/>
      <c r="F624" s="250"/>
      <c r="G624" s="250"/>
      <c r="H624" s="250"/>
      <c r="I624" s="250"/>
      <c r="J624" s="250"/>
      <c r="K624" s="250"/>
      <c r="L624" s="250"/>
      <c r="M624" s="250"/>
      <c r="N624" s="250"/>
      <c r="O624" s="250"/>
      <c r="P624" s="250"/>
      <c r="Q624" s="250"/>
      <c r="R624" s="250"/>
      <c r="S624" s="250"/>
      <c r="T624" s="250"/>
      <c r="U624" s="251"/>
      <c r="V624" s="21"/>
    </row>
    <row r="625" spans="1:22" ht="18" hidden="1" customHeight="1" x14ac:dyDescent="0.25">
      <c r="A625" s="175">
        <v>608</v>
      </c>
      <c r="B625" s="241" t="s">
        <v>563</v>
      </c>
      <c r="C625" s="208">
        <v>44719</v>
      </c>
      <c r="D625" s="208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hidden="1" customHeight="1" x14ac:dyDescent="0.25">
      <c r="A626" s="175">
        <v>609</v>
      </c>
      <c r="B626" s="242"/>
      <c r="C626" s="208">
        <v>44719</v>
      </c>
      <c r="D626" s="208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hidden="1" customHeight="1" x14ac:dyDescent="0.25">
      <c r="A627" s="175">
        <v>610</v>
      </c>
      <c r="B627" s="242"/>
      <c r="C627" s="208">
        <v>44719</v>
      </c>
      <c r="D627" s="208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hidden="1" customHeight="1" x14ac:dyDescent="0.25">
      <c r="A628" s="175">
        <v>611</v>
      </c>
      <c r="B628" s="242"/>
      <c r="C628" s="208">
        <v>44719</v>
      </c>
      <c r="D628" s="208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hidden="1" customHeight="1" x14ac:dyDescent="0.25">
      <c r="A629" s="175">
        <v>612</v>
      </c>
      <c r="B629" s="242"/>
      <c r="C629" s="208">
        <v>44719</v>
      </c>
      <c r="D629" s="208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243"/>
      <c r="C630" s="208">
        <v>44719</v>
      </c>
      <c r="D630" s="208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hidden="1" customHeight="1" x14ac:dyDescent="0.25">
      <c r="A631" s="175">
        <v>614</v>
      </c>
      <c r="B631" s="241" t="s">
        <v>352</v>
      </c>
      <c r="C631" s="208">
        <v>44716</v>
      </c>
      <c r="D631" s="208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hidden="1" customHeight="1" x14ac:dyDescent="0.25">
      <c r="A632" s="175">
        <v>615</v>
      </c>
      <c r="B632" s="242"/>
      <c r="C632" s="208">
        <v>44716</v>
      </c>
      <c r="D632" s="208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hidden="1" customHeight="1" x14ac:dyDescent="0.25">
      <c r="A633" s="175">
        <v>616</v>
      </c>
      <c r="B633" s="242"/>
      <c r="C633" s="208">
        <v>44716</v>
      </c>
      <c r="D633" s="208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hidden="1" customHeight="1" x14ac:dyDescent="0.25">
      <c r="A634" s="175">
        <v>617</v>
      </c>
      <c r="B634" s="243"/>
      <c r="C634" s="208">
        <v>44716</v>
      </c>
      <c r="D634" s="208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hidden="1" customHeight="1" x14ac:dyDescent="0.25">
      <c r="A635" s="175">
        <v>618</v>
      </c>
      <c r="B635" s="241" t="s">
        <v>675</v>
      </c>
      <c r="C635" s="208">
        <v>44714</v>
      </c>
      <c r="D635" s="208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hidden="1" customHeight="1" x14ac:dyDescent="0.25">
      <c r="A636" s="175">
        <v>619</v>
      </c>
      <c r="B636" s="242"/>
      <c r="C636" s="208">
        <v>44714</v>
      </c>
      <c r="D636" s="208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hidden="1" customHeight="1" x14ac:dyDescent="0.25">
      <c r="A637" s="175">
        <v>620</v>
      </c>
      <c r="B637" s="243"/>
      <c r="C637" s="208">
        <v>44714</v>
      </c>
      <c r="D637" s="208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241" t="s">
        <v>685</v>
      </c>
      <c r="C638" s="208">
        <v>44720</v>
      </c>
      <c r="D638" s="208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242"/>
      <c r="C639" s="208">
        <v>44720</v>
      </c>
      <c r="D639" s="208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242"/>
      <c r="C640" s="208">
        <v>44720</v>
      </c>
      <c r="D640" s="208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242"/>
      <c r="C641" s="208">
        <v>44741</v>
      </c>
      <c r="D641" s="208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hidden="1" customHeight="1" x14ac:dyDescent="0.25">
      <c r="A642" s="175">
        <v>625</v>
      </c>
      <c r="B642" s="243"/>
      <c r="C642" s="208">
        <v>44741</v>
      </c>
      <c r="D642" s="208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hidden="1" customHeight="1" x14ac:dyDescent="0.25">
      <c r="A643" s="175">
        <v>626</v>
      </c>
      <c r="B643" s="241" t="s">
        <v>618</v>
      </c>
      <c r="C643" s="208">
        <v>44725</v>
      </c>
      <c r="D643" s="208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hidden="1" customHeight="1" x14ac:dyDescent="0.25">
      <c r="A644" s="175">
        <v>627</v>
      </c>
      <c r="B644" s="243"/>
      <c r="C644" s="208">
        <v>44725</v>
      </c>
      <c r="D644" s="208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241" t="s">
        <v>696</v>
      </c>
      <c r="C645" s="208">
        <v>44741</v>
      </c>
      <c r="D645" s="208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243"/>
      <c r="C646" s="208">
        <v>44741</v>
      </c>
      <c r="D646" s="208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197"/>
      <c r="V646" s="197"/>
    </row>
    <row r="647" spans="1:22" ht="16.5" hidden="1" customHeight="1" x14ac:dyDescent="0.25">
      <c r="A647" s="175">
        <v>630</v>
      </c>
      <c r="B647" s="241" t="s">
        <v>705</v>
      </c>
      <c r="C647" s="208">
        <v>44741</v>
      </c>
      <c r="D647" s="208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197"/>
      <c r="V647" s="197"/>
    </row>
    <row r="648" spans="1:22" ht="16.5" hidden="1" customHeight="1" x14ac:dyDescent="0.25">
      <c r="A648" s="175">
        <v>631</v>
      </c>
      <c r="B648" s="242"/>
      <c r="C648" s="208">
        <v>44741</v>
      </c>
      <c r="D648" s="208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hidden="1" customHeight="1" x14ac:dyDescent="0.25">
      <c r="A649" s="175">
        <v>632</v>
      </c>
      <c r="B649" s="242"/>
      <c r="C649" s="208">
        <v>44741</v>
      </c>
      <c r="D649" s="208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hidden="1" customHeight="1" x14ac:dyDescent="0.25">
      <c r="A650" s="175">
        <v>633</v>
      </c>
      <c r="B650" s="243"/>
      <c r="C650" s="208">
        <v>44741</v>
      </c>
      <c r="D650" s="208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hidden="1" customHeight="1" x14ac:dyDescent="0.25">
      <c r="A651" s="175">
        <v>634</v>
      </c>
      <c r="B651" s="252" t="s">
        <v>313</v>
      </c>
      <c r="C651" s="208">
        <v>44714</v>
      </c>
      <c r="D651" s="208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hidden="1" customHeight="1" x14ac:dyDescent="0.25">
      <c r="A652" s="175">
        <v>635</v>
      </c>
      <c r="B652" s="253"/>
      <c r="C652" s="208">
        <v>44735</v>
      </c>
      <c r="D652" s="208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hidden="1" customHeight="1" x14ac:dyDescent="0.25">
      <c r="A653" s="175">
        <v>636</v>
      </c>
      <c r="B653" s="253"/>
      <c r="C653" s="208">
        <v>44714</v>
      </c>
      <c r="D653" s="208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hidden="1" customHeight="1" x14ac:dyDescent="0.25">
      <c r="A654" s="175">
        <v>637</v>
      </c>
      <c r="B654" s="253"/>
      <c r="C654" s="208">
        <v>44714</v>
      </c>
      <c r="D654" s="208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hidden="1" customHeight="1" x14ac:dyDescent="0.25">
      <c r="A655" s="175">
        <v>638</v>
      </c>
      <c r="B655" s="253"/>
      <c r="C655" s="208">
        <v>44714</v>
      </c>
      <c r="D655" s="208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hidden="1" customHeight="1" x14ac:dyDescent="0.25">
      <c r="A656" s="175">
        <v>639</v>
      </c>
      <c r="B656" s="253"/>
      <c r="C656" s="208">
        <v>44714</v>
      </c>
      <c r="D656" s="208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hidden="1" customHeight="1" x14ac:dyDescent="0.25">
      <c r="A657" s="175">
        <v>640</v>
      </c>
      <c r="B657" s="253"/>
      <c r="C657" s="208">
        <v>44735</v>
      </c>
      <c r="D657" s="208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hidden="1" customHeight="1" x14ac:dyDescent="0.25">
      <c r="A658" s="175">
        <v>641</v>
      </c>
      <c r="B658" s="253"/>
      <c r="C658" s="208">
        <v>44735</v>
      </c>
      <c r="D658" s="208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hidden="1" customHeight="1" x14ac:dyDescent="0.25">
      <c r="A659" s="175">
        <v>642</v>
      </c>
      <c r="B659" s="253"/>
      <c r="C659" s="208">
        <v>44735</v>
      </c>
      <c r="D659" s="208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hidden="1" customHeight="1" x14ac:dyDescent="0.25">
      <c r="A660" s="175">
        <v>643</v>
      </c>
      <c r="B660" s="253"/>
      <c r="C660" s="208">
        <v>44735</v>
      </c>
      <c r="D660" s="208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hidden="1" customHeight="1" x14ac:dyDescent="0.25">
      <c r="A661" s="175">
        <v>644</v>
      </c>
      <c r="B661" s="253"/>
      <c r="C661" s="208">
        <v>44714</v>
      </c>
      <c r="D661" s="208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hidden="1" customHeight="1" x14ac:dyDescent="0.25">
      <c r="A662" s="175">
        <v>645</v>
      </c>
      <c r="B662" s="253"/>
      <c r="C662" s="208">
        <v>44719</v>
      </c>
      <c r="D662" s="208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hidden="1" customHeight="1" x14ac:dyDescent="0.25">
      <c r="A663" s="175">
        <v>646</v>
      </c>
      <c r="B663" s="253"/>
      <c r="C663" s="208">
        <v>44719</v>
      </c>
      <c r="D663" s="208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hidden="1" customHeight="1" x14ac:dyDescent="0.25">
      <c r="A664" s="175">
        <v>647</v>
      </c>
      <c r="B664" s="253"/>
      <c r="C664" s="208">
        <v>44719</v>
      </c>
      <c r="D664" s="208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hidden="1" customHeight="1" x14ac:dyDescent="0.25">
      <c r="A665" s="175">
        <v>648</v>
      </c>
      <c r="B665" s="253"/>
      <c r="C665" s="208">
        <v>44719</v>
      </c>
      <c r="D665" s="208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hidden="1" customHeight="1" x14ac:dyDescent="0.25">
      <c r="A666" s="175">
        <v>649</v>
      </c>
      <c r="B666" s="253"/>
      <c r="C666" s="208">
        <v>44719</v>
      </c>
      <c r="D666" s="208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hidden="1" customHeight="1" x14ac:dyDescent="0.25">
      <c r="A667" s="175">
        <v>650</v>
      </c>
      <c r="B667" s="254"/>
      <c r="C667" s="208">
        <v>44719</v>
      </c>
      <c r="D667" s="208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hidden="1" customHeight="1" x14ac:dyDescent="0.25">
      <c r="A668" s="175">
        <v>651</v>
      </c>
      <c r="B668" s="241" t="s">
        <v>407</v>
      </c>
      <c r="C668" s="208">
        <v>44721</v>
      </c>
      <c r="D668" s="208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hidden="1" customHeight="1" x14ac:dyDescent="0.25">
      <c r="A669" s="175">
        <v>652</v>
      </c>
      <c r="B669" s="242"/>
      <c r="C669" s="208">
        <v>44721</v>
      </c>
      <c r="D669" s="208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hidden="1" customHeight="1" x14ac:dyDescent="0.25">
      <c r="A670" s="175">
        <v>653</v>
      </c>
      <c r="B670" s="242"/>
      <c r="C670" s="208">
        <v>44721</v>
      </c>
      <c r="D670" s="208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hidden="1" customHeight="1" x14ac:dyDescent="0.25">
      <c r="A671" s="175">
        <v>654</v>
      </c>
      <c r="B671" s="243"/>
      <c r="C671" s="208">
        <v>44721</v>
      </c>
      <c r="D671" s="208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08">
        <v>44729</v>
      </c>
      <c r="D672" s="208">
        <v>44729</v>
      </c>
      <c r="E672" s="148" t="s">
        <v>542</v>
      </c>
      <c r="F672" s="149" t="s">
        <v>718</v>
      </c>
      <c r="G672" s="156"/>
      <c r="H672" s="148" t="s">
        <v>139</v>
      </c>
      <c r="I672" s="216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hidden="1" customHeight="1" x14ac:dyDescent="0.25">
      <c r="A673" s="175">
        <v>656</v>
      </c>
      <c r="B673" s="241" t="s">
        <v>186</v>
      </c>
      <c r="C673" s="208">
        <v>44726</v>
      </c>
      <c r="D673" s="208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hidden="1" customHeight="1" x14ac:dyDescent="0.25">
      <c r="A674" s="175">
        <v>657</v>
      </c>
      <c r="B674" s="243"/>
      <c r="C674" s="208">
        <v>44726</v>
      </c>
      <c r="D674" s="208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hidden="1" customHeight="1" x14ac:dyDescent="0.25">
      <c r="A675" s="175">
        <v>658</v>
      </c>
      <c r="B675" s="241" t="s">
        <v>292</v>
      </c>
      <c r="C675" s="208">
        <v>44714</v>
      </c>
      <c r="D675" s="208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hidden="1" customHeight="1" x14ac:dyDescent="0.25">
      <c r="A676" s="175">
        <v>659</v>
      </c>
      <c r="B676" s="242"/>
      <c r="C676" s="208">
        <v>44728</v>
      </c>
      <c r="D676" s="208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hidden="1" customHeight="1" x14ac:dyDescent="0.25">
      <c r="A677" s="175">
        <v>660</v>
      </c>
      <c r="B677" s="242"/>
      <c r="C677" s="208">
        <v>44720</v>
      </c>
      <c r="D677" s="208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hidden="1" customHeight="1" x14ac:dyDescent="0.25">
      <c r="A678" s="175">
        <v>661</v>
      </c>
      <c r="B678" s="242"/>
      <c r="C678" s="208">
        <v>44722</v>
      </c>
      <c r="D678" s="208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hidden="1" customHeight="1" x14ac:dyDescent="0.25">
      <c r="A679" s="175">
        <v>662</v>
      </c>
      <c r="B679" s="242"/>
      <c r="C679" s="208">
        <v>44722</v>
      </c>
      <c r="D679" s="208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hidden="1" customHeight="1" x14ac:dyDescent="0.25">
      <c r="A680" s="175">
        <v>663</v>
      </c>
      <c r="B680" s="242"/>
      <c r="C680" s="208">
        <v>44722</v>
      </c>
      <c r="D680" s="208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hidden="1" customHeight="1" x14ac:dyDescent="0.25">
      <c r="A681" s="175">
        <v>664</v>
      </c>
      <c r="B681" s="242"/>
      <c r="C681" s="208">
        <v>44714</v>
      </c>
      <c r="D681" s="208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hidden="1" customHeight="1" x14ac:dyDescent="0.25">
      <c r="A682" s="175">
        <v>665</v>
      </c>
      <c r="B682" s="242"/>
      <c r="C682" s="208">
        <v>44720</v>
      </c>
      <c r="D682" s="208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hidden="1" customHeight="1" x14ac:dyDescent="0.25">
      <c r="A683" s="175">
        <v>666</v>
      </c>
      <c r="B683" s="242"/>
      <c r="C683" s="208">
        <v>44726</v>
      </c>
      <c r="D683" s="208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hidden="1" customHeight="1" x14ac:dyDescent="0.25">
      <c r="A684" s="175">
        <v>667</v>
      </c>
      <c r="B684" s="242"/>
      <c r="C684" s="208">
        <v>44726</v>
      </c>
      <c r="D684" s="208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hidden="1" customHeight="1" x14ac:dyDescent="0.25">
      <c r="A685" s="175">
        <v>668</v>
      </c>
      <c r="B685" s="242"/>
      <c r="C685" s="208">
        <v>44726</v>
      </c>
      <c r="D685" s="208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hidden="1" customHeight="1" x14ac:dyDescent="0.25">
      <c r="A686" s="175">
        <v>669</v>
      </c>
      <c r="B686" s="242"/>
      <c r="C686" s="208">
        <v>44726</v>
      </c>
      <c r="D686" s="208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hidden="1" customHeight="1" x14ac:dyDescent="0.25">
      <c r="A687" s="175">
        <v>670</v>
      </c>
      <c r="B687" s="242"/>
      <c r="C687" s="208">
        <v>44714</v>
      </c>
      <c r="D687" s="208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hidden="1" customHeight="1" x14ac:dyDescent="0.25">
      <c r="A688" s="175">
        <v>671</v>
      </c>
      <c r="B688" s="242"/>
      <c r="C688" s="208">
        <v>44714</v>
      </c>
      <c r="D688" s="208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hidden="1" customHeight="1" x14ac:dyDescent="0.25">
      <c r="A689" s="175">
        <v>672</v>
      </c>
      <c r="B689" s="242"/>
      <c r="C689" s="208">
        <v>44718</v>
      </c>
      <c r="D689" s="208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hidden="1" customHeight="1" x14ac:dyDescent="0.25">
      <c r="A690" s="175">
        <v>673</v>
      </c>
      <c r="B690" s="242"/>
      <c r="C690" s="208">
        <v>44718</v>
      </c>
      <c r="D690" s="208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hidden="1" customHeight="1" x14ac:dyDescent="0.25">
      <c r="A691" s="175">
        <v>674</v>
      </c>
      <c r="B691" s="242"/>
      <c r="C691" s="208">
        <v>44726</v>
      </c>
      <c r="D691" s="208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hidden="1" customHeight="1" x14ac:dyDescent="0.25">
      <c r="A692" s="175">
        <v>675</v>
      </c>
      <c r="B692" s="242"/>
      <c r="C692" s="208">
        <v>44726</v>
      </c>
      <c r="D692" s="208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hidden="1" customHeight="1" x14ac:dyDescent="0.25">
      <c r="A693" s="175">
        <v>676</v>
      </c>
      <c r="B693" s="242"/>
      <c r="C693" s="208">
        <v>44726</v>
      </c>
      <c r="D693" s="208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hidden="1" customHeight="1" x14ac:dyDescent="0.25">
      <c r="A694" s="175">
        <v>677</v>
      </c>
      <c r="B694" s="242"/>
      <c r="C694" s="208">
        <v>44729</v>
      </c>
      <c r="D694" s="208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hidden="1" customHeight="1" x14ac:dyDescent="0.25">
      <c r="A695" s="175">
        <v>678</v>
      </c>
      <c r="B695" s="243"/>
      <c r="C695" s="208">
        <v>44729</v>
      </c>
      <c r="D695" s="208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hidden="1" customHeight="1" x14ac:dyDescent="0.25">
      <c r="A696" s="175">
        <v>679</v>
      </c>
      <c r="B696" s="241" t="s">
        <v>728</v>
      </c>
      <c r="C696" s="208">
        <v>44741</v>
      </c>
      <c r="D696" s="208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hidden="1" customHeight="1" x14ac:dyDescent="0.25">
      <c r="A697" s="175">
        <v>680</v>
      </c>
      <c r="B697" s="242"/>
      <c r="C697" s="208">
        <v>44741</v>
      </c>
      <c r="D697" s="208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hidden="1" customHeight="1" x14ac:dyDescent="0.25">
      <c r="A698" s="175">
        <v>681</v>
      </c>
      <c r="B698" s="242"/>
      <c r="C698" s="208">
        <v>44741</v>
      </c>
      <c r="D698" s="208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hidden="1" customHeight="1" x14ac:dyDescent="0.25">
      <c r="A699" s="175">
        <v>682</v>
      </c>
      <c r="B699" s="242"/>
      <c r="C699" s="208">
        <v>44741</v>
      </c>
      <c r="D699" s="208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hidden="1" customHeight="1" x14ac:dyDescent="0.25">
      <c r="A700" s="175">
        <v>683</v>
      </c>
      <c r="B700" s="243"/>
      <c r="C700" s="208">
        <v>44741</v>
      </c>
      <c r="D700" s="208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hidden="1" customHeight="1" x14ac:dyDescent="0.25">
      <c r="A701" s="175">
        <v>684</v>
      </c>
      <c r="B701" s="175" t="s">
        <v>729</v>
      </c>
      <c r="C701" s="208">
        <v>44713</v>
      </c>
      <c r="D701" s="208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hidden="1" customHeight="1" x14ac:dyDescent="0.25">
      <c r="A702" s="175">
        <v>685</v>
      </c>
      <c r="B702" s="241" t="s">
        <v>322</v>
      </c>
      <c r="C702" s="208">
        <v>44713</v>
      </c>
      <c r="D702" s="208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hidden="1" customHeight="1" x14ac:dyDescent="0.25">
      <c r="A703" s="175">
        <v>686</v>
      </c>
      <c r="B703" s="242"/>
      <c r="C703" s="208">
        <v>44713</v>
      </c>
      <c r="D703" s="208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hidden="1" customHeight="1" x14ac:dyDescent="0.25">
      <c r="A704" s="175">
        <v>687</v>
      </c>
      <c r="B704" s="242"/>
      <c r="C704" s="208">
        <v>44713</v>
      </c>
      <c r="D704" s="208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hidden="1" customHeight="1" x14ac:dyDescent="0.25">
      <c r="A705" s="175">
        <v>688</v>
      </c>
      <c r="B705" s="242"/>
      <c r="C705" s="208">
        <v>44713</v>
      </c>
      <c r="D705" s="208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hidden="1" customHeight="1" x14ac:dyDescent="0.25">
      <c r="A706" s="175">
        <v>689</v>
      </c>
      <c r="B706" s="242"/>
      <c r="C706" s="208">
        <v>44714</v>
      </c>
      <c r="D706" s="208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hidden="1" customHeight="1" x14ac:dyDescent="0.25">
      <c r="A707" s="175">
        <v>690</v>
      </c>
      <c r="B707" s="242"/>
      <c r="C707" s="208">
        <v>44714</v>
      </c>
      <c r="D707" s="208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hidden="1" customHeight="1" x14ac:dyDescent="0.25">
      <c r="A708" s="175">
        <v>691</v>
      </c>
      <c r="B708" s="243"/>
      <c r="C708" s="208">
        <v>44713</v>
      </c>
      <c r="D708" s="208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08">
        <v>44741</v>
      </c>
      <c r="D709" s="208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08">
        <v>44720</v>
      </c>
      <c r="D710" s="208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241" t="s">
        <v>742</v>
      </c>
      <c r="C711" s="208">
        <v>44722</v>
      </c>
      <c r="D711" s="208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5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242"/>
      <c r="C712" s="208">
        <v>44736</v>
      </c>
      <c r="D712" s="208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5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hidden="1" customHeight="1" x14ac:dyDescent="0.25">
      <c r="A713" s="175">
        <v>696</v>
      </c>
      <c r="B713" s="243"/>
      <c r="C713" s="208">
        <v>44722</v>
      </c>
      <c r="D713" s="208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241" t="s">
        <v>664</v>
      </c>
      <c r="C714" s="208">
        <v>44741</v>
      </c>
      <c r="D714" s="208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243"/>
      <c r="C715" s="208">
        <v>44741</v>
      </c>
      <c r="D715" s="208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hidden="1" customHeight="1" x14ac:dyDescent="0.25">
      <c r="A716" s="175">
        <v>699</v>
      </c>
      <c r="B716" s="175" t="s">
        <v>748</v>
      </c>
      <c r="C716" s="208">
        <v>44741</v>
      </c>
      <c r="D716" s="208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08">
        <v>44741</v>
      </c>
      <c r="D717" s="208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241" t="s">
        <v>759</v>
      </c>
      <c r="C718" s="208">
        <v>44742</v>
      </c>
      <c r="D718" s="208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242"/>
      <c r="C719" s="208">
        <v>44742</v>
      </c>
      <c r="D719" s="208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242"/>
      <c r="C720" s="208">
        <v>44742</v>
      </c>
      <c r="D720" s="208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242"/>
      <c r="C721" s="208">
        <v>44742</v>
      </c>
      <c r="D721" s="208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242"/>
      <c r="C722" s="208">
        <v>44742</v>
      </c>
      <c r="D722" s="208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hidden="1" customHeight="1" x14ac:dyDescent="0.25">
      <c r="A723" s="175">
        <v>706</v>
      </c>
      <c r="B723" s="242"/>
      <c r="C723" s="208">
        <v>44742</v>
      </c>
      <c r="D723" s="208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5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hidden="1" customHeight="1" x14ac:dyDescent="0.25">
      <c r="A724" s="175">
        <v>707</v>
      </c>
      <c r="B724" s="242"/>
      <c r="C724" s="208">
        <v>44742</v>
      </c>
      <c r="D724" s="208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5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hidden="1" customHeight="1" x14ac:dyDescent="0.25">
      <c r="A725" s="175">
        <v>708</v>
      </c>
      <c r="B725" s="242"/>
      <c r="C725" s="208">
        <v>44742</v>
      </c>
      <c r="D725" s="208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5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hidden="1" customHeight="1" x14ac:dyDescent="0.25">
      <c r="A726" s="175">
        <v>709</v>
      </c>
      <c r="B726" s="242"/>
      <c r="C726" s="208">
        <v>44742</v>
      </c>
      <c r="D726" s="208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hidden="1" customHeight="1" x14ac:dyDescent="0.25">
      <c r="A727" s="175">
        <v>710</v>
      </c>
      <c r="B727" s="242"/>
      <c r="C727" s="208">
        <v>44742</v>
      </c>
      <c r="D727" s="208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hidden="1" customHeight="1" x14ac:dyDescent="0.25">
      <c r="A728" s="175">
        <v>711</v>
      </c>
      <c r="B728" s="242"/>
      <c r="C728" s="208">
        <v>44742</v>
      </c>
      <c r="D728" s="208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hidden="1" customHeight="1" x14ac:dyDescent="0.25">
      <c r="A729" s="175">
        <v>712</v>
      </c>
      <c r="B729" s="242"/>
      <c r="C729" s="208">
        <v>44742</v>
      </c>
      <c r="D729" s="208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5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hidden="1" customHeight="1" x14ac:dyDescent="0.25">
      <c r="A730" s="175">
        <v>713</v>
      </c>
      <c r="B730" s="242"/>
      <c r="C730" s="208">
        <v>44742</v>
      </c>
      <c r="D730" s="208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hidden="1" customHeight="1" x14ac:dyDescent="0.25">
      <c r="A731" s="175">
        <v>714</v>
      </c>
      <c r="B731" s="242"/>
      <c r="C731" s="208">
        <v>44742</v>
      </c>
      <c r="D731" s="208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hidden="1" customHeight="1" x14ac:dyDescent="0.25">
      <c r="A732" s="175">
        <v>715</v>
      </c>
      <c r="B732" s="242"/>
      <c r="C732" s="208">
        <v>44742</v>
      </c>
      <c r="D732" s="208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hidden="1" customHeight="1" x14ac:dyDescent="0.25">
      <c r="A733" s="175">
        <v>716</v>
      </c>
      <c r="B733" s="242"/>
      <c r="C733" s="208">
        <v>44742</v>
      </c>
      <c r="D733" s="208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17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hidden="1" customHeight="1" x14ac:dyDescent="0.25">
      <c r="A734" s="175">
        <v>717</v>
      </c>
      <c r="B734" s="242"/>
      <c r="C734" s="208">
        <v>44742</v>
      </c>
      <c r="D734" s="208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hidden="1" customHeight="1" x14ac:dyDescent="0.25">
      <c r="A735" s="175">
        <v>718</v>
      </c>
      <c r="B735" s="242"/>
      <c r="C735" s="208">
        <v>44742</v>
      </c>
      <c r="D735" s="208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hidden="1" customHeight="1" x14ac:dyDescent="0.25">
      <c r="A736" s="175">
        <v>719</v>
      </c>
      <c r="B736" s="242"/>
      <c r="C736" s="208">
        <v>44742</v>
      </c>
      <c r="D736" s="208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hidden="1" customHeight="1" x14ac:dyDescent="0.25">
      <c r="A737" s="175">
        <v>720</v>
      </c>
      <c r="B737" s="242"/>
      <c r="C737" s="208">
        <v>44742</v>
      </c>
      <c r="D737" s="208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hidden="1" customHeight="1" x14ac:dyDescent="0.25">
      <c r="A738" s="175">
        <v>721</v>
      </c>
      <c r="B738" s="242"/>
      <c r="C738" s="208">
        <v>44742</v>
      </c>
      <c r="D738" s="208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hidden="1" customHeight="1" x14ac:dyDescent="0.25">
      <c r="A739" s="175">
        <v>722</v>
      </c>
      <c r="B739" s="242"/>
      <c r="C739" s="208">
        <v>44742</v>
      </c>
      <c r="D739" s="208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hidden="1" customHeight="1" x14ac:dyDescent="0.25">
      <c r="A740" s="175">
        <v>723</v>
      </c>
      <c r="B740" s="242"/>
      <c r="C740" s="208">
        <v>44742</v>
      </c>
      <c r="D740" s="208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17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hidden="1" customHeight="1" x14ac:dyDescent="0.25">
      <c r="A741" s="175">
        <v>724</v>
      </c>
      <c r="B741" s="242"/>
      <c r="C741" s="208">
        <v>44742</v>
      </c>
      <c r="D741" s="208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hidden="1" customHeight="1" x14ac:dyDescent="0.25">
      <c r="A742" s="175">
        <v>725</v>
      </c>
      <c r="B742" s="242"/>
      <c r="C742" s="208">
        <v>44742</v>
      </c>
      <c r="D742" s="208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hidden="1" customHeight="1" x14ac:dyDescent="0.25">
      <c r="A743" s="175">
        <v>726</v>
      </c>
      <c r="B743" s="242"/>
      <c r="C743" s="208">
        <v>44742</v>
      </c>
      <c r="D743" s="208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hidden="1" customHeight="1" x14ac:dyDescent="0.25">
      <c r="A744" s="175">
        <v>727</v>
      </c>
      <c r="B744" s="242"/>
      <c r="C744" s="208">
        <v>44742</v>
      </c>
      <c r="D744" s="208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hidden="1" customHeight="1" x14ac:dyDescent="0.25">
      <c r="A745" s="175">
        <v>728</v>
      </c>
      <c r="B745" s="242"/>
      <c r="C745" s="208">
        <v>44742</v>
      </c>
      <c r="D745" s="208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hidden="1" customHeight="1" x14ac:dyDescent="0.25">
      <c r="A746" s="175">
        <v>729</v>
      </c>
      <c r="B746" s="242"/>
      <c r="C746" s="208">
        <v>44742</v>
      </c>
      <c r="D746" s="208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hidden="1" customHeight="1" x14ac:dyDescent="0.25">
      <c r="A747" s="175">
        <v>730</v>
      </c>
      <c r="B747" s="242"/>
      <c r="C747" s="208">
        <v>44742</v>
      </c>
      <c r="D747" s="208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hidden="1" customHeight="1" x14ac:dyDescent="0.25">
      <c r="A748" s="175">
        <v>731</v>
      </c>
      <c r="B748" s="242"/>
      <c r="C748" s="208">
        <v>44742</v>
      </c>
      <c r="D748" s="208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hidden="1" customHeight="1" x14ac:dyDescent="0.25">
      <c r="A749" s="175">
        <v>732</v>
      </c>
      <c r="B749" s="242"/>
      <c r="C749" s="208">
        <v>44742</v>
      </c>
      <c r="D749" s="208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hidden="1" customHeight="1" x14ac:dyDescent="0.25">
      <c r="A750" s="175">
        <v>733</v>
      </c>
      <c r="B750" s="242"/>
      <c r="C750" s="208">
        <v>44742</v>
      </c>
      <c r="D750" s="208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hidden="1" customHeight="1" x14ac:dyDescent="0.25">
      <c r="A751" s="175">
        <v>734</v>
      </c>
      <c r="B751" s="242"/>
      <c r="C751" s="208">
        <v>44742</v>
      </c>
      <c r="D751" s="208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hidden="1" customHeight="1" x14ac:dyDescent="0.25">
      <c r="A752" s="175">
        <v>735</v>
      </c>
      <c r="B752" s="242"/>
      <c r="C752" s="208">
        <v>44742</v>
      </c>
      <c r="D752" s="208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hidden="1" customHeight="1" x14ac:dyDescent="0.25">
      <c r="A753" s="175">
        <v>736</v>
      </c>
      <c r="B753" s="243"/>
      <c r="C753" s="208">
        <v>44742</v>
      </c>
      <c r="D753" s="208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hidden="1" customHeight="1" x14ac:dyDescent="0.25">
      <c r="A754" s="246" t="s">
        <v>85</v>
      </c>
      <c r="B754" s="247"/>
      <c r="C754" s="247"/>
      <c r="D754" s="247"/>
      <c r="E754" s="247"/>
      <c r="F754" s="247"/>
      <c r="G754" s="247"/>
      <c r="H754" s="247"/>
      <c r="I754" s="247"/>
      <c r="J754" s="247"/>
      <c r="K754" s="247"/>
      <c r="L754" s="247"/>
      <c r="M754" s="247"/>
      <c r="N754" s="247"/>
      <c r="O754" s="247"/>
      <c r="P754" s="247"/>
      <c r="Q754" s="247"/>
      <c r="R754" s="247"/>
      <c r="S754" s="247"/>
      <c r="T754" s="247"/>
      <c r="U754" s="248"/>
      <c r="V754" s="21"/>
    </row>
    <row r="755" spans="1:22" ht="16.5" hidden="1" customHeight="1" x14ac:dyDescent="0.25">
      <c r="A755" s="249"/>
      <c r="B755" s="250"/>
      <c r="C755" s="250"/>
      <c r="D755" s="250"/>
      <c r="E755" s="250"/>
      <c r="F755" s="250"/>
      <c r="G755" s="250"/>
      <c r="H755" s="250"/>
      <c r="I755" s="250"/>
      <c r="J755" s="250"/>
      <c r="K755" s="250"/>
      <c r="L755" s="250"/>
      <c r="M755" s="250"/>
      <c r="N755" s="250"/>
      <c r="O755" s="250"/>
      <c r="P755" s="250"/>
      <c r="Q755" s="250"/>
      <c r="R755" s="250"/>
      <c r="S755" s="250"/>
      <c r="T755" s="250"/>
      <c r="U755" s="251"/>
      <c r="V755" s="21"/>
    </row>
    <row r="756" spans="1:22" ht="16.5" hidden="1" customHeight="1" x14ac:dyDescent="0.25">
      <c r="A756" s="175">
        <v>737</v>
      </c>
      <c r="B756" s="241" t="s">
        <v>729</v>
      </c>
      <c r="C756" s="208">
        <v>44747</v>
      </c>
      <c r="D756" s="208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hidden="1" customHeight="1" x14ac:dyDescent="0.25">
      <c r="A757" s="175">
        <v>738</v>
      </c>
      <c r="B757" s="243"/>
      <c r="C757" s="208">
        <v>44767</v>
      </c>
      <c r="D757" s="208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241" t="s">
        <v>829</v>
      </c>
      <c r="C758" s="208">
        <v>44753</v>
      </c>
      <c r="D758" s="208">
        <v>44756</v>
      </c>
      <c r="E758" s="148" t="s">
        <v>542</v>
      </c>
      <c r="F758" s="149" t="s">
        <v>823</v>
      </c>
      <c r="G758" s="148"/>
      <c r="H758" s="148" t="s">
        <v>158</v>
      </c>
      <c r="I758" s="220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243"/>
      <c r="C759" s="208">
        <v>44753</v>
      </c>
      <c r="D759" s="208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hidden="1" customHeight="1" x14ac:dyDescent="0.25">
      <c r="A760" s="175">
        <v>741</v>
      </c>
      <c r="B760" s="175" t="s">
        <v>832</v>
      </c>
      <c r="C760" s="208">
        <v>44768</v>
      </c>
      <c r="D760" s="208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hidden="1" customHeight="1" x14ac:dyDescent="0.25">
      <c r="A761" s="175">
        <v>742</v>
      </c>
      <c r="B761" s="241" t="s">
        <v>834</v>
      </c>
      <c r="C761" s="221">
        <v>44756</v>
      </c>
      <c r="D761" s="221">
        <v>44727</v>
      </c>
      <c r="E761" s="21" t="s">
        <v>19</v>
      </c>
      <c r="F761" s="22">
        <v>868926034004199</v>
      </c>
      <c r="G761" s="21"/>
      <c r="H761" s="21" t="s">
        <v>139</v>
      </c>
      <c r="I761" s="21"/>
      <c r="J761" s="222" t="s">
        <v>366</v>
      </c>
      <c r="K761" s="178" t="s">
        <v>188</v>
      </c>
      <c r="L761" s="223" t="s">
        <v>211</v>
      </c>
      <c r="M761" s="52" t="s">
        <v>189</v>
      </c>
      <c r="N761" s="52" t="s">
        <v>190</v>
      </c>
      <c r="O761" s="224"/>
      <c r="P761" s="178" t="s">
        <v>151</v>
      </c>
      <c r="Q761" s="52" t="s">
        <v>71</v>
      </c>
      <c r="R761" s="178" t="s">
        <v>23</v>
      </c>
      <c r="S761" s="225" t="s">
        <v>27</v>
      </c>
      <c r="T761" s="140"/>
      <c r="U761" s="175"/>
      <c r="V761" s="21"/>
    </row>
    <row r="762" spans="1:22" ht="16.5" hidden="1" customHeight="1" x14ac:dyDescent="0.25">
      <c r="A762" s="175">
        <v>743</v>
      </c>
      <c r="B762" s="242"/>
      <c r="C762" s="221">
        <v>44756</v>
      </c>
      <c r="D762" s="221">
        <v>44727</v>
      </c>
      <c r="E762" s="21" t="s">
        <v>19</v>
      </c>
      <c r="F762" s="22">
        <v>868345031037450</v>
      </c>
      <c r="G762" s="21" t="s">
        <v>196</v>
      </c>
      <c r="H762" s="21" t="s">
        <v>139</v>
      </c>
      <c r="I762" s="21"/>
      <c r="J762" s="222" t="s">
        <v>365</v>
      </c>
      <c r="K762" s="178" t="s">
        <v>188</v>
      </c>
      <c r="L762" s="223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25" t="s">
        <v>27</v>
      </c>
      <c r="T762" s="140"/>
      <c r="U762" s="175"/>
      <c r="V762" s="21"/>
    </row>
    <row r="763" spans="1:22" ht="16.5" hidden="1" customHeight="1" x14ac:dyDescent="0.25">
      <c r="A763" s="175">
        <v>744</v>
      </c>
      <c r="B763" s="242"/>
      <c r="C763" s="208">
        <v>44756</v>
      </c>
      <c r="D763" s="221">
        <v>44727</v>
      </c>
      <c r="E763" s="21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hidden="1" customHeight="1" x14ac:dyDescent="0.25">
      <c r="A764" s="175">
        <v>745</v>
      </c>
      <c r="B764" s="243"/>
      <c r="C764" s="208">
        <v>44756</v>
      </c>
      <c r="D764" s="221">
        <v>44727</v>
      </c>
      <c r="E764" s="21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hidden="1" customHeight="1" x14ac:dyDescent="0.25">
      <c r="A765" s="175">
        <v>746</v>
      </c>
      <c r="B765" s="241" t="s">
        <v>841</v>
      </c>
      <c r="C765" s="208">
        <v>44764</v>
      </c>
      <c r="D765" s="208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hidden="1" customHeight="1" x14ac:dyDescent="0.25">
      <c r="A766" s="175">
        <v>747</v>
      </c>
      <c r="B766" s="242"/>
      <c r="C766" s="208">
        <v>44764</v>
      </c>
      <c r="D766" s="208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customHeight="1" x14ac:dyDescent="0.25">
      <c r="A767" s="175">
        <v>748</v>
      </c>
      <c r="B767" s="243"/>
      <c r="C767" s="208">
        <v>44764</v>
      </c>
      <c r="D767" s="208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241" t="s">
        <v>664</v>
      </c>
      <c r="C768" s="208">
        <v>44755</v>
      </c>
      <c r="D768" s="208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243"/>
      <c r="C769" s="208">
        <v>44755</v>
      </c>
      <c r="D769" s="208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hidden="1" customHeight="1" x14ac:dyDescent="0.25">
      <c r="A770" s="175">
        <v>751</v>
      </c>
      <c r="B770" s="241" t="s">
        <v>618</v>
      </c>
      <c r="C770" s="208">
        <v>44768</v>
      </c>
      <c r="D770" s="208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hidden="1" customHeight="1" x14ac:dyDescent="0.25">
      <c r="A771" s="175">
        <v>752</v>
      </c>
      <c r="B771" s="242"/>
      <c r="C771" s="208">
        <v>44762</v>
      </c>
      <c r="D771" s="208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hidden="1" customHeight="1" x14ac:dyDescent="0.25">
      <c r="A772" s="175">
        <v>753</v>
      </c>
      <c r="B772" s="243"/>
      <c r="C772" s="208">
        <v>44762</v>
      </c>
      <c r="D772" s="208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hidden="1" customHeight="1" x14ac:dyDescent="0.25">
      <c r="A773" s="175">
        <v>754</v>
      </c>
      <c r="B773" s="241" t="s">
        <v>292</v>
      </c>
      <c r="C773" s="208">
        <v>44770</v>
      </c>
      <c r="D773" s="208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hidden="1" customHeight="1" x14ac:dyDescent="0.25">
      <c r="A774" s="175">
        <v>755</v>
      </c>
      <c r="B774" s="242"/>
      <c r="C774" s="208">
        <v>44770</v>
      </c>
      <c r="D774" s="208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hidden="1" customHeight="1" x14ac:dyDescent="0.25">
      <c r="A775" s="175">
        <v>756</v>
      </c>
      <c r="B775" s="242"/>
      <c r="C775" s="208">
        <v>44770</v>
      </c>
      <c r="D775" s="208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hidden="1" customHeight="1" x14ac:dyDescent="0.25">
      <c r="A776" s="175">
        <v>757</v>
      </c>
      <c r="B776" s="242"/>
      <c r="C776" s="208">
        <v>44746</v>
      </c>
      <c r="D776" s="208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hidden="1" customHeight="1" x14ac:dyDescent="0.25">
      <c r="A777" s="175">
        <v>758</v>
      </c>
      <c r="B777" s="242"/>
      <c r="C777" s="208">
        <v>44746</v>
      </c>
      <c r="D777" s="208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hidden="1" customHeight="1" x14ac:dyDescent="0.25">
      <c r="A778" s="175">
        <v>759</v>
      </c>
      <c r="B778" s="242"/>
      <c r="C778" s="208">
        <v>44746</v>
      </c>
      <c r="D778" s="208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hidden="1" customHeight="1" x14ac:dyDescent="0.25">
      <c r="A779" s="175">
        <v>760</v>
      </c>
      <c r="B779" s="242"/>
      <c r="C779" s="208">
        <v>44746</v>
      </c>
      <c r="D779" s="208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hidden="1" customHeight="1" x14ac:dyDescent="0.25">
      <c r="A780" s="175">
        <v>761</v>
      </c>
      <c r="B780" s="242"/>
      <c r="C780" s="208">
        <v>44746</v>
      </c>
      <c r="D780" s="208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hidden="1" customHeight="1" x14ac:dyDescent="0.25">
      <c r="A781" s="175">
        <v>762</v>
      </c>
      <c r="B781" s="242"/>
      <c r="C781" s="208">
        <v>44746</v>
      </c>
      <c r="D781" s="208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hidden="1" customHeight="1" x14ac:dyDescent="0.25">
      <c r="A782" s="175">
        <v>763</v>
      </c>
      <c r="B782" s="242"/>
      <c r="C782" s="208">
        <v>44747</v>
      </c>
      <c r="D782" s="208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hidden="1" customHeight="1" x14ac:dyDescent="0.25">
      <c r="A783" s="175">
        <v>764</v>
      </c>
      <c r="B783" s="242"/>
      <c r="C783" s="208">
        <v>44749</v>
      </c>
      <c r="D783" s="208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hidden="1" customHeight="1" x14ac:dyDescent="0.25">
      <c r="A784" s="175">
        <v>765</v>
      </c>
      <c r="B784" s="242"/>
      <c r="C784" s="208">
        <v>44749</v>
      </c>
      <c r="D784" s="208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hidden="1" customHeight="1" x14ac:dyDescent="0.25">
      <c r="A785" s="175">
        <v>766</v>
      </c>
      <c r="B785" s="242"/>
      <c r="C785" s="208">
        <v>44749</v>
      </c>
      <c r="D785" s="208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hidden="1" customHeight="1" x14ac:dyDescent="0.25">
      <c r="A786" s="175">
        <v>767</v>
      </c>
      <c r="B786" s="242"/>
      <c r="C786" s="208">
        <v>44756</v>
      </c>
      <c r="D786" s="208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hidden="1" customHeight="1" x14ac:dyDescent="0.25">
      <c r="A787" s="175">
        <v>768</v>
      </c>
      <c r="B787" s="242"/>
      <c r="C787" s="208">
        <v>44756</v>
      </c>
      <c r="D787" s="208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17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hidden="1" customHeight="1" x14ac:dyDescent="0.25">
      <c r="A788" s="175">
        <v>769</v>
      </c>
      <c r="B788" s="242"/>
      <c r="C788" s="208">
        <v>44756</v>
      </c>
      <c r="D788" s="208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hidden="1" customHeight="1" x14ac:dyDescent="0.25">
      <c r="A789" s="175">
        <v>770</v>
      </c>
      <c r="B789" s="242"/>
      <c r="C789" s="208">
        <v>44756</v>
      </c>
      <c r="D789" s="208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hidden="1" customHeight="1" x14ac:dyDescent="0.25">
      <c r="A790" s="175">
        <v>771</v>
      </c>
      <c r="B790" s="242"/>
      <c r="C790" s="208">
        <v>44761</v>
      </c>
      <c r="D790" s="208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hidden="1" customHeight="1" x14ac:dyDescent="0.25">
      <c r="A791" s="175">
        <v>772</v>
      </c>
      <c r="B791" s="242"/>
      <c r="C791" s="208">
        <v>44761</v>
      </c>
      <c r="D791" s="208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hidden="1" customHeight="1" x14ac:dyDescent="0.25">
      <c r="A792" s="175">
        <v>773</v>
      </c>
      <c r="B792" s="242"/>
      <c r="C792" s="208">
        <v>44761</v>
      </c>
      <c r="D792" s="208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hidden="1" customHeight="1" x14ac:dyDescent="0.25">
      <c r="A793" s="175">
        <v>774</v>
      </c>
      <c r="B793" s="242"/>
      <c r="C793" s="208">
        <v>44763</v>
      </c>
      <c r="D793" s="208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hidden="1" customHeight="1" x14ac:dyDescent="0.25">
      <c r="A794" s="175">
        <v>775</v>
      </c>
      <c r="B794" s="242"/>
      <c r="C794" s="208">
        <v>44763</v>
      </c>
      <c r="D794" s="208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hidden="1" customHeight="1" x14ac:dyDescent="0.25">
      <c r="A795" s="175">
        <v>776</v>
      </c>
      <c r="B795" s="242"/>
      <c r="C795" s="208">
        <v>44770</v>
      </c>
      <c r="D795" s="208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hidden="1" customHeight="1" x14ac:dyDescent="0.25">
      <c r="A796" s="175">
        <v>777</v>
      </c>
      <c r="B796" s="242"/>
      <c r="C796" s="208">
        <v>44746</v>
      </c>
      <c r="D796" s="208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hidden="1" customHeight="1" x14ac:dyDescent="0.25">
      <c r="A797" s="175">
        <v>778</v>
      </c>
      <c r="B797" s="242"/>
      <c r="C797" s="208">
        <v>44747</v>
      </c>
      <c r="D797" s="208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hidden="1" customHeight="1" x14ac:dyDescent="0.25">
      <c r="A798" s="175">
        <v>779</v>
      </c>
      <c r="B798" s="242"/>
      <c r="C798" s="208">
        <v>44756</v>
      </c>
      <c r="D798" s="208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hidden="1" customHeight="1" x14ac:dyDescent="0.25">
      <c r="A799" s="175">
        <v>780</v>
      </c>
      <c r="B799" s="242"/>
      <c r="C799" s="208">
        <v>44756</v>
      </c>
      <c r="D799" s="208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hidden="1" customHeight="1" x14ac:dyDescent="0.25">
      <c r="A800" s="175">
        <v>781</v>
      </c>
      <c r="B800" s="243"/>
      <c r="C800" s="208">
        <v>44761</v>
      </c>
      <c r="D800" s="208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hidden="1" customHeight="1" x14ac:dyDescent="0.25">
      <c r="A801" s="175">
        <v>782</v>
      </c>
      <c r="B801" s="241" t="s">
        <v>862</v>
      </c>
      <c r="C801" s="186">
        <v>44743</v>
      </c>
      <c r="D801" s="208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hidden="1" customHeight="1" x14ac:dyDescent="0.25">
      <c r="A802" s="175">
        <v>783</v>
      </c>
      <c r="B802" s="243"/>
      <c r="C802" s="208">
        <v>44743</v>
      </c>
      <c r="D802" s="208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hidden="1" customHeight="1" x14ac:dyDescent="0.25">
      <c r="A803" s="175">
        <v>784</v>
      </c>
      <c r="B803" s="241" t="s">
        <v>863</v>
      </c>
      <c r="C803" s="208">
        <v>44761</v>
      </c>
      <c r="D803" s="208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hidden="1" customHeight="1" x14ac:dyDescent="0.25">
      <c r="A804" s="175">
        <v>785</v>
      </c>
      <c r="B804" s="242"/>
      <c r="C804" s="208">
        <v>44761</v>
      </c>
      <c r="D804" s="208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hidden="1" customHeight="1" x14ac:dyDescent="0.25">
      <c r="A805" s="175">
        <v>786</v>
      </c>
      <c r="B805" s="243"/>
      <c r="C805" s="208">
        <v>44761</v>
      </c>
      <c r="D805" s="208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hidden="1" customHeight="1" x14ac:dyDescent="0.25">
      <c r="A806" s="175">
        <v>787</v>
      </c>
      <c r="B806" s="175" t="s">
        <v>867</v>
      </c>
      <c r="C806" s="208">
        <v>44747</v>
      </c>
      <c r="D806" s="208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hidden="1" customHeight="1" x14ac:dyDescent="0.25">
      <c r="A807" s="175">
        <v>788</v>
      </c>
      <c r="B807" s="241" t="s">
        <v>324</v>
      </c>
      <c r="C807" s="208">
        <v>44764</v>
      </c>
      <c r="D807" s="208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hidden="1" customHeight="1" x14ac:dyDescent="0.25">
      <c r="A808" s="175">
        <v>789</v>
      </c>
      <c r="B808" s="243"/>
      <c r="C808" s="208">
        <v>44764</v>
      </c>
      <c r="D808" s="208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241" t="s">
        <v>874</v>
      </c>
      <c r="C809" s="208">
        <v>44755</v>
      </c>
      <c r="D809" s="208">
        <v>44756</v>
      </c>
      <c r="E809" s="148" t="s">
        <v>542</v>
      </c>
      <c r="F809" s="149" t="s">
        <v>868</v>
      </c>
      <c r="G809" s="156"/>
      <c r="H809" s="148" t="s">
        <v>158</v>
      </c>
      <c r="I809" s="226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hidden="1" customHeight="1" x14ac:dyDescent="0.25">
      <c r="A810" s="175">
        <v>791</v>
      </c>
      <c r="B810" s="242"/>
      <c r="C810" s="208">
        <v>44746</v>
      </c>
      <c r="D810" s="208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hidden="1" customHeight="1" x14ac:dyDescent="0.25">
      <c r="A811" s="175">
        <v>792</v>
      </c>
      <c r="B811" s="242"/>
      <c r="C811" s="208">
        <v>44746</v>
      </c>
      <c r="D811" s="208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hidden="1" customHeight="1" x14ac:dyDescent="0.25">
      <c r="A812" s="175">
        <v>793</v>
      </c>
      <c r="B812" s="242"/>
      <c r="C812" s="208">
        <v>44746</v>
      </c>
      <c r="D812" s="208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hidden="1" customHeight="1" x14ac:dyDescent="0.25">
      <c r="A813" s="175">
        <v>794</v>
      </c>
      <c r="B813" s="242"/>
      <c r="C813" s="208">
        <v>44746</v>
      </c>
      <c r="D813" s="208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hidden="1" customHeight="1" x14ac:dyDescent="0.25">
      <c r="A814" s="175">
        <v>795</v>
      </c>
      <c r="B814" s="242"/>
      <c r="C814" s="208">
        <v>44746</v>
      </c>
      <c r="D814" s="208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hidden="1" customHeight="1" x14ac:dyDescent="0.25">
      <c r="A815" s="175">
        <v>796</v>
      </c>
      <c r="B815" s="243"/>
      <c r="C815" s="208">
        <v>44746</v>
      </c>
      <c r="D815" s="208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hidden="1" customHeight="1" x14ac:dyDescent="0.25">
      <c r="A816" s="175">
        <v>797</v>
      </c>
      <c r="B816" s="241" t="s">
        <v>886</v>
      </c>
      <c r="C816" s="208">
        <v>44754</v>
      </c>
      <c r="D816" s="208">
        <v>44771</v>
      </c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900</v>
      </c>
      <c r="O816" s="144"/>
      <c r="P816" s="138" t="s">
        <v>167</v>
      </c>
      <c r="Q816" s="150" t="s">
        <v>71</v>
      </c>
      <c r="R816" s="138" t="s">
        <v>23</v>
      </c>
      <c r="S816" s="139" t="s">
        <v>41</v>
      </c>
      <c r="T816" s="140"/>
      <c r="U816" s="175"/>
      <c r="V816" s="21"/>
    </row>
    <row r="817" spans="1:22" ht="16.5" hidden="1" customHeight="1" x14ac:dyDescent="0.25">
      <c r="A817" s="175">
        <v>798</v>
      </c>
      <c r="B817" s="242"/>
      <c r="C817" s="208">
        <v>44754</v>
      </c>
      <c r="D817" s="208">
        <v>44771</v>
      </c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877</v>
      </c>
      <c r="K817" s="138" t="s">
        <v>878</v>
      </c>
      <c r="L817" s="184" t="s">
        <v>161</v>
      </c>
      <c r="M817" s="150" t="s">
        <v>162</v>
      </c>
      <c r="N817" s="150" t="s">
        <v>879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hidden="1" customHeight="1" x14ac:dyDescent="0.25">
      <c r="A818" s="175">
        <v>799</v>
      </c>
      <c r="B818" s="242"/>
      <c r="C818" s="208">
        <v>44754</v>
      </c>
      <c r="D818" s="208">
        <v>44771</v>
      </c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880</v>
      </c>
      <c r="K818" s="138" t="s">
        <v>881</v>
      </c>
      <c r="L818" s="184" t="s">
        <v>161</v>
      </c>
      <c r="M818" s="150" t="s">
        <v>162</v>
      </c>
      <c r="N818" s="150" t="s">
        <v>882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hidden="1" customHeight="1" x14ac:dyDescent="0.25">
      <c r="A819" s="175">
        <v>800</v>
      </c>
      <c r="B819" s="242"/>
      <c r="C819" s="208">
        <v>44754</v>
      </c>
      <c r="D819" s="208">
        <v>44771</v>
      </c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883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hidden="1" customHeight="1" x14ac:dyDescent="0.25">
      <c r="A820" s="175">
        <v>801</v>
      </c>
      <c r="B820" s="243"/>
      <c r="C820" s="208">
        <v>44754</v>
      </c>
      <c r="D820" s="208">
        <v>44771</v>
      </c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884</v>
      </c>
      <c r="K820" s="138" t="s">
        <v>267</v>
      </c>
      <c r="L820" s="149" t="s">
        <v>370</v>
      </c>
      <c r="M820" s="150" t="s">
        <v>162</v>
      </c>
      <c r="N820" s="150" t="s">
        <v>885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hidden="1" customHeight="1" x14ac:dyDescent="0.25">
      <c r="A821" s="175">
        <v>802</v>
      </c>
      <c r="B821" s="241" t="s">
        <v>322</v>
      </c>
      <c r="C821" s="208">
        <v>44743</v>
      </c>
      <c r="D821" s="208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hidden="1" customHeight="1" x14ac:dyDescent="0.25">
      <c r="A822" s="175">
        <v>803</v>
      </c>
      <c r="B822" s="242"/>
      <c r="C822" s="208">
        <v>44754</v>
      </c>
      <c r="D822" s="208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hidden="1" customHeight="1" x14ac:dyDescent="0.25">
      <c r="A823" s="175">
        <v>804</v>
      </c>
      <c r="B823" s="242"/>
      <c r="C823" s="208">
        <v>44754</v>
      </c>
      <c r="D823" s="208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hidden="1" customHeight="1" x14ac:dyDescent="0.25">
      <c r="A824" s="175">
        <v>805</v>
      </c>
      <c r="B824" s="242"/>
      <c r="C824" s="208">
        <v>44754</v>
      </c>
      <c r="D824" s="208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hidden="1" customHeight="1" x14ac:dyDescent="0.25">
      <c r="A825" s="175">
        <v>806</v>
      </c>
      <c r="B825" s="242"/>
      <c r="C825" s="208">
        <v>44770</v>
      </c>
      <c r="D825" s="208">
        <v>44776</v>
      </c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 t="s">
        <v>40</v>
      </c>
      <c r="O825" s="138"/>
      <c r="P825" s="138" t="s">
        <v>151</v>
      </c>
      <c r="Q825" s="150" t="s">
        <v>152</v>
      </c>
      <c r="R825" s="138" t="s">
        <v>28</v>
      </c>
      <c r="S825" s="139" t="s">
        <v>30</v>
      </c>
      <c r="T825" s="140"/>
      <c r="U825" s="175"/>
      <c r="V825" s="21"/>
    </row>
    <row r="826" spans="1:22" ht="16.5" hidden="1" customHeight="1" x14ac:dyDescent="0.25">
      <c r="A826" s="175">
        <v>807</v>
      </c>
      <c r="B826" s="242"/>
      <c r="C826" s="208">
        <v>44770</v>
      </c>
      <c r="D826" s="208">
        <v>44776</v>
      </c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904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hidden="1" customHeight="1" x14ac:dyDescent="0.25">
      <c r="A827" s="175">
        <v>808</v>
      </c>
      <c r="B827" s="242"/>
      <c r="C827" s="208">
        <v>44770</v>
      </c>
      <c r="D827" s="208">
        <v>44776</v>
      </c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hidden="1" customHeight="1" x14ac:dyDescent="0.25">
      <c r="A828" s="175">
        <v>809</v>
      </c>
      <c r="B828" s="242"/>
      <c r="C828" s="208">
        <v>44770</v>
      </c>
      <c r="D828" s="208">
        <v>44776</v>
      </c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887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hidden="1" customHeight="1" x14ac:dyDescent="0.25">
      <c r="A829" s="175">
        <v>810</v>
      </c>
      <c r="B829" s="242"/>
      <c r="C829" s="208">
        <v>44770</v>
      </c>
      <c r="D829" s="208">
        <v>44776</v>
      </c>
      <c r="E829" s="148" t="s">
        <v>38</v>
      </c>
      <c r="F829" s="149">
        <v>868183034653274</v>
      </c>
      <c r="G829" s="156"/>
      <c r="H829" s="148" t="s">
        <v>139</v>
      </c>
      <c r="I829" s="156"/>
      <c r="J829" s="103" t="s">
        <v>159</v>
      </c>
      <c r="K829" s="138"/>
      <c r="L829" s="138" t="s">
        <v>370</v>
      </c>
      <c r="M829" s="150" t="s">
        <v>162</v>
      </c>
      <c r="N829" s="150" t="s">
        <v>40</v>
      </c>
      <c r="O829" s="138"/>
      <c r="P829" s="138" t="s">
        <v>151</v>
      </c>
      <c r="Q829" s="150" t="s">
        <v>152</v>
      </c>
      <c r="R829" s="138" t="s">
        <v>28</v>
      </c>
      <c r="S829" s="139" t="s">
        <v>30</v>
      </c>
      <c r="T829" s="140"/>
      <c r="U829" s="175"/>
      <c r="V829" s="21"/>
    </row>
    <row r="830" spans="1:22" ht="16.5" hidden="1" customHeight="1" x14ac:dyDescent="0.25">
      <c r="A830" s="175">
        <v>811</v>
      </c>
      <c r="B830" s="242"/>
      <c r="C830" s="208">
        <v>44770</v>
      </c>
      <c r="D830" s="208">
        <v>44776</v>
      </c>
      <c r="E830" s="148" t="s">
        <v>38</v>
      </c>
      <c r="F830" s="149">
        <v>868183034655337</v>
      </c>
      <c r="G830" s="156"/>
      <c r="H830" s="148" t="s">
        <v>139</v>
      </c>
      <c r="I830" s="156"/>
      <c r="J830" s="103" t="s">
        <v>159</v>
      </c>
      <c r="K830" s="138"/>
      <c r="L830" s="138" t="s">
        <v>161</v>
      </c>
      <c r="M830" s="150" t="s">
        <v>162</v>
      </c>
      <c r="N830" s="150" t="s">
        <v>40</v>
      </c>
      <c r="O830" s="138"/>
      <c r="P830" s="138" t="s">
        <v>151</v>
      </c>
      <c r="Q830" s="150" t="s">
        <v>152</v>
      </c>
      <c r="R830" s="138" t="s">
        <v>28</v>
      </c>
      <c r="S830" s="139" t="s">
        <v>30</v>
      </c>
      <c r="T830" s="140"/>
      <c r="U830" s="175"/>
      <c r="V830" s="21"/>
    </row>
    <row r="831" spans="1:22" ht="16.5" hidden="1" customHeight="1" x14ac:dyDescent="0.25">
      <c r="A831" s="175">
        <v>812</v>
      </c>
      <c r="B831" s="242"/>
      <c r="C831" s="208">
        <v>44743</v>
      </c>
      <c r="D831" s="208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hidden="1" customHeight="1" x14ac:dyDescent="0.25">
      <c r="A832" s="175">
        <v>813</v>
      </c>
      <c r="B832" s="242"/>
      <c r="C832" s="208">
        <v>44754</v>
      </c>
      <c r="D832" s="208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hidden="1" customHeight="1" x14ac:dyDescent="0.25">
      <c r="A833" s="175">
        <v>814</v>
      </c>
      <c r="B833" s="242"/>
      <c r="C833" s="208">
        <v>44770</v>
      </c>
      <c r="D833" s="208">
        <v>44776</v>
      </c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 t="s">
        <v>40</v>
      </c>
      <c r="O833" s="138"/>
      <c r="P833" s="138" t="s">
        <v>151</v>
      </c>
      <c r="Q833" s="150" t="s">
        <v>152</v>
      </c>
      <c r="R833" s="138" t="s">
        <v>28</v>
      </c>
      <c r="S833" s="139" t="s">
        <v>30</v>
      </c>
      <c r="T833" s="140"/>
      <c r="U833" s="175"/>
      <c r="V833" s="21"/>
    </row>
    <row r="834" spans="1:22" ht="16.5" hidden="1" customHeight="1" x14ac:dyDescent="0.25">
      <c r="A834" s="175">
        <v>815</v>
      </c>
      <c r="B834" s="242"/>
      <c r="C834" s="208">
        <v>44743</v>
      </c>
      <c r="D834" s="208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hidden="1" customHeight="1" x14ac:dyDescent="0.25">
      <c r="A835" s="175">
        <v>816</v>
      </c>
      <c r="B835" s="242"/>
      <c r="C835" s="208">
        <v>44754</v>
      </c>
      <c r="D835" s="208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hidden="1" customHeight="1" x14ac:dyDescent="0.25">
      <c r="A836" s="175">
        <v>817</v>
      </c>
      <c r="B836" s="242"/>
      <c r="C836" s="208">
        <v>44770</v>
      </c>
      <c r="D836" s="208">
        <v>44776</v>
      </c>
      <c r="E836" s="148" t="s">
        <v>17</v>
      </c>
      <c r="F836" s="149">
        <v>866104028831819</v>
      </c>
      <c r="G836" s="148"/>
      <c r="H836" s="148" t="s">
        <v>139</v>
      </c>
      <c r="I836" s="148"/>
      <c r="J836" s="103" t="s">
        <v>228</v>
      </c>
      <c r="K836" s="138"/>
      <c r="L836" s="184" t="s">
        <v>527</v>
      </c>
      <c r="M836" s="150"/>
      <c r="N836" s="150" t="s">
        <v>217</v>
      </c>
      <c r="O836" s="138"/>
      <c r="P836" s="138" t="s">
        <v>151</v>
      </c>
      <c r="Q836" s="150" t="s">
        <v>152</v>
      </c>
      <c r="R836" s="138" t="s">
        <v>28</v>
      </c>
      <c r="S836" s="139" t="s">
        <v>31</v>
      </c>
      <c r="T836" s="140"/>
      <c r="U836" s="175"/>
      <c r="V836" s="21"/>
    </row>
    <row r="837" spans="1:22" ht="16.5" hidden="1" customHeight="1" x14ac:dyDescent="0.25">
      <c r="A837" s="175">
        <v>818</v>
      </c>
      <c r="B837" s="242"/>
      <c r="C837" s="208">
        <v>44770</v>
      </c>
      <c r="D837" s="208">
        <v>44776</v>
      </c>
      <c r="E837" s="148" t="s">
        <v>17</v>
      </c>
      <c r="F837" s="149">
        <v>866104022169471</v>
      </c>
      <c r="G837" s="148"/>
      <c r="H837" s="148" t="s">
        <v>139</v>
      </c>
      <c r="I837" s="148"/>
      <c r="J837" s="103" t="s">
        <v>228</v>
      </c>
      <c r="K837" s="138"/>
      <c r="L837" s="184" t="s">
        <v>527</v>
      </c>
      <c r="M837" s="150"/>
      <c r="N837" s="150" t="s">
        <v>217</v>
      </c>
      <c r="O837" s="138"/>
      <c r="P837" s="138" t="s">
        <v>151</v>
      </c>
      <c r="Q837" s="150" t="s">
        <v>152</v>
      </c>
      <c r="R837" s="138" t="s">
        <v>28</v>
      </c>
      <c r="S837" s="139" t="s">
        <v>31</v>
      </c>
      <c r="T837" s="140"/>
      <c r="U837" s="175"/>
      <c r="V837" s="21"/>
    </row>
    <row r="838" spans="1:22" ht="16.5" hidden="1" customHeight="1" x14ac:dyDescent="0.25">
      <c r="A838" s="175">
        <v>819</v>
      </c>
      <c r="B838" s="242"/>
      <c r="C838" s="208">
        <v>44770</v>
      </c>
      <c r="D838" s="208">
        <v>44776</v>
      </c>
      <c r="E838" s="148" t="s">
        <v>17</v>
      </c>
      <c r="F838" s="149">
        <v>863586032909594</v>
      </c>
      <c r="G838" s="148"/>
      <c r="H838" s="148" t="s">
        <v>139</v>
      </c>
      <c r="I838" s="148"/>
      <c r="J838" s="103" t="s">
        <v>228</v>
      </c>
      <c r="K838" s="138"/>
      <c r="L838" s="149" t="s">
        <v>902</v>
      </c>
      <c r="M838" s="150" t="s">
        <v>527</v>
      </c>
      <c r="N838" s="150" t="s">
        <v>40</v>
      </c>
      <c r="O838" s="138"/>
      <c r="P838" s="138" t="s">
        <v>151</v>
      </c>
      <c r="Q838" s="150" t="s">
        <v>152</v>
      </c>
      <c r="R838" s="138" t="s">
        <v>28</v>
      </c>
      <c r="S838" s="139" t="s">
        <v>30</v>
      </c>
      <c r="T838" s="140"/>
      <c r="U838" s="175"/>
      <c r="V838" s="21"/>
    </row>
    <row r="839" spans="1:22" ht="16.5" hidden="1" customHeight="1" x14ac:dyDescent="0.25">
      <c r="A839" s="175">
        <v>820</v>
      </c>
      <c r="B839" s="242"/>
      <c r="C839" s="208">
        <v>44770</v>
      </c>
      <c r="D839" s="208">
        <v>44776</v>
      </c>
      <c r="E839" s="148" t="s">
        <v>17</v>
      </c>
      <c r="F839" s="149">
        <v>866104022163680</v>
      </c>
      <c r="G839" s="148"/>
      <c r="H839" s="148" t="s">
        <v>139</v>
      </c>
      <c r="I839" s="49"/>
      <c r="J839" s="103" t="s">
        <v>228</v>
      </c>
      <c r="K839" s="138"/>
      <c r="L839" s="149" t="s">
        <v>903</v>
      </c>
      <c r="M839" s="150" t="s">
        <v>527</v>
      </c>
      <c r="N839" s="150" t="s">
        <v>40</v>
      </c>
      <c r="O839" s="138"/>
      <c r="P839" s="138" t="s">
        <v>151</v>
      </c>
      <c r="Q839" s="150" t="s">
        <v>152</v>
      </c>
      <c r="R839" s="138" t="s">
        <v>28</v>
      </c>
      <c r="S839" s="139" t="s">
        <v>30</v>
      </c>
      <c r="T839" s="140"/>
      <c r="U839" s="175"/>
      <c r="V839" s="21"/>
    </row>
    <row r="840" spans="1:22" ht="18" hidden="1" customHeight="1" x14ac:dyDescent="0.25">
      <c r="A840" s="175">
        <v>821</v>
      </c>
      <c r="B840" s="242"/>
      <c r="C840" s="208">
        <v>44750</v>
      </c>
      <c r="D840" s="208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888</v>
      </c>
      <c r="J840" s="103" t="s">
        <v>228</v>
      </c>
      <c r="K840" s="138" t="s">
        <v>889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hidden="1" customHeight="1" x14ac:dyDescent="0.25">
      <c r="A841" s="175">
        <v>822</v>
      </c>
      <c r="B841" s="242"/>
      <c r="C841" s="208">
        <v>44750</v>
      </c>
      <c r="D841" s="208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888</v>
      </c>
      <c r="J841" s="103" t="s">
        <v>228</v>
      </c>
      <c r="K841" s="138" t="s">
        <v>889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hidden="1" customHeight="1" x14ac:dyDescent="0.25">
      <c r="A842" s="175">
        <v>823</v>
      </c>
      <c r="B842" s="242"/>
      <c r="C842" s="208">
        <v>44750</v>
      </c>
      <c r="D842" s="208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888</v>
      </c>
      <c r="J842" s="103" t="s">
        <v>633</v>
      </c>
      <c r="K842" s="138" t="s">
        <v>890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hidden="1" customHeight="1" x14ac:dyDescent="0.25">
      <c r="A843" s="175">
        <v>824</v>
      </c>
      <c r="B843" s="242"/>
      <c r="C843" s="208">
        <v>44754</v>
      </c>
      <c r="D843" s="208">
        <v>44755</v>
      </c>
      <c r="E843" s="148" t="s">
        <v>891</v>
      </c>
      <c r="F843" s="149" t="s">
        <v>665</v>
      </c>
      <c r="G843" s="148"/>
      <c r="H843" s="148" t="s">
        <v>158</v>
      </c>
      <c r="I843" s="148"/>
      <c r="J843" s="103"/>
      <c r="K843" s="138" t="s">
        <v>892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hidden="1" customHeight="1" x14ac:dyDescent="0.25">
      <c r="A844" s="175">
        <v>825</v>
      </c>
      <c r="B844" s="242"/>
      <c r="C844" s="208">
        <v>44754</v>
      </c>
      <c r="D844" s="208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hidden="1" customHeight="1" x14ac:dyDescent="0.25">
      <c r="A845" s="175">
        <v>826</v>
      </c>
      <c r="B845" s="242"/>
      <c r="C845" s="208">
        <v>44770</v>
      </c>
      <c r="D845" s="208">
        <v>44776</v>
      </c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893</v>
      </c>
      <c r="L845" s="184" t="s">
        <v>274</v>
      </c>
      <c r="M845" s="150" t="s">
        <v>162</v>
      </c>
      <c r="N845" s="150" t="s">
        <v>592</v>
      </c>
      <c r="O845" s="138"/>
      <c r="P845" s="138" t="s">
        <v>167</v>
      </c>
      <c r="Q845" s="150" t="s">
        <v>152</v>
      </c>
      <c r="R845" s="138" t="s">
        <v>23</v>
      </c>
      <c r="S845" s="139" t="s">
        <v>25</v>
      </c>
      <c r="T845" s="140"/>
      <c r="U845" s="175"/>
      <c r="V845" s="21"/>
    </row>
    <row r="846" spans="1:22" ht="16.5" hidden="1" customHeight="1" x14ac:dyDescent="0.25">
      <c r="A846" s="175">
        <v>827</v>
      </c>
      <c r="B846" s="242"/>
      <c r="C846" s="208">
        <v>44770</v>
      </c>
      <c r="D846" s="208">
        <v>44776</v>
      </c>
      <c r="E846" s="148" t="s">
        <v>14</v>
      </c>
      <c r="F846" s="149">
        <v>866762029425921</v>
      </c>
      <c r="G846" s="156"/>
      <c r="H846" s="148" t="s">
        <v>139</v>
      </c>
      <c r="I846" s="148"/>
      <c r="J846" s="103" t="s">
        <v>159</v>
      </c>
      <c r="K846" s="138"/>
      <c r="L846" s="184" t="s">
        <v>428</v>
      </c>
      <c r="M846" s="150"/>
      <c r="N846" s="150" t="s">
        <v>40</v>
      </c>
      <c r="O846" s="138"/>
      <c r="P846" s="138" t="s">
        <v>151</v>
      </c>
      <c r="Q846" s="150" t="s">
        <v>152</v>
      </c>
      <c r="R846" s="138" t="s">
        <v>28</v>
      </c>
      <c r="S846" s="139" t="s">
        <v>30</v>
      </c>
      <c r="T846" s="140"/>
      <c r="U846" s="175"/>
      <c r="V846" s="21"/>
    </row>
    <row r="847" spans="1:22" ht="16.5" hidden="1" customHeight="1" x14ac:dyDescent="0.25">
      <c r="A847" s="175">
        <v>828</v>
      </c>
      <c r="B847" s="242"/>
      <c r="C847" s="208">
        <v>44770</v>
      </c>
      <c r="D847" s="208">
        <v>44776</v>
      </c>
      <c r="E847" s="148" t="s">
        <v>20</v>
      </c>
      <c r="F847" s="149">
        <v>865209034369844</v>
      </c>
      <c r="G847" s="156"/>
      <c r="H847" s="148" t="s">
        <v>139</v>
      </c>
      <c r="I847" s="148"/>
      <c r="J847" s="103" t="s">
        <v>228</v>
      </c>
      <c r="K847" s="138"/>
      <c r="L847" s="184" t="s">
        <v>442</v>
      </c>
      <c r="M847" s="150"/>
      <c r="N847" s="150" t="s">
        <v>40</v>
      </c>
      <c r="O847" s="138"/>
      <c r="P847" s="138" t="s">
        <v>151</v>
      </c>
      <c r="Q847" s="150" t="s">
        <v>152</v>
      </c>
      <c r="R847" s="138" t="s">
        <v>28</v>
      </c>
      <c r="S847" s="139" t="s">
        <v>30</v>
      </c>
      <c r="T847" s="140"/>
      <c r="U847" s="175"/>
      <c r="V847" s="21"/>
    </row>
    <row r="848" spans="1:22" ht="16.5" hidden="1" customHeight="1" x14ac:dyDescent="0.25">
      <c r="A848" s="175">
        <v>829</v>
      </c>
      <c r="B848" s="243"/>
      <c r="C848" s="208">
        <v>44770</v>
      </c>
      <c r="D848" s="208">
        <v>44776</v>
      </c>
      <c r="E848" s="148" t="s">
        <v>20</v>
      </c>
      <c r="F848" s="149">
        <v>865209034444886</v>
      </c>
      <c r="G848" s="156"/>
      <c r="H848" s="148" t="s">
        <v>139</v>
      </c>
      <c r="I848" s="148"/>
      <c r="J848" s="103" t="s">
        <v>633</v>
      </c>
      <c r="K848" s="138"/>
      <c r="L848" s="184" t="s">
        <v>901</v>
      </c>
      <c r="M848" s="184" t="s">
        <v>442</v>
      </c>
      <c r="N848" s="150" t="s">
        <v>40</v>
      </c>
      <c r="O848" s="138"/>
      <c r="P848" s="138" t="s">
        <v>151</v>
      </c>
      <c r="Q848" s="150" t="s">
        <v>152</v>
      </c>
      <c r="R848" s="138" t="s">
        <v>28</v>
      </c>
      <c r="S848" s="139" t="s">
        <v>30</v>
      </c>
      <c r="T848" s="140"/>
      <c r="U848" s="175"/>
      <c r="V848" s="21"/>
    </row>
    <row r="849" spans="1:22" ht="18" hidden="1" customHeight="1" x14ac:dyDescent="0.25">
      <c r="A849" s="175">
        <v>830</v>
      </c>
      <c r="B849" s="241" t="s">
        <v>899</v>
      </c>
      <c r="C849" s="208" t="s">
        <v>894</v>
      </c>
      <c r="D849" s="208">
        <v>44775</v>
      </c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 t="s">
        <v>354</v>
      </c>
      <c r="L849" s="184"/>
      <c r="M849" s="150"/>
      <c r="N849" s="150" t="s">
        <v>905</v>
      </c>
      <c r="O849" s="138"/>
      <c r="P849" s="138" t="s">
        <v>151</v>
      </c>
      <c r="Q849" s="150" t="s">
        <v>71</v>
      </c>
      <c r="R849" s="138" t="s">
        <v>28</v>
      </c>
      <c r="S849" s="139" t="s">
        <v>369</v>
      </c>
      <c r="T849" s="140"/>
      <c r="U849" s="175"/>
      <c r="V849" s="21"/>
    </row>
    <row r="850" spans="1:22" ht="16.5" hidden="1" customHeight="1" x14ac:dyDescent="0.25">
      <c r="A850" s="175">
        <v>831</v>
      </c>
      <c r="B850" s="242"/>
      <c r="C850" s="208" t="s">
        <v>894</v>
      </c>
      <c r="D850" s="208">
        <v>44775</v>
      </c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hidden="1" customHeight="1" x14ac:dyDescent="0.25">
      <c r="A851" s="175">
        <v>832</v>
      </c>
      <c r="B851" s="242"/>
      <c r="C851" s="208" t="s">
        <v>894</v>
      </c>
      <c r="D851" s="208">
        <v>44775</v>
      </c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895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hidden="1" customHeight="1" x14ac:dyDescent="0.25">
      <c r="A852" s="175">
        <v>833</v>
      </c>
      <c r="B852" s="242"/>
      <c r="C852" s="208" t="s">
        <v>894</v>
      </c>
      <c r="D852" s="208">
        <v>44775</v>
      </c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hidden="1" customHeight="1" x14ac:dyDescent="0.25">
      <c r="A853" s="175">
        <v>834</v>
      </c>
      <c r="B853" s="242"/>
      <c r="C853" s="208" t="s">
        <v>894</v>
      </c>
      <c r="D853" s="208">
        <v>44775</v>
      </c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hidden="1" customHeight="1" x14ac:dyDescent="0.25">
      <c r="A854" s="175">
        <v>835</v>
      </c>
      <c r="B854" s="242"/>
      <c r="C854" s="208" t="s">
        <v>894</v>
      </c>
      <c r="D854" s="208">
        <v>44775</v>
      </c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896</v>
      </c>
      <c r="L854" s="149" t="s">
        <v>149</v>
      </c>
      <c r="M854" s="150"/>
      <c r="N854" s="150" t="s">
        <v>906</v>
      </c>
      <c r="O854" s="144"/>
      <c r="P854" s="138" t="s">
        <v>167</v>
      </c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hidden="1" customHeight="1" x14ac:dyDescent="0.25">
      <c r="A855" s="175">
        <v>836</v>
      </c>
      <c r="B855" s="242"/>
      <c r="C855" s="208" t="s">
        <v>894</v>
      </c>
      <c r="D855" s="208">
        <v>44775</v>
      </c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896</v>
      </c>
      <c r="L855" s="149" t="s">
        <v>155</v>
      </c>
      <c r="M855" s="150"/>
      <c r="N855" s="150" t="s">
        <v>906</v>
      </c>
      <c r="O855" s="144"/>
      <c r="P855" s="138" t="s">
        <v>167</v>
      </c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hidden="1" customHeight="1" x14ac:dyDescent="0.25">
      <c r="A856" s="175">
        <v>837</v>
      </c>
      <c r="B856" s="242"/>
      <c r="C856" s="208" t="s">
        <v>894</v>
      </c>
      <c r="D856" s="208">
        <v>44775</v>
      </c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896</v>
      </c>
      <c r="L856" s="138" t="s">
        <v>149</v>
      </c>
      <c r="M856" s="150"/>
      <c r="N856" s="150" t="s">
        <v>906</v>
      </c>
      <c r="O856" s="144"/>
      <c r="P856" s="138" t="s">
        <v>167</v>
      </c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hidden="1" customHeight="1" x14ac:dyDescent="0.25">
      <c r="A857" s="175">
        <v>838</v>
      </c>
      <c r="B857" s="242"/>
      <c r="C857" s="208" t="s">
        <v>894</v>
      </c>
      <c r="D857" s="208">
        <v>44775</v>
      </c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897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hidden="1" customHeight="1" x14ac:dyDescent="0.25">
      <c r="A858" s="175">
        <v>839</v>
      </c>
      <c r="B858" s="242"/>
      <c r="C858" s="208" t="s">
        <v>894</v>
      </c>
      <c r="D858" s="208">
        <v>44775</v>
      </c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898</v>
      </c>
      <c r="L858" s="138" t="s">
        <v>149</v>
      </c>
      <c r="M858" s="150"/>
      <c r="N858" s="150" t="s">
        <v>906</v>
      </c>
      <c r="O858" s="144"/>
      <c r="P858" s="138" t="s">
        <v>167</v>
      </c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hidden="1" customHeight="1" x14ac:dyDescent="0.25">
      <c r="A859" s="175">
        <v>840</v>
      </c>
      <c r="B859" s="242"/>
      <c r="C859" s="208">
        <v>44764</v>
      </c>
      <c r="D859" s="208">
        <v>44775</v>
      </c>
      <c r="E859" s="148" t="s">
        <v>19</v>
      </c>
      <c r="F859" s="149">
        <v>864811036919152</v>
      </c>
      <c r="G859" s="148"/>
      <c r="H859" s="148" t="s">
        <v>139</v>
      </c>
      <c r="I859" s="227"/>
      <c r="J859" s="103" t="s">
        <v>761</v>
      </c>
      <c r="K859" s="138" t="s">
        <v>172</v>
      </c>
      <c r="L859" s="184"/>
      <c r="M859" s="150" t="s">
        <v>189</v>
      </c>
      <c r="N859" s="150" t="s">
        <v>907</v>
      </c>
      <c r="O859" s="138"/>
      <c r="P859" s="138" t="s">
        <v>151</v>
      </c>
      <c r="Q859" s="150" t="s">
        <v>71</v>
      </c>
      <c r="R859" s="138" t="s">
        <v>72</v>
      </c>
      <c r="S859" s="139" t="s">
        <v>178</v>
      </c>
      <c r="T859" s="140"/>
      <c r="U859" s="175"/>
      <c r="V859" s="21"/>
    </row>
    <row r="860" spans="1:22" ht="16.5" hidden="1" customHeight="1" x14ac:dyDescent="0.25">
      <c r="A860" s="175">
        <v>841</v>
      </c>
      <c r="B860" s="242"/>
      <c r="C860" s="208">
        <v>44764</v>
      </c>
      <c r="D860" s="208">
        <v>44775</v>
      </c>
      <c r="E860" s="148" t="s">
        <v>19</v>
      </c>
      <c r="F860" s="149">
        <v>866192037803267</v>
      </c>
      <c r="G860" s="148"/>
      <c r="H860" s="148" t="s">
        <v>139</v>
      </c>
      <c r="I860" s="227"/>
      <c r="J860" s="103" t="s">
        <v>908</v>
      </c>
      <c r="K860" s="138" t="s">
        <v>188</v>
      </c>
      <c r="L860" s="184" t="s">
        <v>295</v>
      </c>
      <c r="M860" s="150" t="s">
        <v>193</v>
      </c>
      <c r="N860" s="150" t="s">
        <v>907</v>
      </c>
      <c r="O860" s="138"/>
      <c r="P860" s="138" t="s">
        <v>151</v>
      </c>
      <c r="Q860" s="150" t="s">
        <v>71</v>
      </c>
      <c r="R860" s="138" t="s">
        <v>72</v>
      </c>
      <c r="S860" s="139" t="s">
        <v>178</v>
      </c>
      <c r="T860" s="140"/>
      <c r="U860" s="175"/>
      <c r="V860" s="21"/>
    </row>
    <row r="861" spans="1:22" ht="16.5" hidden="1" customHeight="1" x14ac:dyDescent="0.25">
      <c r="A861" s="175">
        <v>842</v>
      </c>
      <c r="B861" s="242"/>
      <c r="C861" s="208">
        <v>44764</v>
      </c>
      <c r="D861" s="208">
        <v>44775</v>
      </c>
      <c r="E861" s="148" t="s">
        <v>19</v>
      </c>
      <c r="F861" s="149">
        <v>864811036963176</v>
      </c>
      <c r="G861" s="148" t="s">
        <v>196</v>
      </c>
      <c r="H861" s="148" t="s">
        <v>139</v>
      </c>
      <c r="I861" s="227"/>
      <c r="J861" s="103" t="s">
        <v>398</v>
      </c>
      <c r="K861" s="138" t="s">
        <v>188</v>
      </c>
      <c r="L861" s="184" t="s">
        <v>278</v>
      </c>
      <c r="M861" s="150" t="s">
        <v>189</v>
      </c>
      <c r="N861" s="150" t="s">
        <v>907</v>
      </c>
      <c r="O861" s="138"/>
      <c r="P861" s="138" t="s">
        <v>151</v>
      </c>
      <c r="Q861" s="150" t="s">
        <v>71</v>
      </c>
      <c r="R861" s="138" t="s">
        <v>72</v>
      </c>
      <c r="S861" s="139" t="s">
        <v>178</v>
      </c>
      <c r="T861" s="140"/>
      <c r="U861" s="175"/>
      <c r="V861" s="21"/>
    </row>
    <row r="862" spans="1:22" ht="16.5" hidden="1" customHeight="1" x14ac:dyDescent="0.25">
      <c r="A862" s="175">
        <v>843</v>
      </c>
      <c r="B862" s="242"/>
      <c r="C862" s="208">
        <v>44764</v>
      </c>
      <c r="D862" s="208">
        <v>44775</v>
      </c>
      <c r="E862" s="148" t="s">
        <v>19</v>
      </c>
      <c r="F862" s="149">
        <v>866192037844824</v>
      </c>
      <c r="G862" s="148" t="s">
        <v>196</v>
      </c>
      <c r="H862" s="148" t="s">
        <v>139</v>
      </c>
      <c r="I862" s="227"/>
      <c r="J862" s="103" t="s">
        <v>908</v>
      </c>
      <c r="K862" s="138" t="s">
        <v>188</v>
      </c>
      <c r="L862" s="138" t="s">
        <v>212</v>
      </c>
      <c r="M862" s="150" t="s">
        <v>193</v>
      </c>
      <c r="N862" s="150" t="s">
        <v>907</v>
      </c>
      <c r="O862" s="138"/>
      <c r="P862" s="138" t="s">
        <v>151</v>
      </c>
      <c r="Q862" s="150" t="s">
        <v>71</v>
      </c>
      <c r="R862" s="138" t="s">
        <v>72</v>
      </c>
      <c r="S862" s="139" t="s">
        <v>178</v>
      </c>
      <c r="T862" s="140"/>
      <c r="U862" s="175"/>
      <c r="V862" s="21"/>
    </row>
    <row r="863" spans="1:22" ht="16.5" hidden="1" customHeight="1" x14ac:dyDescent="0.25">
      <c r="A863" s="175">
        <v>844</v>
      </c>
      <c r="B863" s="242"/>
      <c r="C863" s="208" t="s">
        <v>894</v>
      </c>
      <c r="D863" s="208">
        <v>44775</v>
      </c>
      <c r="E863" s="148" t="s">
        <v>39</v>
      </c>
      <c r="F863" s="149">
        <v>860906041121234</v>
      </c>
      <c r="G863" s="148"/>
      <c r="H863" s="148" t="s">
        <v>139</v>
      </c>
      <c r="I863" s="148"/>
      <c r="J863" s="103"/>
      <c r="K863" s="138" t="s">
        <v>35</v>
      </c>
      <c r="L863" s="184" t="s">
        <v>714</v>
      </c>
      <c r="M863" s="150" t="s">
        <v>712</v>
      </c>
      <c r="N863" s="150" t="s">
        <v>634</v>
      </c>
      <c r="O863" s="138"/>
      <c r="P863" s="138" t="s">
        <v>151</v>
      </c>
      <c r="Q863" s="150" t="s">
        <v>71</v>
      </c>
      <c r="R863" s="138" t="s">
        <v>28</v>
      </c>
      <c r="S863" s="139" t="s">
        <v>369</v>
      </c>
      <c r="T863" s="140"/>
      <c r="U863" s="175"/>
      <c r="V863" s="21"/>
    </row>
    <row r="864" spans="1:22" ht="16.5" hidden="1" customHeight="1" x14ac:dyDescent="0.25">
      <c r="A864" s="175">
        <v>845</v>
      </c>
      <c r="B864" s="242"/>
      <c r="C864" s="208" t="s">
        <v>894</v>
      </c>
      <c r="D864" s="208">
        <v>44775</v>
      </c>
      <c r="E864" s="148" t="s">
        <v>39</v>
      </c>
      <c r="F864" s="149">
        <v>860906041148740</v>
      </c>
      <c r="G864" s="148"/>
      <c r="H864" s="148" t="s">
        <v>139</v>
      </c>
      <c r="I864" s="148"/>
      <c r="J864" s="103" t="s">
        <v>909</v>
      </c>
      <c r="K864" s="138"/>
      <c r="L864" s="184" t="s">
        <v>714</v>
      </c>
      <c r="M864" s="150" t="s">
        <v>712</v>
      </c>
      <c r="N864" s="150" t="s">
        <v>40</v>
      </c>
      <c r="O864" s="138"/>
      <c r="P864" s="138" t="s">
        <v>151</v>
      </c>
      <c r="Q864" s="150" t="s">
        <v>71</v>
      </c>
      <c r="R864" s="138" t="s">
        <v>28</v>
      </c>
      <c r="S864" s="139" t="s">
        <v>30</v>
      </c>
      <c r="T864" s="140"/>
      <c r="U864" s="175"/>
      <c r="V864" s="21"/>
    </row>
    <row r="865" spans="1:22" ht="16.5" hidden="1" customHeight="1" x14ac:dyDescent="0.25">
      <c r="A865" s="175">
        <v>846</v>
      </c>
      <c r="B865" s="242"/>
      <c r="C865" s="208">
        <v>44764</v>
      </c>
      <c r="D865" s="208">
        <v>44775</v>
      </c>
      <c r="E865" s="148" t="s">
        <v>38</v>
      </c>
      <c r="F865" s="149">
        <v>868183037807950</v>
      </c>
      <c r="G865" s="148"/>
      <c r="H865" s="148" t="s">
        <v>139</v>
      </c>
      <c r="I865" s="148"/>
      <c r="J865" s="103" t="s">
        <v>761</v>
      </c>
      <c r="K865" s="138" t="s">
        <v>707</v>
      </c>
      <c r="L865" s="184" t="s">
        <v>161</v>
      </c>
      <c r="M865" s="150"/>
      <c r="N865" s="150" t="s">
        <v>910</v>
      </c>
      <c r="O865" s="138"/>
      <c r="P865" s="138" t="s">
        <v>151</v>
      </c>
      <c r="Q865" s="150" t="s">
        <v>71</v>
      </c>
      <c r="R865" s="138" t="s">
        <v>72</v>
      </c>
      <c r="S865" s="139" t="s">
        <v>258</v>
      </c>
      <c r="T865" s="140"/>
      <c r="U865" s="175"/>
      <c r="V865" s="21"/>
    </row>
    <row r="866" spans="1:22" ht="16.5" hidden="1" customHeight="1" x14ac:dyDescent="0.25">
      <c r="A866" s="175">
        <v>847</v>
      </c>
      <c r="B866" s="242"/>
      <c r="C866" s="208">
        <v>44764</v>
      </c>
      <c r="D866" s="208">
        <v>44775</v>
      </c>
      <c r="E866" s="148" t="s">
        <v>38</v>
      </c>
      <c r="F866" s="149">
        <v>867857039935635</v>
      </c>
      <c r="G866" s="148" t="s">
        <v>196</v>
      </c>
      <c r="H866" s="148" t="s">
        <v>139</v>
      </c>
      <c r="I866" s="148" t="s">
        <v>215</v>
      </c>
      <c r="J866" s="103" t="s">
        <v>761</v>
      </c>
      <c r="K866" s="138"/>
      <c r="L866" s="184" t="s">
        <v>234</v>
      </c>
      <c r="M866" s="150" t="s">
        <v>162</v>
      </c>
      <c r="N866" s="150" t="s">
        <v>40</v>
      </c>
      <c r="O866" s="138"/>
      <c r="P866" s="138" t="s">
        <v>151</v>
      </c>
      <c r="Q866" s="150" t="s">
        <v>71</v>
      </c>
      <c r="R866" s="138" t="s">
        <v>28</v>
      </c>
      <c r="S866" s="139" t="s">
        <v>30</v>
      </c>
      <c r="T866" s="140"/>
      <c r="U866" s="175"/>
      <c r="V866" s="21"/>
    </row>
    <row r="867" spans="1:22" ht="16.5" hidden="1" customHeight="1" x14ac:dyDescent="0.25">
      <c r="A867" s="175">
        <v>848</v>
      </c>
      <c r="B867" s="242"/>
      <c r="C867" s="208">
        <v>44764</v>
      </c>
      <c r="D867" s="208">
        <v>44775</v>
      </c>
      <c r="E867" s="148" t="s">
        <v>38</v>
      </c>
      <c r="F867" s="149">
        <v>868183034803333</v>
      </c>
      <c r="G867" s="148"/>
      <c r="H867" s="148" t="s">
        <v>139</v>
      </c>
      <c r="I867" s="148"/>
      <c r="J867" s="103" t="s">
        <v>761</v>
      </c>
      <c r="K867" s="138"/>
      <c r="L867" s="184" t="s">
        <v>238</v>
      </c>
      <c r="M867" s="150" t="s">
        <v>162</v>
      </c>
      <c r="N867" s="150" t="s">
        <v>40</v>
      </c>
      <c r="O867" s="138"/>
      <c r="P867" s="138" t="s">
        <v>151</v>
      </c>
      <c r="Q867" s="150" t="s">
        <v>71</v>
      </c>
      <c r="R867" s="138" t="s">
        <v>28</v>
      </c>
      <c r="S867" s="139" t="s">
        <v>30</v>
      </c>
      <c r="T867" s="140"/>
      <c r="U867" s="175"/>
      <c r="V867" s="21"/>
    </row>
    <row r="868" spans="1:22" ht="16.5" hidden="1" customHeight="1" x14ac:dyDescent="0.25">
      <c r="A868" s="175">
        <v>849</v>
      </c>
      <c r="B868" s="242"/>
      <c r="C868" s="208">
        <v>44764</v>
      </c>
      <c r="D868" s="208">
        <v>44775</v>
      </c>
      <c r="E868" s="148" t="s">
        <v>38</v>
      </c>
      <c r="F868" s="149">
        <v>868183035897979</v>
      </c>
      <c r="G868" s="148" t="s">
        <v>196</v>
      </c>
      <c r="H868" s="148" t="s">
        <v>139</v>
      </c>
      <c r="I868" s="148" t="s">
        <v>215</v>
      </c>
      <c r="J868" s="138" t="s">
        <v>761</v>
      </c>
      <c r="K868" s="138"/>
      <c r="L868" s="138" t="s">
        <v>274</v>
      </c>
      <c r="M868" s="150" t="s">
        <v>162</v>
      </c>
      <c r="N868" s="150" t="s">
        <v>40</v>
      </c>
      <c r="O868" s="138"/>
      <c r="P868" s="138" t="s">
        <v>151</v>
      </c>
      <c r="Q868" s="150" t="s">
        <v>71</v>
      </c>
      <c r="R868" s="138" t="s">
        <v>28</v>
      </c>
      <c r="S868" s="139" t="s">
        <v>30</v>
      </c>
      <c r="T868" s="140"/>
      <c r="U868" s="175"/>
      <c r="V868" s="21"/>
    </row>
    <row r="869" spans="1:22" ht="16.5" hidden="1" customHeight="1" x14ac:dyDescent="0.25">
      <c r="A869" s="175">
        <v>850</v>
      </c>
      <c r="B869" s="242"/>
      <c r="C869" s="208">
        <v>44764</v>
      </c>
      <c r="D869" s="208">
        <v>44775</v>
      </c>
      <c r="E869" s="148" t="s">
        <v>38</v>
      </c>
      <c r="F869" s="149">
        <v>868183034810957</v>
      </c>
      <c r="G869" s="148"/>
      <c r="H869" s="148" t="s">
        <v>139</v>
      </c>
      <c r="I869" s="148"/>
      <c r="J869" s="103" t="s">
        <v>761</v>
      </c>
      <c r="K869" s="138" t="s">
        <v>165</v>
      </c>
      <c r="L869" s="149" t="s">
        <v>162</v>
      </c>
      <c r="M869" s="150"/>
      <c r="N869" s="150" t="s">
        <v>833</v>
      </c>
      <c r="O869" s="138"/>
      <c r="P869" s="138" t="s">
        <v>151</v>
      </c>
      <c r="Q869" s="150" t="s">
        <v>71</v>
      </c>
      <c r="R869" s="138" t="s">
        <v>23</v>
      </c>
      <c r="S869" s="139" t="s">
        <v>25</v>
      </c>
      <c r="T869" s="140"/>
      <c r="U869" s="175"/>
      <c r="V869" s="21"/>
    </row>
    <row r="870" spans="1:22" ht="16.5" hidden="1" customHeight="1" x14ac:dyDescent="0.25">
      <c r="A870" s="175">
        <v>851</v>
      </c>
      <c r="B870" s="242"/>
      <c r="C870" s="208">
        <v>44764</v>
      </c>
      <c r="D870" s="208">
        <v>44775</v>
      </c>
      <c r="E870" s="148" t="s">
        <v>38</v>
      </c>
      <c r="F870" s="149">
        <v>868183038091828</v>
      </c>
      <c r="G870" s="148"/>
      <c r="H870" s="148" t="s">
        <v>139</v>
      </c>
      <c r="I870" s="49"/>
      <c r="J870" s="103" t="s">
        <v>761</v>
      </c>
      <c r="K870" s="138" t="s">
        <v>272</v>
      </c>
      <c r="L870" s="149" t="s">
        <v>161</v>
      </c>
      <c r="M870" s="150" t="s">
        <v>162</v>
      </c>
      <c r="N870" s="150" t="s">
        <v>910</v>
      </c>
      <c r="O870" s="138"/>
      <c r="P870" s="138" t="s">
        <v>151</v>
      </c>
      <c r="Q870" s="150" t="s">
        <v>71</v>
      </c>
      <c r="R870" s="138" t="s">
        <v>72</v>
      </c>
      <c r="S870" s="139" t="s">
        <v>258</v>
      </c>
      <c r="T870" s="140"/>
      <c r="U870" s="175"/>
      <c r="V870" s="21"/>
    </row>
    <row r="871" spans="1:22" ht="16.5" hidden="1" customHeight="1" x14ac:dyDescent="0.25">
      <c r="A871" s="175">
        <v>852</v>
      </c>
      <c r="B871" s="242"/>
      <c r="C871" s="208">
        <v>44764</v>
      </c>
      <c r="D871" s="208">
        <v>44775</v>
      </c>
      <c r="E871" s="148" t="s">
        <v>38</v>
      </c>
      <c r="F871" s="149">
        <v>868183034792460</v>
      </c>
      <c r="G871" s="148"/>
      <c r="H871" s="148" t="s">
        <v>139</v>
      </c>
      <c r="I871" s="49"/>
      <c r="J871" s="103" t="s">
        <v>761</v>
      </c>
      <c r="K871" s="138"/>
      <c r="L871" s="138" t="s">
        <v>395</v>
      </c>
      <c r="M871" s="150" t="s">
        <v>162</v>
      </c>
      <c r="N871" s="150" t="s">
        <v>40</v>
      </c>
      <c r="O871" s="138"/>
      <c r="P871" s="138" t="s">
        <v>151</v>
      </c>
      <c r="Q871" s="150" t="s">
        <v>71</v>
      </c>
      <c r="R871" s="138" t="s">
        <v>28</v>
      </c>
      <c r="S871" s="139" t="s">
        <v>30</v>
      </c>
      <c r="T871" s="140"/>
      <c r="U871" s="175"/>
      <c r="V871" s="21"/>
    </row>
    <row r="872" spans="1:22" ht="16.5" hidden="1" customHeight="1" x14ac:dyDescent="0.25">
      <c r="A872" s="175">
        <v>853</v>
      </c>
      <c r="B872" s="242"/>
      <c r="C872" s="208">
        <v>44764</v>
      </c>
      <c r="D872" s="208">
        <v>44775</v>
      </c>
      <c r="E872" s="148" t="s">
        <v>38</v>
      </c>
      <c r="F872" s="149">
        <v>868183035871834</v>
      </c>
      <c r="G872" s="148"/>
      <c r="H872" s="148" t="s">
        <v>139</v>
      </c>
      <c r="I872" s="148" t="s">
        <v>191</v>
      </c>
      <c r="J872" s="103" t="s">
        <v>547</v>
      </c>
      <c r="K872" s="138" t="s">
        <v>707</v>
      </c>
      <c r="L872" s="138" t="s">
        <v>221</v>
      </c>
      <c r="M872" s="150" t="s">
        <v>162</v>
      </c>
      <c r="N872" s="150" t="s">
        <v>910</v>
      </c>
      <c r="O872" s="138"/>
      <c r="P872" s="138" t="s">
        <v>151</v>
      </c>
      <c r="Q872" s="150" t="s">
        <v>71</v>
      </c>
      <c r="R872" s="138" t="s">
        <v>72</v>
      </c>
      <c r="S872" s="139" t="s">
        <v>258</v>
      </c>
      <c r="T872" s="140"/>
      <c r="U872" s="175"/>
      <c r="V872" s="21"/>
    </row>
    <row r="873" spans="1:22" ht="16.5" hidden="1" customHeight="1" x14ac:dyDescent="0.25">
      <c r="A873" s="175">
        <v>854</v>
      </c>
      <c r="B873" s="242"/>
      <c r="C873" s="208">
        <v>44764</v>
      </c>
      <c r="D873" s="208">
        <v>44775</v>
      </c>
      <c r="E873" s="148" t="s">
        <v>38</v>
      </c>
      <c r="F873" s="149">
        <v>868183034578273</v>
      </c>
      <c r="G873" s="148"/>
      <c r="H873" s="148" t="s">
        <v>139</v>
      </c>
      <c r="I873" s="156"/>
      <c r="J873" s="103" t="s">
        <v>340</v>
      </c>
      <c r="K873" s="138" t="s">
        <v>35</v>
      </c>
      <c r="L873" s="138"/>
      <c r="M873" s="150" t="s">
        <v>162</v>
      </c>
      <c r="N873" s="150" t="s">
        <v>911</v>
      </c>
      <c r="O873" s="138"/>
      <c r="P873" s="138" t="s">
        <v>151</v>
      </c>
      <c r="Q873" s="150" t="s">
        <v>71</v>
      </c>
      <c r="R873" s="138" t="s">
        <v>28</v>
      </c>
      <c r="S873" s="139" t="s">
        <v>29</v>
      </c>
      <c r="T873" s="140"/>
      <c r="U873" s="175"/>
      <c r="V873" s="21"/>
    </row>
    <row r="874" spans="1:22" ht="16.5" hidden="1" customHeight="1" x14ac:dyDescent="0.25">
      <c r="A874" s="175">
        <v>855</v>
      </c>
      <c r="B874" s="243"/>
      <c r="C874" s="208">
        <v>44764</v>
      </c>
      <c r="D874" s="208">
        <v>44775</v>
      </c>
      <c r="E874" s="148" t="s">
        <v>43</v>
      </c>
      <c r="F874" s="149">
        <v>868183034573308</v>
      </c>
      <c r="G874" s="148"/>
      <c r="H874" s="148" t="s">
        <v>139</v>
      </c>
      <c r="I874" s="148"/>
      <c r="J874" s="103" t="s">
        <v>340</v>
      </c>
      <c r="K874" s="138"/>
      <c r="L874" s="184"/>
      <c r="M874" s="150" t="s">
        <v>162</v>
      </c>
      <c r="N874" s="150" t="s">
        <v>40</v>
      </c>
      <c r="O874" s="138"/>
      <c r="P874" s="138" t="s">
        <v>151</v>
      </c>
      <c r="Q874" s="150" t="s">
        <v>71</v>
      </c>
      <c r="R874" s="138" t="s">
        <v>28</v>
      </c>
      <c r="S874" s="139" t="s">
        <v>30</v>
      </c>
      <c r="T874" s="140"/>
      <c r="U874" s="175"/>
      <c r="V874" s="21"/>
    </row>
    <row r="875" spans="1:22" ht="16.5" hidden="1" customHeight="1" x14ac:dyDescent="0.25">
      <c r="A875" s="246" t="s">
        <v>86</v>
      </c>
      <c r="B875" s="247"/>
      <c r="C875" s="247"/>
      <c r="D875" s="247"/>
      <c r="E875" s="247"/>
      <c r="F875" s="247"/>
      <c r="G875" s="247"/>
      <c r="H875" s="247"/>
      <c r="I875" s="247"/>
      <c r="J875" s="247"/>
      <c r="K875" s="247"/>
      <c r="L875" s="247"/>
      <c r="M875" s="247"/>
      <c r="N875" s="247"/>
      <c r="O875" s="247"/>
      <c r="P875" s="247"/>
      <c r="Q875" s="247"/>
      <c r="R875" s="247"/>
      <c r="S875" s="247"/>
      <c r="T875" s="247"/>
      <c r="U875" s="248"/>
      <c r="V875" s="21"/>
    </row>
    <row r="876" spans="1:22" ht="16.5" hidden="1" customHeight="1" x14ac:dyDescent="0.25">
      <c r="A876" s="249"/>
      <c r="B876" s="250"/>
      <c r="C876" s="250"/>
      <c r="D876" s="250"/>
      <c r="E876" s="250"/>
      <c r="F876" s="250"/>
      <c r="G876" s="250"/>
      <c r="H876" s="250"/>
      <c r="I876" s="250"/>
      <c r="J876" s="250"/>
      <c r="K876" s="250"/>
      <c r="L876" s="250"/>
      <c r="M876" s="250"/>
      <c r="N876" s="250"/>
      <c r="O876" s="250"/>
      <c r="P876" s="250"/>
      <c r="Q876" s="250"/>
      <c r="R876" s="250"/>
      <c r="S876" s="250"/>
      <c r="T876" s="250"/>
      <c r="U876" s="251"/>
      <c r="V876" s="21"/>
    </row>
    <row r="877" spans="1:22" ht="16.5" customHeight="1" x14ac:dyDescent="0.25">
      <c r="A877" s="175">
        <v>856</v>
      </c>
      <c r="B877" s="241" t="s">
        <v>563</v>
      </c>
      <c r="C877" s="221">
        <v>44696</v>
      </c>
      <c r="D877" s="221">
        <v>44795</v>
      </c>
      <c r="E877" s="148" t="s">
        <v>542</v>
      </c>
      <c r="F877" s="149" t="s">
        <v>912</v>
      </c>
      <c r="G877" s="148" t="s">
        <v>913</v>
      </c>
      <c r="H877" s="61" t="s">
        <v>158</v>
      </c>
      <c r="I877" s="21" t="s">
        <v>914</v>
      </c>
      <c r="J877" s="222"/>
      <c r="K877" s="178" t="s">
        <v>915</v>
      </c>
      <c r="L877" s="223"/>
      <c r="M877" s="52"/>
      <c r="N877" s="52" t="s">
        <v>613</v>
      </c>
      <c r="O877" s="178"/>
      <c r="P877" s="178"/>
      <c r="Q877" s="52" t="s">
        <v>71</v>
      </c>
      <c r="R877" s="178" t="s">
        <v>23</v>
      </c>
      <c r="S877" s="225" t="s">
        <v>41</v>
      </c>
      <c r="T877" s="140"/>
      <c r="U877" s="175"/>
      <c r="V877" s="21"/>
    </row>
    <row r="878" spans="1:22" ht="16.5" customHeight="1" x14ac:dyDescent="0.25">
      <c r="A878" s="175">
        <v>857</v>
      </c>
      <c r="B878" s="242"/>
      <c r="C878" s="221">
        <v>44696</v>
      </c>
      <c r="D878" s="208"/>
      <c r="E878" s="148" t="s">
        <v>542</v>
      </c>
      <c r="F878" s="149" t="s">
        <v>916</v>
      </c>
      <c r="G878" s="148" t="s">
        <v>913</v>
      </c>
      <c r="H878" s="61" t="s">
        <v>158</v>
      </c>
      <c r="I878" s="148" t="s">
        <v>917</v>
      </c>
      <c r="J878" s="103"/>
      <c r="K878" s="138"/>
      <c r="L878" s="184"/>
      <c r="M878" s="150"/>
      <c r="N878" s="150"/>
      <c r="O878" s="138"/>
      <c r="P878" s="138"/>
      <c r="Q878" s="150"/>
      <c r="R878" s="138"/>
      <c r="S878" s="139"/>
      <c r="T878" s="140"/>
      <c r="U878" s="175"/>
      <c r="V878" s="21"/>
    </row>
    <row r="879" spans="1:22" ht="16.5" customHeight="1" x14ac:dyDescent="0.25">
      <c r="A879" s="175">
        <v>858</v>
      </c>
      <c r="B879" s="242"/>
      <c r="C879" s="221">
        <v>44696</v>
      </c>
      <c r="D879" s="208">
        <v>44795</v>
      </c>
      <c r="E879" s="148" t="s">
        <v>542</v>
      </c>
      <c r="F879" s="149" t="s">
        <v>918</v>
      </c>
      <c r="G879" s="148" t="s">
        <v>913</v>
      </c>
      <c r="H879" s="61" t="s">
        <v>158</v>
      </c>
      <c r="I879" s="21" t="s">
        <v>919</v>
      </c>
      <c r="J879" s="103"/>
      <c r="K879" s="138" t="s">
        <v>920</v>
      </c>
      <c r="L879" s="149"/>
      <c r="M879" s="150"/>
      <c r="N879" s="150" t="s">
        <v>613</v>
      </c>
      <c r="O879" s="138"/>
      <c r="P879" s="138"/>
      <c r="Q879" s="150" t="s">
        <v>71</v>
      </c>
      <c r="R879" s="138" t="s">
        <v>23</v>
      </c>
      <c r="S879" s="139" t="s">
        <v>26</v>
      </c>
      <c r="T879" s="140"/>
      <c r="U879" s="175"/>
      <c r="V879" s="21"/>
    </row>
    <row r="880" spans="1:22" ht="16.5" customHeight="1" x14ac:dyDescent="0.25">
      <c r="A880" s="175">
        <v>859</v>
      </c>
      <c r="B880" s="242"/>
      <c r="C880" s="221">
        <v>44696</v>
      </c>
      <c r="D880" s="208">
        <v>44795</v>
      </c>
      <c r="E880" s="148" t="s">
        <v>542</v>
      </c>
      <c r="F880" s="149" t="s">
        <v>921</v>
      </c>
      <c r="G880" s="148" t="s">
        <v>913</v>
      </c>
      <c r="H880" s="61" t="s">
        <v>158</v>
      </c>
      <c r="I880" s="21" t="s">
        <v>922</v>
      </c>
      <c r="J880" s="103"/>
      <c r="K880" s="138" t="s">
        <v>920</v>
      </c>
      <c r="L880" s="149"/>
      <c r="M880" s="150"/>
      <c r="N880" s="150" t="s">
        <v>613</v>
      </c>
      <c r="O880" s="138"/>
      <c r="P880" s="138"/>
      <c r="Q880" s="150" t="s">
        <v>71</v>
      </c>
      <c r="R880" s="138" t="s">
        <v>23</v>
      </c>
      <c r="S880" s="139" t="s">
        <v>26</v>
      </c>
      <c r="T880" s="140"/>
      <c r="U880" s="175"/>
      <c r="V880" s="21"/>
    </row>
    <row r="881" spans="1:26" ht="16.5" customHeight="1" x14ac:dyDescent="0.25">
      <c r="A881" s="175">
        <v>860</v>
      </c>
      <c r="B881" s="242"/>
      <c r="C881" s="221">
        <v>44696</v>
      </c>
      <c r="D881" s="208">
        <v>44795</v>
      </c>
      <c r="E881" s="148" t="s">
        <v>542</v>
      </c>
      <c r="F881" s="149" t="s">
        <v>923</v>
      </c>
      <c r="G881" s="148" t="s">
        <v>924</v>
      </c>
      <c r="H881" s="61" t="s">
        <v>158</v>
      </c>
      <c r="I881" s="21" t="s">
        <v>925</v>
      </c>
      <c r="J881" s="103"/>
      <c r="K881" s="138" t="s">
        <v>920</v>
      </c>
      <c r="L881" s="149"/>
      <c r="M881" s="150"/>
      <c r="N881" s="150" t="s">
        <v>613</v>
      </c>
      <c r="O881" s="138"/>
      <c r="P881" s="138"/>
      <c r="Q881" s="150" t="s">
        <v>71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customHeight="1" x14ac:dyDescent="0.25">
      <c r="A882" s="175">
        <v>861</v>
      </c>
      <c r="B882" s="242"/>
      <c r="C882" s="221">
        <v>44696</v>
      </c>
      <c r="D882" s="208">
        <v>44795</v>
      </c>
      <c r="E882" s="61" t="s">
        <v>542</v>
      </c>
      <c r="F882" s="228" t="s">
        <v>926</v>
      </c>
      <c r="G882" s="61" t="s">
        <v>913</v>
      </c>
      <c r="H882" s="61" t="s">
        <v>158</v>
      </c>
      <c r="I882" s="49" t="s">
        <v>927</v>
      </c>
      <c r="J882" s="103" t="s">
        <v>928</v>
      </c>
      <c r="K882" s="138" t="s">
        <v>929</v>
      </c>
      <c r="L882" s="149" t="s">
        <v>785</v>
      </c>
      <c r="M882" s="150"/>
      <c r="N882" s="150" t="s">
        <v>930</v>
      </c>
      <c r="O882" s="138"/>
      <c r="P882" s="138"/>
      <c r="Q882" s="150" t="s">
        <v>71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hidden="1" customHeight="1" x14ac:dyDescent="0.25">
      <c r="A883" s="175">
        <v>862</v>
      </c>
      <c r="B883" s="242"/>
      <c r="C883" s="221">
        <v>44788</v>
      </c>
      <c r="D883" s="221">
        <v>44795</v>
      </c>
      <c r="E883" s="61" t="s">
        <v>101</v>
      </c>
      <c r="F883" s="228">
        <v>868183038567819</v>
      </c>
      <c r="G883" s="61"/>
      <c r="H883" s="61" t="s">
        <v>158</v>
      </c>
      <c r="I883" s="21"/>
      <c r="J883" s="222" t="s">
        <v>185</v>
      </c>
      <c r="K883" s="178"/>
      <c r="L883" s="223" t="s">
        <v>161</v>
      </c>
      <c r="M883" s="52" t="s">
        <v>162</v>
      </c>
      <c r="N883" s="52" t="s">
        <v>40</v>
      </c>
      <c r="O883" s="178"/>
      <c r="P883" s="178" t="s">
        <v>151</v>
      </c>
      <c r="Q883" s="52" t="s">
        <v>71</v>
      </c>
      <c r="R883" s="178" t="s">
        <v>28</v>
      </c>
      <c r="S883" s="225" t="s">
        <v>30</v>
      </c>
      <c r="T883" s="138"/>
      <c r="U883" s="138"/>
      <c r="V883" s="138"/>
      <c r="X883" s="58"/>
      <c r="Y883" s="58"/>
      <c r="Z883" s="58"/>
    </row>
    <row r="884" spans="1:26" ht="16.5" hidden="1" customHeight="1" x14ac:dyDescent="0.25">
      <c r="A884" s="175">
        <v>863</v>
      </c>
      <c r="B884" s="242"/>
      <c r="C884" s="221">
        <v>44788</v>
      </c>
      <c r="D884" s="221">
        <v>44795</v>
      </c>
      <c r="E884" s="61" t="s">
        <v>39</v>
      </c>
      <c r="F884" s="228">
        <v>860906041208361</v>
      </c>
      <c r="G884" s="61"/>
      <c r="H884" s="61" t="s">
        <v>158</v>
      </c>
      <c r="I884" s="21"/>
      <c r="J884" s="222" t="s">
        <v>931</v>
      </c>
      <c r="K884" s="178" t="s">
        <v>932</v>
      </c>
      <c r="L884" s="223" t="s">
        <v>712</v>
      </c>
      <c r="M884" s="52"/>
      <c r="N884" s="52" t="s">
        <v>933</v>
      </c>
      <c r="O884" s="178"/>
      <c r="P884" s="178" t="s">
        <v>151</v>
      </c>
      <c r="Q884" s="52" t="s">
        <v>71</v>
      </c>
      <c r="R884" s="178" t="s">
        <v>23</v>
      </c>
      <c r="S884" s="225" t="s">
        <v>26</v>
      </c>
      <c r="T884" s="140"/>
      <c r="U884" s="175"/>
      <c r="V884" s="21"/>
      <c r="X884" s="14"/>
      <c r="Y884" s="14"/>
      <c r="Z884" s="14"/>
    </row>
    <row r="885" spans="1:26" ht="16.5" hidden="1" customHeight="1" x14ac:dyDescent="0.25">
      <c r="A885" s="175">
        <v>864</v>
      </c>
      <c r="B885" s="242"/>
      <c r="C885" s="221">
        <v>44788</v>
      </c>
      <c r="D885" s="221">
        <v>44795</v>
      </c>
      <c r="E885" s="61" t="s">
        <v>39</v>
      </c>
      <c r="F885" s="228">
        <v>862549040693148</v>
      </c>
      <c r="G885" s="61"/>
      <c r="H885" s="61" t="s">
        <v>158</v>
      </c>
      <c r="I885" s="148"/>
      <c r="J885" s="222" t="s">
        <v>934</v>
      </c>
      <c r="K885" s="138"/>
      <c r="L885" s="223" t="s">
        <v>714</v>
      </c>
      <c r="M885" s="52" t="s">
        <v>712</v>
      </c>
      <c r="N885" s="52" t="s">
        <v>40</v>
      </c>
      <c r="O885" s="178"/>
      <c r="P885" s="178" t="s">
        <v>151</v>
      </c>
      <c r="Q885" s="52" t="s">
        <v>71</v>
      </c>
      <c r="R885" s="178" t="s">
        <v>28</v>
      </c>
      <c r="S885" s="225" t="s">
        <v>30</v>
      </c>
      <c r="T885" s="140"/>
      <c r="U885" s="175"/>
      <c r="V885" s="21"/>
      <c r="X885" s="14"/>
      <c r="Y885" s="14"/>
      <c r="Z885" s="14"/>
    </row>
    <row r="886" spans="1:26" ht="16.5" hidden="1" customHeight="1" x14ac:dyDescent="0.25">
      <c r="A886" s="175">
        <v>865</v>
      </c>
      <c r="B886" s="242"/>
      <c r="C886" s="221">
        <v>44788</v>
      </c>
      <c r="D886" s="221">
        <v>44795</v>
      </c>
      <c r="E886" s="61" t="s">
        <v>39</v>
      </c>
      <c r="F886" s="228">
        <v>862549040693023</v>
      </c>
      <c r="G886" s="61"/>
      <c r="H886" s="61" t="s">
        <v>158</v>
      </c>
      <c r="I886" s="148"/>
      <c r="J886" s="222" t="s">
        <v>934</v>
      </c>
      <c r="K886" s="138"/>
      <c r="L886" s="223" t="s">
        <v>713</v>
      </c>
      <c r="M886" s="52" t="s">
        <v>712</v>
      </c>
      <c r="N886" s="52" t="s">
        <v>40</v>
      </c>
      <c r="O886" s="138"/>
      <c r="P886" s="138" t="s">
        <v>151</v>
      </c>
      <c r="Q886" s="150" t="s">
        <v>71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hidden="1" customHeight="1" x14ac:dyDescent="0.25">
      <c r="A887" s="175">
        <v>866</v>
      </c>
      <c r="B887" s="242"/>
      <c r="C887" s="221">
        <v>44788</v>
      </c>
      <c r="D887" s="221">
        <v>44789</v>
      </c>
      <c r="E887" s="61" t="s">
        <v>133</v>
      </c>
      <c r="F887" s="229">
        <v>861881054165981</v>
      </c>
      <c r="G887" s="61"/>
      <c r="H887" s="61" t="s">
        <v>158</v>
      </c>
      <c r="I887" s="21" t="s">
        <v>816</v>
      </c>
      <c r="J887" s="222" t="s">
        <v>171</v>
      </c>
      <c r="K887" s="178" t="s">
        <v>935</v>
      </c>
      <c r="L887" s="223" t="s">
        <v>344</v>
      </c>
      <c r="M887" s="52" t="s">
        <v>588</v>
      </c>
      <c r="N887" s="52" t="s">
        <v>936</v>
      </c>
      <c r="O887" s="178"/>
      <c r="P887" s="178" t="s">
        <v>151</v>
      </c>
      <c r="Q887" s="52" t="s">
        <v>71</v>
      </c>
      <c r="R887" s="178" t="s">
        <v>28</v>
      </c>
      <c r="S887" s="225" t="s">
        <v>30</v>
      </c>
      <c r="T887" s="140"/>
      <c r="U887" s="175"/>
      <c r="V887" s="21"/>
      <c r="X887" s="14"/>
      <c r="Y887" s="14"/>
      <c r="Z887" s="14"/>
    </row>
    <row r="888" spans="1:26" ht="16.5" hidden="1" customHeight="1" x14ac:dyDescent="0.25">
      <c r="A888" s="175">
        <v>867</v>
      </c>
      <c r="B888" s="242"/>
      <c r="C888" s="221">
        <v>44788</v>
      </c>
      <c r="D888" s="221">
        <v>44789</v>
      </c>
      <c r="E888" s="61" t="s">
        <v>133</v>
      </c>
      <c r="F888" s="229">
        <v>862205051170332</v>
      </c>
      <c r="G888" s="61"/>
      <c r="H888" s="61" t="s">
        <v>158</v>
      </c>
      <c r="I888" s="21" t="s">
        <v>816</v>
      </c>
      <c r="J888" s="222" t="s">
        <v>171</v>
      </c>
      <c r="K888" s="178" t="s">
        <v>935</v>
      </c>
      <c r="L888" s="223" t="s">
        <v>344</v>
      </c>
      <c r="M888" s="52" t="s">
        <v>588</v>
      </c>
      <c r="N888" s="52" t="s">
        <v>936</v>
      </c>
      <c r="O888" s="138"/>
      <c r="P888" s="178" t="s">
        <v>151</v>
      </c>
      <c r="Q888" s="52" t="s">
        <v>71</v>
      </c>
      <c r="R888" s="178" t="s">
        <v>28</v>
      </c>
      <c r="S888" s="225" t="s">
        <v>30</v>
      </c>
      <c r="T888" s="140"/>
      <c r="U888" s="175"/>
      <c r="V888" s="21"/>
      <c r="X888" s="14"/>
      <c r="Y888" s="14"/>
      <c r="Z888" s="14"/>
    </row>
    <row r="889" spans="1:26" ht="16.5" hidden="1" customHeight="1" x14ac:dyDescent="0.25">
      <c r="A889" s="175">
        <v>868</v>
      </c>
      <c r="B889" s="242"/>
      <c r="C889" s="221">
        <v>44788</v>
      </c>
      <c r="D889" s="221">
        <v>44789</v>
      </c>
      <c r="E889" s="61" t="s">
        <v>133</v>
      </c>
      <c r="F889" s="229">
        <v>861881054163804</v>
      </c>
      <c r="G889" s="61"/>
      <c r="H889" s="61" t="s">
        <v>158</v>
      </c>
      <c r="I889" s="21" t="s">
        <v>816</v>
      </c>
      <c r="J889" s="222" t="s">
        <v>171</v>
      </c>
      <c r="K889" s="178" t="s">
        <v>935</v>
      </c>
      <c r="L889" s="223" t="s">
        <v>344</v>
      </c>
      <c r="M889" s="52" t="s">
        <v>588</v>
      </c>
      <c r="N889" s="52" t="s">
        <v>936</v>
      </c>
      <c r="O889" s="138"/>
      <c r="P889" s="178" t="s">
        <v>151</v>
      </c>
      <c r="Q889" s="52" t="s">
        <v>71</v>
      </c>
      <c r="R889" s="178" t="s">
        <v>28</v>
      </c>
      <c r="S889" s="225" t="s">
        <v>30</v>
      </c>
      <c r="T889" s="140"/>
      <c r="U889" s="175"/>
      <c r="V889" s="21"/>
      <c r="X889" s="14"/>
      <c r="Y889" s="14"/>
      <c r="Z889" s="14"/>
    </row>
    <row r="890" spans="1:26" ht="16.5" hidden="1" customHeight="1" x14ac:dyDescent="0.25">
      <c r="A890" s="175">
        <v>869</v>
      </c>
      <c r="B890" s="242"/>
      <c r="C890" s="221">
        <v>44788</v>
      </c>
      <c r="D890" s="221">
        <v>44789</v>
      </c>
      <c r="E890" s="61" t="s">
        <v>133</v>
      </c>
      <c r="F890" s="229">
        <v>862205051216770</v>
      </c>
      <c r="G890" s="61"/>
      <c r="H890" s="61" t="s">
        <v>158</v>
      </c>
      <c r="I890" s="21" t="s">
        <v>816</v>
      </c>
      <c r="J890" s="222" t="s">
        <v>171</v>
      </c>
      <c r="K890" s="178" t="s">
        <v>935</v>
      </c>
      <c r="L890" s="223" t="s">
        <v>344</v>
      </c>
      <c r="M890" s="52" t="s">
        <v>588</v>
      </c>
      <c r="N890" s="52" t="s">
        <v>936</v>
      </c>
      <c r="O890" s="138"/>
      <c r="P890" s="178" t="s">
        <v>151</v>
      </c>
      <c r="Q890" s="52" t="s">
        <v>71</v>
      </c>
      <c r="R890" s="178" t="s">
        <v>28</v>
      </c>
      <c r="S890" s="225" t="s">
        <v>30</v>
      </c>
      <c r="T890" s="140"/>
      <c r="U890" s="175"/>
      <c r="V890" s="21"/>
      <c r="X890" s="14"/>
      <c r="Y890" s="14"/>
      <c r="Z890" s="14"/>
    </row>
    <row r="891" spans="1:26" ht="16.5" hidden="1" customHeight="1" x14ac:dyDescent="0.25">
      <c r="A891" s="175">
        <v>870</v>
      </c>
      <c r="B891" s="242"/>
      <c r="C891" s="221">
        <v>44788</v>
      </c>
      <c r="D891" s="221">
        <v>44789</v>
      </c>
      <c r="E891" s="61" t="s">
        <v>133</v>
      </c>
      <c r="F891" s="229">
        <v>862205051163212</v>
      </c>
      <c r="G891" s="61"/>
      <c r="H891" s="61" t="s">
        <v>158</v>
      </c>
      <c r="I891" s="21" t="s">
        <v>816</v>
      </c>
      <c r="J891" s="222" t="s">
        <v>171</v>
      </c>
      <c r="K891" s="178" t="s">
        <v>935</v>
      </c>
      <c r="L891" s="223" t="s">
        <v>344</v>
      </c>
      <c r="M891" s="52" t="s">
        <v>588</v>
      </c>
      <c r="N891" s="52" t="s">
        <v>936</v>
      </c>
      <c r="O891" s="138"/>
      <c r="P891" s="178" t="s">
        <v>151</v>
      </c>
      <c r="Q891" s="52" t="s">
        <v>71</v>
      </c>
      <c r="R891" s="178" t="s">
        <v>28</v>
      </c>
      <c r="S891" s="225" t="s">
        <v>30</v>
      </c>
      <c r="T891" s="140"/>
      <c r="U891" s="175"/>
      <c r="V891" s="21"/>
      <c r="X891" s="14"/>
      <c r="Y891" s="14"/>
      <c r="Z891" s="14"/>
    </row>
    <row r="892" spans="1:26" ht="16.5" hidden="1" customHeight="1" x14ac:dyDescent="0.25">
      <c r="A892" s="175">
        <v>871</v>
      </c>
      <c r="B892" s="242"/>
      <c r="C892" s="221">
        <v>44788</v>
      </c>
      <c r="D892" s="221">
        <v>44789</v>
      </c>
      <c r="E892" s="61" t="s">
        <v>133</v>
      </c>
      <c r="F892" s="229">
        <v>862205051175828</v>
      </c>
      <c r="G892" s="61"/>
      <c r="H892" s="61" t="s">
        <v>158</v>
      </c>
      <c r="I892" s="21" t="s">
        <v>816</v>
      </c>
      <c r="J892" s="222" t="s">
        <v>171</v>
      </c>
      <c r="K892" s="178" t="s">
        <v>935</v>
      </c>
      <c r="L892" s="223" t="s">
        <v>344</v>
      </c>
      <c r="M892" s="52" t="s">
        <v>588</v>
      </c>
      <c r="N892" s="52" t="s">
        <v>936</v>
      </c>
      <c r="O892" s="138"/>
      <c r="P892" s="178" t="s">
        <v>151</v>
      </c>
      <c r="Q892" s="52" t="s">
        <v>71</v>
      </c>
      <c r="R892" s="178" t="s">
        <v>28</v>
      </c>
      <c r="S892" s="225" t="s">
        <v>30</v>
      </c>
      <c r="T892" s="140"/>
      <c r="U892" s="175"/>
      <c r="V892" s="21"/>
      <c r="X892" s="14"/>
      <c r="Y892" s="14"/>
      <c r="Z892" s="14"/>
    </row>
    <row r="893" spans="1:26" ht="16.5" hidden="1" customHeight="1" x14ac:dyDescent="0.25">
      <c r="A893" s="175">
        <v>872</v>
      </c>
      <c r="B893" s="242"/>
      <c r="C893" s="221">
        <v>44788</v>
      </c>
      <c r="D893" s="221">
        <v>44789</v>
      </c>
      <c r="E893" s="61" t="s">
        <v>133</v>
      </c>
      <c r="F893" s="229">
        <v>862205051172734</v>
      </c>
      <c r="G893" s="61"/>
      <c r="H893" s="61" t="s">
        <v>158</v>
      </c>
      <c r="I893" s="21" t="s">
        <v>816</v>
      </c>
      <c r="J893" s="222" t="s">
        <v>171</v>
      </c>
      <c r="K893" s="178" t="s">
        <v>935</v>
      </c>
      <c r="L893" s="223" t="s">
        <v>344</v>
      </c>
      <c r="M893" s="52" t="s">
        <v>588</v>
      </c>
      <c r="N893" s="52" t="s">
        <v>936</v>
      </c>
      <c r="O893" s="138"/>
      <c r="P893" s="178" t="s">
        <v>151</v>
      </c>
      <c r="Q893" s="52" t="s">
        <v>71</v>
      </c>
      <c r="R893" s="178" t="s">
        <v>28</v>
      </c>
      <c r="S893" s="225" t="s">
        <v>30</v>
      </c>
      <c r="T893" s="140"/>
      <c r="U893" s="175"/>
      <c r="V893" s="21"/>
      <c r="X893" s="14"/>
      <c r="Y893" s="14"/>
      <c r="Z893" s="14"/>
    </row>
    <row r="894" spans="1:26" ht="16.5" hidden="1" customHeight="1" x14ac:dyDescent="0.25">
      <c r="A894" s="175">
        <v>873</v>
      </c>
      <c r="B894" s="242"/>
      <c r="C894" s="221">
        <v>44788</v>
      </c>
      <c r="D894" s="221">
        <v>44795</v>
      </c>
      <c r="E894" s="21" t="s">
        <v>38</v>
      </c>
      <c r="F894" s="22">
        <v>868183034637319</v>
      </c>
      <c r="G894" s="21"/>
      <c r="H894" s="21" t="s">
        <v>139</v>
      </c>
      <c r="I894" s="21"/>
      <c r="J894" s="222" t="s">
        <v>547</v>
      </c>
      <c r="K894" s="178"/>
      <c r="L894" s="223" t="s">
        <v>161</v>
      </c>
      <c r="M894" s="52" t="s">
        <v>162</v>
      </c>
      <c r="N894" s="52" t="s">
        <v>40</v>
      </c>
      <c r="O894" s="178"/>
      <c r="P894" s="178" t="s">
        <v>151</v>
      </c>
      <c r="Q894" s="52" t="s">
        <v>71</v>
      </c>
      <c r="R894" s="178" t="s">
        <v>28</v>
      </c>
      <c r="S894" s="225" t="s">
        <v>30</v>
      </c>
      <c r="T894" s="140"/>
      <c r="U894" s="175"/>
      <c r="V894" s="21"/>
      <c r="X894" s="14"/>
      <c r="Y894" s="14"/>
      <c r="Z894" s="14"/>
    </row>
    <row r="895" spans="1:26" ht="16.5" hidden="1" customHeight="1" x14ac:dyDescent="0.25">
      <c r="A895" s="175">
        <v>874</v>
      </c>
      <c r="B895" s="242"/>
      <c r="C895" s="221">
        <v>44788</v>
      </c>
      <c r="D895" s="221">
        <v>44795</v>
      </c>
      <c r="E895" s="21" t="s">
        <v>38</v>
      </c>
      <c r="F895" s="22">
        <v>868183034658083</v>
      </c>
      <c r="G895" s="21"/>
      <c r="H895" s="21" t="s">
        <v>139</v>
      </c>
      <c r="I895" s="21"/>
      <c r="J895" s="222" t="s">
        <v>547</v>
      </c>
      <c r="K895" s="178" t="s">
        <v>289</v>
      </c>
      <c r="L895" s="223" t="s">
        <v>306</v>
      </c>
      <c r="M895" s="52" t="s">
        <v>162</v>
      </c>
      <c r="N895" s="52" t="s">
        <v>937</v>
      </c>
      <c r="O895" s="178"/>
      <c r="P895" s="178" t="s">
        <v>151</v>
      </c>
      <c r="Q895" s="52" t="s">
        <v>71</v>
      </c>
      <c r="R895" s="178" t="s">
        <v>72</v>
      </c>
      <c r="S895" s="225" t="s">
        <v>258</v>
      </c>
      <c r="T895" s="140"/>
      <c r="U895" s="175"/>
      <c r="V895" s="21"/>
      <c r="X895" s="14"/>
      <c r="Y895" s="14"/>
      <c r="Z895" s="14"/>
    </row>
    <row r="896" spans="1:26" ht="16.5" hidden="1" customHeight="1" x14ac:dyDescent="0.25">
      <c r="A896" s="175">
        <v>875</v>
      </c>
      <c r="B896" s="242"/>
      <c r="C896" s="221">
        <v>44788</v>
      </c>
      <c r="D896" s="221">
        <v>44795</v>
      </c>
      <c r="E896" s="21" t="s">
        <v>38</v>
      </c>
      <c r="F896" s="22">
        <v>868183035934715</v>
      </c>
      <c r="G896" s="21"/>
      <c r="H896" s="21" t="s">
        <v>139</v>
      </c>
      <c r="I896" s="21"/>
      <c r="J896" s="222"/>
      <c r="K896" s="178" t="s">
        <v>267</v>
      </c>
      <c r="L896" s="223"/>
      <c r="M896" s="52"/>
      <c r="N896" s="52" t="s">
        <v>263</v>
      </c>
      <c r="O896" s="178"/>
      <c r="P896" s="178" t="s">
        <v>167</v>
      </c>
      <c r="Q896" s="52" t="s">
        <v>71</v>
      </c>
      <c r="R896" s="178" t="s">
        <v>23</v>
      </c>
      <c r="S896" s="225" t="s">
        <v>27</v>
      </c>
      <c r="T896" s="140"/>
      <c r="U896" s="175"/>
      <c r="V896" s="21"/>
    </row>
    <row r="897" spans="1:22" ht="16.5" hidden="1" customHeight="1" x14ac:dyDescent="0.25">
      <c r="A897" s="175">
        <v>876</v>
      </c>
      <c r="B897" s="242"/>
      <c r="C897" s="221">
        <v>44788</v>
      </c>
      <c r="D897" s="221">
        <v>44795</v>
      </c>
      <c r="E897" s="21" t="s">
        <v>38</v>
      </c>
      <c r="F897" s="22">
        <v>868183034545041</v>
      </c>
      <c r="G897" s="21"/>
      <c r="H897" s="21" t="s">
        <v>139</v>
      </c>
      <c r="I897" s="21"/>
      <c r="J897" s="222" t="s">
        <v>547</v>
      </c>
      <c r="K897" s="178" t="s">
        <v>174</v>
      </c>
      <c r="L897" s="178"/>
      <c r="M897" s="52" t="s">
        <v>162</v>
      </c>
      <c r="N897" s="52" t="s">
        <v>173</v>
      </c>
      <c r="O897" s="178"/>
      <c r="P897" s="178" t="s">
        <v>151</v>
      </c>
      <c r="Q897" s="52" t="s">
        <v>71</v>
      </c>
      <c r="R897" s="178" t="s">
        <v>28</v>
      </c>
      <c r="S897" s="225" t="s">
        <v>29</v>
      </c>
      <c r="T897" s="140"/>
      <c r="U897" s="175"/>
      <c r="V897" s="21"/>
    </row>
    <row r="898" spans="1:22" ht="16.5" hidden="1" customHeight="1" x14ac:dyDescent="0.25">
      <c r="A898" s="175">
        <v>877</v>
      </c>
      <c r="B898" s="242"/>
      <c r="C898" s="221">
        <v>44788</v>
      </c>
      <c r="D898" s="221">
        <v>44795</v>
      </c>
      <c r="E898" s="21" t="s">
        <v>38</v>
      </c>
      <c r="F898" s="22">
        <v>867717030489638</v>
      </c>
      <c r="G898" s="21" t="s">
        <v>196</v>
      </c>
      <c r="H898" s="21" t="s">
        <v>139</v>
      </c>
      <c r="I898" s="21" t="s">
        <v>215</v>
      </c>
      <c r="J898" s="222" t="s">
        <v>547</v>
      </c>
      <c r="K898" s="178"/>
      <c r="L898" s="22" t="s">
        <v>384</v>
      </c>
      <c r="M898" s="52" t="s">
        <v>162</v>
      </c>
      <c r="N898" s="52" t="s">
        <v>40</v>
      </c>
      <c r="O898" s="178"/>
      <c r="P898" s="178" t="s">
        <v>151</v>
      </c>
      <c r="Q898" s="52" t="s">
        <v>71</v>
      </c>
      <c r="R898" s="178" t="s">
        <v>28</v>
      </c>
      <c r="S898" s="225" t="s">
        <v>30</v>
      </c>
      <c r="T898" s="140"/>
      <c r="U898" s="175"/>
      <c r="V898" s="21"/>
    </row>
    <row r="899" spans="1:22" ht="16.5" hidden="1" customHeight="1" x14ac:dyDescent="0.25">
      <c r="A899" s="175">
        <v>878</v>
      </c>
      <c r="B899" s="242"/>
      <c r="C899" s="221">
        <v>44788</v>
      </c>
      <c r="D899" s="221">
        <v>44795</v>
      </c>
      <c r="E899" s="61" t="s">
        <v>16</v>
      </c>
      <c r="F899" s="228">
        <v>861694030672362</v>
      </c>
      <c r="G899" s="61" t="s">
        <v>196</v>
      </c>
      <c r="H899" s="61" t="s">
        <v>139</v>
      </c>
      <c r="I899" s="21"/>
      <c r="J899" s="103" t="s">
        <v>547</v>
      </c>
      <c r="K899" s="178"/>
      <c r="L899" s="223" t="s">
        <v>401</v>
      </c>
      <c r="M899" s="138" t="s">
        <v>143</v>
      </c>
      <c r="N899" s="52" t="s">
        <v>40</v>
      </c>
      <c r="O899" s="178"/>
      <c r="P899" s="178" t="s">
        <v>151</v>
      </c>
      <c r="Q899" s="52" t="s">
        <v>71</v>
      </c>
      <c r="R899" s="178" t="s">
        <v>28</v>
      </c>
      <c r="S899" s="225" t="s">
        <v>30</v>
      </c>
      <c r="T899" s="140"/>
      <c r="U899" s="175"/>
      <c r="V899" s="21"/>
    </row>
    <row r="900" spans="1:22" ht="16.5" hidden="1" customHeight="1" x14ac:dyDescent="0.25">
      <c r="A900" s="175">
        <v>879</v>
      </c>
      <c r="B900" s="242"/>
      <c r="C900" s="221">
        <v>44788</v>
      </c>
      <c r="D900" s="221">
        <v>44795</v>
      </c>
      <c r="E900" s="61" t="s">
        <v>16</v>
      </c>
      <c r="F900" s="228">
        <v>866104024722095</v>
      </c>
      <c r="G900" s="61"/>
      <c r="H900" s="61" t="s">
        <v>139</v>
      </c>
      <c r="I900" s="148"/>
      <c r="J900" s="103" t="s">
        <v>547</v>
      </c>
      <c r="K900" s="138"/>
      <c r="L900" s="184" t="s">
        <v>143</v>
      </c>
      <c r="M900" s="150"/>
      <c r="N900" s="150" t="s">
        <v>938</v>
      </c>
      <c r="O900" s="138"/>
      <c r="P900" s="138" t="s">
        <v>151</v>
      </c>
      <c r="Q900" s="150" t="s">
        <v>71</v>
      </c>
      <c r="R900" s="138" t="s">
        <v>28</v>
      </c>
      <c r="S900" s="139" t="s">
        <v>31</v>
      </c>
      <c r="T900" s="138"/>
      <c r="U900" s="175"/>
      <c r="V900" s="21"/>
    </row>
    <row r="901" spans="1:22" ht="16.5" hidden="1" customHeight="1" x14ac:dyDescent="0.25">
      <c r="A901" s="175">
        <v>880</v>
      </c>
      <c r="B901" s="242"/>
      <c r="C901" s="221">
        <v>44788</v>
      </c>
      <c r="D901" s="221">
        <v>44795</v>
      </c>
      <c r="E901" s="61" t="s">
        <v>16</v>
      </c>
      <c r="F901" s="228">
        <v>862631039279426</v>
      </c>
      <c r="G901" s="61"/>
      <c r="H901" s="61" t="s">
        <v>139</v>
      </c>
      <c r="I901" s="148" t="s">
        <v>191</v>
      </c>
      <c r="J901" s="103" t="s">
        <v>357</v>
      </c>
      <c r="K901" s="138"/>
      <c r="L901" s="184" t="s">
        <v>143</v>
      </c>
      <c r="M901" s="150"/>
      <c r="N901" s="150" t="s">
        <v>938</v>
      </c>
      <c r="O901" s="138"/>
      <c r="P901" s="138" t="s">
        <v>151</v>
      </c>
      <c r="Q901" s="150" t="s">
        <v>71</v>
      </c>
      <c r="R901" s="138" t="s">
        <v>28</v>
      </c>
      <c r="S901" s="139" t="s">
        <v>31</v>
      </c>
      <c r="T901" s="138"/>
      <c r="U901" s="175"/>
      <c r="V901" s="21"/>
    </row>
    <row r="902" spans="1:22" ht="16.5" hidden="1" customHeight="1" x14ac:dyDescent="0.25">
      <c r="A902" s="175">
        <v>881</v>
      </c>
      <c r="B902" s="242"/>
      <c r="C902" s="221">
        <v>44788</v>
      </c>
      <c r="D902" s="221">
        <v>44795</v>
      </c>
      <c r="E902" s="61" t="s">
        <v>16</v>
      </c>
      <c r="F902" s="228">
        <v>866104022160868</v>
      </c>
      <c r="G902" s="61"/>
      <c r="H902" s="61" t="s">
        <v>139</v>
      </c>
      <c r="I902" s="148"/>
      <c r="J902" s="103" t="s">
        <v>547</v>
      </c>
      <c r="K902" s="138"/>
      <c r="L902" s="138" t="s">
        <v>155</v>
      </c>
      <c r="M902" s="138" t="s">
        <v>143</v>
      </c>
      <c r="N902" s="150" t="s">
        <v>40</v>
      </c>
      <c r="O902" s="138"/>
      <c r="P902" s="138" t="s">
        <v>151</v>
      </c>
      <c r="Q902" s="150" t="s">
        <v>71</v>
      </c>
      <c r="R902" s="138" t="s">
        <v>28</v>
      </c>
      <c r="S902" s="139" t="s">
        <v>30</v>
      </c>
      <c r="T902" s="138"/>
      <c r="U902" s="175"/>
      <c r="V902" s="21"/>
    </row>
    <row r="903" spans="1:22" ht="16.5" hidden="1" customHeight="1" x14ac:dyDescent="0.25">
      <c r="A903" s="175">
        <v>882</v>
      </c>
      <c r="B903" s="242"/>
      <c r="C903" s="221">
        <v>44788</v>
      </c>
      <c r="D903" s="221">
        <v>44795</v>
      </c>
      <c r="E903" s="61" t="s">
        <v>16</v>
      </c>
      <c r="F903" s="228">
        <v>862631034726785</v>
      </c>
      <c r="G903" s="61"/>
      <c r="H903" s="61" t="s">
        <v>139</v>
      </c>
      <c r="I903" s="148"/>
      <c r="J903" s="103" t="s">
        <v>547</v>
      </c>
      <c r="K903" s="138" t="s">
        <v>466</v>
      </c>
      <c r="L903" s="149" t="s">
        <v>143</v>
      </c>
      <c r="M903" s="150"/>
      <c r="N903" s="150" t="s">
        <v>822</v>
      </c>
      <c r="O903" s="138"/>
      <c r="P903" s="138" t="s">
        <v>151</v>
      </c>
      <c r="Q903" s="150" t="s">
        <v>71</v>
      </c>
      <c r="R903" s="138" t="s">
        <v>23</v>
      </c>
      <c r="S903" s="139" t="s">
        <v>27</v>
      </c>
      <c r="T903" s="138"/>
      <c r="U903" s="175"/>
      <c r="V903" s="21"/>
    </row>
    <row r="904" spans="1:22" ht="16.5" hidden="1" customHeight="1" x14ac:dyDescent="0.25">
      <c r="A904" s="175">
        <v>883</v>
      </c>
      <c r="B904" s="242"/>
      <c r="C904" s="221">
        <v>44788</v>
      </c>
      <c r="D904" s="221">
        <v>44795</v>
      </c>
      <c r="E904" s="61" t="s">
        <v>16</v>
      </c>
      <c r="F904" s="228">
        <v>861694031759614</v>
      </c>
      <c r="G904" s="61" t="s">
        <v>196</v>
      </c>
      <c r="H904" s="61" t="s">
        <v>139</v>
      </c>
      <c r="I904" s="49"/>
      <c r="J904" s="103" t="s">
        <v>547</v>
      </c>
      <c r="K904" s="138"/>
      <c r="L904" s="149" t="s">
        <v>401</v>
      </c>
      <c r="M904" s="138" t="s">
        <v>143</v>
      </c>
      <c r="N904" s="150" t="s">
        <v>40</v>
      </c>
      <c r="O904" s="138"/>
      <c r="P904" s="138" t="s">
        <v>151</v>
      </c>
      <c r="Q904" s="150" t="s">
        <v>71</v>
      </c>
      <c r="R904" s="138" t="s">
        <v>28</v>
      </c>
      <c r="S904" s="139" t="s">
        <v>30</v>
      </c>
      <c r="T904" s="140"/>
      <c r="U904" s="175"/>
      <c r="V904" s="21"/>
    </row>
    <row r="905" spans="1:22" ht="16.5" hidden="1" customHeight="1" x14ac:dyDescent="0.25">
      <c r="A905" s="175">
        <v>884</v>
      </c>
      <c r="B905" s="242"/>
      <c r="C905" s="221">
        <v>44788</v>
      </c>
      <c r="D905" s="221">
        <v>44795</v>
      </c>
      <c r="E905" s="61" t="s">
        <v>16</v>
      </c>
      <c r="F905" s="228">
        <v>862631034711308</v>
      </c>
      <c r="G905" s="61"/>
      <c r="H905" s="61" t="s">
        <v>139</v>
      </c>
      <c r="I905" s="49"/>
      <c r="J905" s="103" t="s">
        <v>547</v>
      </c>
      <c r="K905" s="138"/>
      <c r="L905" s="138" t="s">
        <v>400</v>
      </c>
      <c r="M905" s="138" t="s">
        <v>143</v>
      </c>
      <c r="N905" s="150" t="s">
        <v>40</v>
      </c>
      <c r="O905" s="138"/>
      <c r="P905" s="138" t="s">
        <v>151</v>
      </c>
      <c r="Q905" s="150" t="s">
        <v>71</v>
      </c>
      <c r="R905" s="138" t="s">
        <v>28</v>
      </c>
      <c r="S905" s="139" t="s">
        <v>30</v>
      </c>
      <c r="T905" s="140"/>
      <c r="U905" s="175"/>
      <c r="V905" s="21"/>
    </row>
    <row r="906" spans="1:22" ht="16.5" hidden="1" customHeight="1" x14ac:dyDescent="0.25">
      <c r="A906" s="175">
        <v>885</v>
      </c>
      <c r="B906" s="242"/>
      <c r="C906" s="221">
        <v>44788</v>
      </c>
      <c r="D906" s="221">
        <v>44795</v>
      </c>
      <c r="E906" s="61" t="s">
        <v>16</v>
      </c>
      <c r="F906" s="228">
        <v>866104022261765</v>
      </c>
      <c r="G906" s="61"/>
      <c r="H906" s="61" t="s">
        <v>139</v>
      </c>
      <c r="I906" s="156"/>
      <c r="J906" s="103" t="s">
        <v>547</v>
      </c>
      <c r="K906" s="138" t="s">
        <v>466</v>
      </c>
      <c r="L906" s="138" t="s">
        <v>143</v>
      </c>
      <c r="M906" s="150"/>
      <c r="N906" s="150" t="s">
        <v>822</v>
      </c>
      <c r="O906" s="138"/>
      <c r="P906" s="138" t="s">
        <v>151</v>
      </c>
      <c r="Q906" s="150" t="s">
        <v>71</v>
      </c>
      <c r="R906" s="138" t="s">
        <v>23</v>
      </c>
      <c r="S906" s="139" t="s">
        <v>27</v>
      </c>
      <c r="T906" s="140"/>
      <c r="U906" s="175"/>
      <c r="V906" s="21"/>
    </row>
    <row r="907" spans="1:22" ht="16.5" hidden="1" customHeight="1" x14ac:dyDescent="0.25">
      <c r="A907" s="175">
        <v>886</v>
      </c>
      <c r="B907" s="242"/>
      <c r="C907" s="221">
        <v>44788</v>
      </c>
      <c r="D907" s="221">
        <v>44795</v>
      </c>
      <c r="E907" s="61" t="s">
        <v>14</v>
      </c>
      <c r="F907" s="228">
        <v>865904028275821</v>
      </c>
      <c r="G907" s="61"/>
      <c r="H907" s="61" t="s">
        <v>139</v>
      </c>
      <c r="I907" s="21"/>
      <c r="J907" s="222" t="s">
        <v>939</v>
      </c>
      <c r="K907" s="178"/>
      <c r="L907" s="223" t="s">
        <v>428</v>
      </c>
      <c r="M907" s="52"/>
      <c r="N907" s="52" t="s">
        <v>194</v>
      </c>
      <c r="O907" s="178"/>
      <c r="P907" s="178" t="s">
        <v>151</v>
      </c>
      <c r="Q907" s="52" t="s">
        <v>71</v>
      </c>
      <c r="R907" s="178" t="s">
        <v>28</v>
      </c>
      <c r="S907" s="225" t="s">
        <v>31</v>
      </c>
      <c r="T907" s="140"/>
      <c r="U907" s="175"/>
      <c r="V907" s="21"/>
    </row>
    <row r="908" spans="1:22" ht="16.5" hidden="1" customHeight="1" x14ac:dyDescent="0.25">
      <c r="A908" s="175">
        <v>887</v>
      </c>
      <c r="B908" s="242"/>
      <c r="C908" s="221">
        <v>44788</v>
      </c>
      <c r="D908" s="221">
        <v>44795</v>
      </c>
      <c r="E908" s="61" t="s">
        <v>14</v>
      </c>
      <c r="F908" s="228">
        <v>865904027285292</v>
      </c>
      <c r="G908" s="61" t="s">
        <v>196</v>
      </c>
      <c r="H908" s="61" t="s">
        <v>139</v>
      </c>
      <c r="I908" s="148" t="s">
        <v>940</v>
      </c>
      <c r="J908" s="222" t="s">
        <v>185</v>
      </c>
      <c r="K908" s="138" t="s">
        <v>174</v>
      </c>
      <c r="L908" s="184"/>
      <c r="M908" s="223" t="s">
        <v>428</v>
      </c>
      <c r="N908" s="150" t="s">
        <v>941</v>
      </c>
      <c r="O908" s="138"/>
      <c r="P908" s="138" t="s">
        <v>151</v>
      </c>
      <c r="Q908" s="150" t="s">
        <v>71</v>
      </c>
      <c r="R908" s="138" t="s">
        <v>72</v>
      </c>
      <c r="S908" s="139" t="s">
        <v>942</v>
      </c>
      <c r="T908" s="140"/>
      <c r="U908" s="175"/>
      <c r="V908" s="21"/>
    </row>
    <row r="909" spans="1:22" ht="16.5" hidden="1" customHeight="1" x14ac:dyDescent="0.25">
      <c r="A909" s="175">
        <v>888</v>
      </c>
      <c r="B909" s="242"/>
      <c r="C909" s="221">
        <v>44788</v>
      </c>
      <c r="D909" s="221">
        <v>44795</v>
      </c>
      <c r="E909" s="61" t="s">
        <v>14</v>
      </c>
      <c r="F909" s="228">
        <v>865904027260162</v>
      </c>
      <c r="G909" s="61"/>
      <c r="H909" s="61" t="s">
        <v>139</v>
      </c>
      <c r="I909" s="148"/>
      <c r="J909" s="222" t="s">
        <v>547</v>
      </c>
      <c r="K909" s="138"/>
      <c r="L909" s="184" t="s">
        <v>943</v>
      </c>
      <c r="M909" s="223" t="s">
        <v>428</v>
      </c>
      <c r="N909" s="150" t="s">
        <v>40</v>
      </c>
      <c r="O909" s="138"/>
      <c r="P909" s="138" t="s">
        <v>151</v>
      </c>
      <c r="Q909" s="150" t="s">
        <v>71</v>
      </c>
      <c r="R909" s="138" t="s">
        <v>28</v>
      </c>
      <c r="S909" s="139" t="s">
        <v>30</v>
      </c>
      <c r="T909" s="140"/>
      <c r="U909" s="175"/>
      <c r="V909" s="21"/>
    </row>
    <row r="910" spans="1:22" ht="16.5" hidden="1" customHeight="1" x14ac:dyDescent="0.25">
      <c r="A910" s="175">
        <v>889</v>
      </c>
      <c r="B910" s="242"/>
      <c r="C910" s="221">
        <v>44788</v>
      </c>
      <c r="D910" s="221">
        <v>44795</v>
      </c>
      <c r="E910" s="61" t="s">
        <v>14</v>
      </c>
      <c r="F910" s="228">
        <v>866762026939981</v>
      </c>
      <c r="G910" s="61"/>
      <c r="H910" s="61" t="s">
        <v>139</v>
      </c>
      <c r="I910" s="148" t="s">
        <v>191</v>
      </c>
      <c r="J910" s="222" t="s">
        <v>547</v>
      </c>
      <c r="K910" s="138"/>
      <c r="L910" s="138" t="s">
        <v>943</v>
      </c>
      <c r="M910" s="223" t="s">
        <v>428</v>
      </c>
      <c r="N910" s="150" t="s">
        <v>40</v>
      </c>
      <c r="O910" s="138"/>
      <c r="P910" s="138" t="s">
        <v>151</v>
      </c>
      <c r="Q910" s="150" t="s">
        <v>71</v>
      </c>
      <c r="R910" s="138" t="s">
        <v>28</v>
      </c>
      <c r="S910" s="139" t="s">
        <v>30</v>
      </c>
      <c r="T910" s="140"/>
      <c r="U910" s="175"/>
      <c r="V910" s="21"/>
    </row>
    <row r="911" spans="1:22" ht="16.5" hidden="1" customHeight="1" x14ac:dyDescent="0.25">
      <c r="A911" s="175">
        <v>890</v>
      </c>
      <c r="B911" s="242"/>
      <c r="C911" s="221">
        <v>44788</v>
      </c>
      <c r="D911" s="221">
        <v>44795</v>
      </c>
      <c r="E911" s="61" t="s">
        <v>14</v>
      </c>
      <c r="F911" s="228">
        <v>866762029015565</v>
      </c>
      <c r="G911" s="61"/>
      <c r="H911" s="61" t="s">
        <v>139</v>
      </c>
      <c r="I911" s="148" t="s">
        <v>507</v>
      </c>
      <c r="J911" s="222" t="s">
        <v>547</v>
      </c>
      <c r="K911" s="138"/>
      <c r="L911" s="149" t="s">
        <v>428</v>
      </c>
      <c r="M911" s="150"/>
      <c r="N911" s="150" t="s">
        <v>194</v>
      </c>
      <c r="O911" s="138"/>
      <c r="P911" s="138" t="s">
        <v>151</v>
      </c>
      <c r="Q911" s="150" t="s">
        <v>71</v>
      </c>
      <c r="R911" s="138" t="s">
        <v>28</v>
      </c>
      <c r="S911" s="139" t="s">
        <v>31</v>
      </c>
      <c r="T911" s="140"/>
      <c r="U911" s="197"/>
      <c r="V911" s="21"/>
    </row>
    <row r="912" spans="1:22" ht="16.5" hidden="1" customHeight="1" x14ac:dyDescent="0.25">
      <c r="A912" s="175">
        <v>891</v>
      </c>
      <c r="B912" s="242"/>
      <c r="C912" s="221">
        <v>44788</v>
      </c>
      <c r="D912" s="221">
        <v>44795</v>
      </c>
      <c r="E912" s="61" t="s">
        <v>14</v>
      </c>
      <c r="F912" s="230">
        <v>862118020955453</v>
      </c>
      <c r="G912" s="231"/>
      <c r="H912" s="61" t="s">
        <v>139</v>
      </c>
      <c r="I912" s="49"/>
      <c r="J912" s="103" t="s">
        <v>185</v>
      </c>
      <c r="K912" s="138"/>
      <c r="L912" s="149" t="s">
        <v>428</v>
      </c>
      <c r="M912" s="150"/>
      <c r="N912" s="150" t="s">
        <v>194</v>
      </c>
      <c r="O912" s="138"/>
      <c r="P912" s="138" t="s">
        <v>151</v>
      </c>
      <c r="Q912" s="150" t="s">
        <v>71</v>
      </c>
      <c r="R912" s="138" t="s">
        <v>28</v>
      </c>
      <c r="S912" s="139" t="s">
        <v>31</v>
      </c>
      <c r="T912" s="140"/>
      <c r="U912" s="197"/>
      <c r="V912" s="138"/>
    </row>
    <row r="913" spans="1:22" ht="16.5" hidden="1" customHeight="1" x14ac:dyDescent="0.25">
      <c r="A913" s="175">
        <v>892</v>
      </c>
      <c r="B913" s="242"/>
      <c r="C913" s="221">
        <v>44788</v>
      </c>
      <c r="D913" s="221">
        <v>44795</v>
      </c>
      <c r="E913" s="61" t="s">
        <v>14</v>
      </c>
      <c r="F913" s="232">
        <v>865904027284253</v>
      </c>
      <c r="G913" s="233"/>
      <c r="H913" s="61" t="s">
        <v>139</v>
      </c>
      <c r="I913" s="49" t="s">
        <v>944</v>
      </c>
      <c r="J913" s="222" t="s">
        <v>185</v>
      </c>
      <c r="K913" s="138" t="s">
        <v>174</v>
      </c>
      <c r="L913" s="138"/>
      <c r="M913" s="223" t="s">
        <v>428</v>
      </c>
      <c r="N913" s="150" t="s">
        <v>173</v>
      </c>
      <c r="O913" s="138"/>
      <c r="P913" s="138" t="s">
        <v>151</v>
      </c>
      <c r="Q913" s="150" t="s">
        <v>71</v>
      </c>
      <c r="R913" s="138" t="s">
        <v>28</v>
      </c>
      <c r="S913" s="139" t="s">
        <v>29</v>
      </c>
      <c r="T913" s="140"/>
      <c r="U913" s="175"/>
      <c r="V913" s="138"/>
    </row>
    <row r="914" spans="1:22" ht="16.5" hidden="1" customHeight="1" x14ac:dyDescent="0.25">
      <c r="A914" s="175">
        <v>893</v>
      </c>
      <c r="B914" s="243"/>
      <c r="C914" s="221">
        <v>44788</v>
      </c>
      <c r="D914" s="221">
        <v>44795</v>
      </c>
      <c r="E914" s="61" t="s">
        <v>14</v>
      </c>
      <c r="F914" s="228">
        <v>866762029052790</v>
      </c>
      <c r="G914" s="61" t="s">
        <v>196</v>
      </c>
      <c r="H914" s="61" t="s">
        <v>139</v>
      </c>
      <c r="I914" s="148" t="s">
        <v>215</v>
      </c>
      <c r="J914" s="222" t="s">
        <v>547</v>
      </c>
      <c r="K914" s="138" t="s">
        <v>182</v>
      </c>
      <c r="L914" s="138" t="s">
        <v>943</v>
      </c>
      <c r="M914" s="223" t="s">
        <v>428</v>
      </c>
      <c r="N914" s="150" t="s">
        <v>945</v>
      </c>
      <c r="O914" s="138"/>
      <c r="P914" s="138" t="s">
        <v>151</v>
      </c>
      <c r="Q914" s="150" t="s">
        <v>71</v>
      </c>
      <c r="R914" s="138" t="s">
        <v>72</v>
      </c>
      <c r="S914" s="139" t="s">
        <v>760</v>
      </c>
      <c r="T914" s="140"/>
      <c r="U914" s="175"/>
      <c r="V914" s="138"/>
    </row>
    <row r="915" spans="1:22" ht="16.5" hidden="1" customHeight="1" x14ac:dyDescent="0.25">
      <c r="A915" s="175">
        <v>894</v>
      </c>
      <c r="B915" s="241" t="s">
        <v>348</v>
      </c>
      <c r="C915" s="208">
        <v>44788</v>
      </c>
      <c r="D915" s="208">
        <v>44802</v>
      </c>
      <c r="E915" s="148" t="s">
        <v>39</v>
      </c>
      <c r="F915" s="149">
        <v>860906041120863</v>
      </c>
      <c r="G915" s="156"/>
      <c r="H915" s="148" t="s">
        <v>139</v>
      </c>
      <c r="I915" s="148"/>
      <c r="J915" s="103"/>
      <c r="K915" s="138"/>
      <c r="L915" s="184"/>
      <c r="M915" s="150" t="s">
        <v>698</v>
      </c>
      <c r="N915" s="150" t="s">
        <v>40</v>
      </c>
      <c r="O915" s="138"/>
      <c r="P915" s="138" t="s">
        <v>151</v>
      </c>
      <c r="Q915" s="150" t="s">
        <v>152</v>
      </c>
      <c r="R915" s="138" t="s">
        <v>28</v>
      </c>
      <c r="S915" s="139" t="s">
        <v>30</v>
      </c>
      <c r="T915" s="140"/>
      <c r="U915" s="175"/>
      <c r="V915" s="138"/>
    </row>
    <row r="916" spans="1:22" ht="16.5" hidden="1" customHeight="1" x14ac:dyDescent="0.25">
      <c r="A916" s="175">
        <v>895</v>
      </c>
      <c r="B916" s="242"/>
      <c r="C916" s="208">
        <v>44788</v>
      </c>
      <c r="D916" s="208">
        <v>44802</v>
      </c>
      <c r="E916" s="148" t="s">
        <v>39</v>
      </c>
      <c r="F916" s="149">
        <v>860906041150456</v>
      </c>
      <c r="G916" s="156"/>
      <c r="H916" s="148" t="s">
        <v>139</v>
      </c>
      <c r="I916" s="148" t="s">
        <v>946</v>
      </c>
      <c r="J916" s="103" t="s">
        <v>947</v>
      </c>
      <c r="K916" s="138"/>
      <c r="L916" s="184" t="s">
        <v>183</v>
      </c>
      <c r="M916" s="150" t="s">
        <v>698</v>
      </c>
      <c r="N916" s="150" t="s">
        <v>40</v>
      </c>
      <c r="O916" s="138"/>
      <c r="P916" s="138" t="s">
        <v>151</v>
      </c>
      <c r="Q916" s="150" t="s">
        <v>152</v>
      </c>
      <c r="R916" s="138" t="s">
        <v>28</v>
      </c>
      <c r="S916" s="139" t="s">
        <v>30</v>
      </c>
      <c r="T916" s="140"/>
      <c r="U916" s="175"/>
      <c r="V916" s="138"/>
    </row>
    <row r="917" spans="1:22" ht="16.5" hidden="1" customHeight="1" x14ac:dyDescent="0.25">
      <c r="A917" s="175">
        <v>896</v>
      </c>
      <c r="B917" s="242"/>
      <c r="C917" s="208">
        <v>44788</v>
      </c>
      <c r="D917" s="208">
        <v>44802</v>
      </c>
      <c r="E917" s="148" t="s">
        <v>39</v>
      </c>
      <c r="F917" s="149">
        <v>860906041143972</v>
      </c>
      <c r="G917" s="148"/>
      <c r="H917" s="148" t="s">
        <v>139</v>
      </c>
      <c r="I917" s="148"/>
      <c r="J917" s="103" t="s">
        <v>702</v>
      </c>
      <c r="K917" s="138" t="s">
        <v>188</v>
      </c>
      <c r="L917" s="184" t="s">
        <v>698</v>
      </c>
      <c r="M917" s="150"/>
      <c r="N917" s="150" t="s">
        <v>40</v>
      </c>
      <c r="O917" s="138"/>
      <c r="P917" s="138" t="s">
        <v>151</v>
      </c>
      <c r="Q917" s="150" t="s">
        <v>152</v>
      </c>
      <c r="R917" s="138" t="s">
        <v>28</v>
      </c>
      <c r="S917" s="139" t="s">
        <v>30</v>
      </c>
      <c r="T917" s="140"/>
      <c r="U917" s="175"/>
      <c r="V917" s="138"/>
    </row>
    <row r="918" spans="1:22" ht="16.5" hidden="1" customHeight="1" x14ac:dyDescent="0.25">
      <c r="A918" s="175">
        <v>897</v>
      </c>
      <c r="B918" s="242"/>
      <c r="C918" s="221">
        <v>44796</v>
      </c>
      <c r="D918" s="221">
        <v>44797</v>
      </c>
      <c r="E918" s="21" t="s">
        <v>101</v>
      </c>
      <c r="F918" s="22">
        <v>868183034662309</v>
      </c>
      <c r="G918" s="21" t="s">
        <v>196</v>
      </c>
      <c r="H918" s="21" t="s">
        <v>139</v>
      </c>
      <c r="I918" s="178"/>
      <c r="J918" s="222" t="s">
        <v>197</v>
      </c>
      <c r="K918" s="52"/>
      <c r="L918" s="234" t="s">
        <v>221</v>
      </c>
      <c r="M918" s="52" t="s">
        <v>162</v>
      </c>
      <c r="N918" s="52" t="s">
        <v>40</v>
      </c>
      <c r="O918" s="178"/>
      <c r="P918" s="178" t="s">
        <v>151</v>
      </c>
      <c r="Q918" s="52" t="s">
        <v>71</v>
      </c>
      <c r="R918" s="178" t="s">
        <v>28</v>
      </c>
      <c r="S918" s="225" t="s">
        <v>30</v>
      </c>
      <c r="T918" s="140"/>
      <c r="U918" s="175"/>
      <c r="V918" s="138"/>
    </row>
    <row r="919" spans="1:22" ht="16.5" hidden="1" customHeight="1" x14ac:dyDescent="0.25">
      <c r="A919" s="175">
        <v>898</v>
      </c>
      <c r="B919" s="242"/>
      <c r="C919" s="208">
        <v>44796</v>
      </c>
      <c r="D919" s="208">
        <v>44797</v>
      </c>
      <c r="E919" s="61" t="s">
        <v>133</v>
      </c>
      <c r="F919" s="228">
        <v>861881054164034</v>
      </c>
      <c r="G919" s="61"/>
      <c r="H919" s="228" t="s">
        <v>158</v>
      </c>
      <c r="I919" s="148"/>
      <c r="J919" s="103" t="s">
        <v>159</v>
      </c>
      <c r="K919" s="138" t="s">
        <v>378</v>
      </c>
      <c r="L919" s="184" t="s">
        <v>588</v>
      </c>
      <c r="M919" s="150"/>
      <c r="N919" s="150" t="s">
        <v>948</v>
      </c>
      <c r="O919" s="138"/>
      <c r="P919" s="138" t="s">
        <v>151</v>
      </c>
      <c r="Q919" s="150" t="s">
        <v>71</v>
      </c>
      <c r="R919" s="138" t="s">
        <v>28</v>
      </c>
      <c r="S919" s="139" t="s">
        <v>46</v>
      </c>
      <c r="T919" s="140"/>
      <c r="U919" s="175"/>
      <c r="V919" s="138"/>
    </row>
    <row r="920" spans="1:22" ht="16.5" hidden="1" customHeight="1" x14ac:dyDescent="0.25">
      <c r="A920" s="175">
        <v>899</v>
      </c>
      <c r="B920" s="242"/>
      <c r="C920" s="208">
        <v>44788</v>
      </c>
      <c r="D920" s="208">
        <v>44802</v>
      </c>
      <c r="E920" s="148" t="s">
        <v>133</v>
      </c>
      <c r="F920" s="149">
        <v>862205051161414</v>
      </c>
      <c r="G920" s="156"/>
      <c r="H920" s="148" t="s">
        <v>158</v>
      </c>
      <c r="I920" s="148"/>
      <c r="J920" s="103" t="s">
        <v>171</v>
      </c>
      <c r="K920" s="138" t="s">
        <v>949</v>
      </c>
      <c r="L920" s="184"/>
      <c r="M920" s="150" t="s">
        <v>588</v>
      </c>
      <c r="N920" s="150" t="s">
        <v>950</v>
      </c>
      <c r="O920" s="138"/>
      <c r="P920" s="138" t="s">
        <v>151</v>
      </c>
      <c r="Q920" s="150" t="s">
        <v>152</v>
      </c>
      <c r="R920" s="138" t="s">
        <v>72</v>
      </c>
      <c r="S920" s="139" t="s">
        <v>951</v>
      </c>
      <c r="T920" s="140"/>
      <c r="U920" s="175"/>
      <c r="V920" s="138"/>
    </row>
    <row r="921" spans="1:22" ht="16.5" hidden="1" customHeight="1" x14ac:dyDescent="0.25">
      <c r="A921" s="175">
        <v>900</v>
      </c>
      <c r="B921" s="242"/>
      <c r="C921" s="208">
        <v>44788</v>
      </c>
      <c r="D921" s="208">
        <v>44802</v>
      </c>
      <c r="E921" s="148" t="s">
        <v>133</v>
      </c>
      <c r="F921" s="149">
        <v>861881051088814</v>
      </c>
      <c r="G921" s="156"/>
      <c r="H921" s="148" t="s">
        <v>158</v>
      </c>
      <c r="I921" s="148"/>
      <c r="J921" s="103" t="s">
        <v>171</v>
      </c>
      <c r="K921" s="138" t="s">
        <v>949</v>
      </c>
      <c r="L921" s="184"/>
      <c r="M921" s="150" t="s">
        <v>588</v>
      </c>
      <c r="N921" s="150" t="s">
        <v>950</v>
      </c>
      <c r="O921" s="138"/>
      <c r="P921" s="138" t="s">
        <v>151</v>
      </c>
      <c r="Q921" s="150" t="s">
        <v>152</v>
      </c>
      <c r="R921" s="138" t="s">
        <v>72</v>
      </c>
      <c r="S921" s="139" t="s">
        <v>951</v>
      </c>
      <c r="T921" s="140"/>
      <c r="U921" s="175"/>
      <c r="V921" s="138"/>
    </row>
    <row r="922" spans="1:22" ht="16.5" hidden="1" customHeight="1" x14ac:dyDescent="0.25">
      <c r="A922" s="175">
        <v>901</v>
      </c>
      <c r="B922" s="242"/>
      <c r="C922" s="208">
        <v>44788</v>
      </c>
      <c r="D922" s="208">
        <v>44802</v>
      </c>
      <c r="E922" s="148" t="s">
        <v>133</v>
      </c>
      <c r="F922" s="149">
        <v>861881051077072</v>
      </c>
      <c r="G922" s="148"/>
      <c r="H922" s="148" t="s">
        <v>158</v>
      </c>
      <c r="I922" s="148"/>
      <c r="J922" s="103" t="s">
        <v>171</v>
      </c>
      <c r="K922" s="138" t="s">
        <v>949</v>
      </c>
      <c r="L922" s="184"/>
      <c r="M922" s="150" t="s">
        <v>588</v>
      </c>
      <c r="N922" s="150" t="s">
        <v>950</v>
      </c>
      <c r="O922" s="138"/>
      <c r="P922" s="138" t="s">
        <v>151</v>
      </c>
      <c r="Q922" s="150" t="s">
        <v>152</v>
      </c>
      <c r="R922" s="138" t="s">
        <v>72</v>
      </c>
      <c r="S922" s="139" t="s">
        <v>951</v>
      </c>
      <c r="T922" s="140"/>
      <c r="U922" s="175"/>
      <c r="V922" s="138"/>
    </row>
    <row r="923" spans="1:22" ht="16.5" hidden="1" customHeight="1" x14ac:dyDescent="0.25">
      <c r="A923" s="175">
        <v>902</v>
      </c>
      <c r="B923" s="242"/>
      <c r="C923" s="208">
        <v>44788</v>
      </c>
      <c r="D923" s="208">
        <v>44802</v>
      </c>
      <c r="E923" s="148" t="s">
        <v>133</v>
      </c>
      <c r="F923" s="149">
        <v>861881051089119</v>
      </c>
      <c r="G923" s="148"/>
      <c r="H923" s="148" t="s">
        <v>158</v>
      </c>
      <c r="I923" s="148"/>
      <c r="J923" s="103" t="s">
        <v>171</v>
      </c>
      <c r="K923" s="138" t="s">
        <v>949</v>
      </c>
      <c r="L923" s="184"/>
      <c r="M923" s="150" t="s">
        <v>588</v>
      </c>
      <c r="N923" s="150" t="s">
        <v>950</v>
      </c>
      <c r="O923" s="138"/>
      <c r="P923" s="138" t="s">
        <v>151</v>
      </c>
      <c r="Q923" s="150" t="s">
        <v>152</v>
      </c>
      <c r="R923" s="138" t="s">
        <v>72</v>
      </c>
      <c r="S923" s="139" t="s">
        <v>951</v>
      </c>
      <c r="T923" s="140"/>
      <c r="U923" s="175"/>
      <c r="V923" s="138"/>
    </row>
    <row r="924" spans="1:22" ht="16.5" hidden="1" customHeight="1" x14ac:dyDescent="0.25">
      <c r="A924" s="175">
        <v>903</v>
      </c>
      <c r="B924" s="242"/>
      <c r="C924" s="208">
        <v>44788</v>
      </c>
      <c r="D924" s="208">
        <v>44802</v>
      </c>
      <c r="E924" s="148" t="s">
        <v>133</v>
      </c>
      <c r="F924" s="149">
        <v>861881051071968</v>
      </c>
      <c r="G924" s="148"/>
      <c r="H924" s="148" t="s">
        <v>158</v>
      </c>
      <c r="I924" s="148"/>
      <c r="J924" s="103" t="s">
        <v>171</v>
      </c>
      <c r="K924" s="138" t="s">
        <v>949</v>
      </c>
      <c r="L924" s="149"/>
      <c r="M924" s="150" t="s">
        <v>588</v>
      </c>
      <c r="N924" s="150" t="s">
        <v>950</v>
      </c>
      <c r="O924" s="138"/>
      <c r="P924" s="138" t="s">
        <v>151</v>
      </c>
      <c r="Q924" s="150" t="s">
        <v>152</v>
      </c>
      <c r="R924" s="138" t="s">
        <v>72</v>
      </c>
      <c r="S924" s="139" t="s">
        <v>951</v>
      </c>
      <c r="T924" s="140"/>
      <c r="U924" s="175"/>
      <c r="V924" s="138"/>
    </row>
    <row r="925" spans="1:22" ht="16.5" hidden="1" customHeight="1" x14ac:dyDescent="0.25">
      <c r="A925" s="175">
        <v>904</v>
      </c>
      <c r="B925" s="242"/>
      <c r="C925" s="208">
        <v>44788</v>
      </c>
      <c r="D925" s="208">
        <v>44802</v>
      </c>
      <c r="E925" s="148" t="s">
        <v>133</v>
      </c>
      <c r="F925" s="149">
        <v>861881051083211</v>
      </c>
      <c r="G925" s="148"/>
      <c r="H925" s="148" t="s">
        <v>158</v>
      </c>
      <c r="I925" s="49"/>
      <c r="J925" s="103" t="s">
        <v>171</v>
      </c>
      <c r="K925" s="138" t="s">
        <v>949</v>
      </c>
      <c r="L925" s="149"/>
      <c r="M925" s="150" t="s">
        <v>588</v>
      </c>
      <c r="N925" s="150" t="s">
        <v>950</v>
      </c>
      <c r="O925" s="138"/>
      <c r="P925" s="138" t="s">
        <v>151</v>
      </c>
      <c r="Q925" s="150" t="s">
        <v>152</v>
      </c>
      <c r="R925" s="138" t="s">
        <v>72</v>
      </c>
      <c r="S925" s="139" t="s">
        <v>951</v>
      </c>
      <c r="T925" s="140"/>
      <c r="U925" s="175"/>
      <c r="V925" s="138"/>
    </row>
    <row r="926" spans="1:22" ht="16.5" hidden="1" customHeight="1" x14ac:dyDescent="0.25">
      <c r="A926" s="175">
        <v>905</v>
      </c>
      <c r="B926" s="242"/>
      <c r="C926" s="208">
        <v>44788</v>
      </c>
      <c r="D926" s="208">
        <v>44802</v>
      </c>
      <c r="E926" s="148" t="s">
        <v>133</v>
      </c>
      <c r="F926" s="149">
        <v>861881051088913</v>
      </c>
      <c r="G926" s="148"/>
      <c r="H926" s="148" t="s">
        <v>158</v>
      </c>
      <c r="I926" s="49"/>
      <c r="J926" s="103" t="s">
        <v>171</v>
      </c>
      <c r="K926" s="138" t="s">
        <v>949</v>
      </c>
      <c r="L926" s="138"/>
      <c r="M926" s="150" t="s">
        <v>588</v>
      </c>
      <c r="N926" s="150" t="s">
        <v>950</v>
      </c>
      <c r="O926" s="138"/>
      <c r="P926" s="138" t="s">
        <v>151</v>
      </c>
      <c r="Q926" s="150" t="s">
        <v>152</v>
      </c>
      <c r="R926" s="138" t="s">
        <v>72</v>
      </c>
      <c r="S926" s="139" t="s">
        <v>951</v>
      </c>
      <c r="T926" s="140"/>
      <c r="U926" s="175"/>
      <c r="V926" s="21"/>
    </row>
    <row r="927" spans="1:22" ht="16.5" hidden="1" customHeight="1" x14ac:dyDescent="0.25">
      <c r="A927" s="175">
        <v>906</v>
      </c>
      <c r="B927" s="242"/>
      <c r="C927" s="208">
        <v>44788</v>
      </c>
      <c r="D927" s="208">
        <v>44802</v>
      </c>
      <c r="E927" s="148" t="s">
        <v>133</v>
      </c>
      <c r="F927" s="149">
        <v>862205051190082</v>
      </c>
      <c r="G927" s="148"/>
      <c r="H927" s="148" t="s">
        <v>158</v>
      </c>
      <c r="I927" s="156"/>
      <c r="J927" s="103" t="s">
        <v>171</v>
      </c>
      <c r="K927" s="138" t="s">
        <v>949</v>
      </c>
      <c r="L927" s="138"/>
      <c r="M927" s="150" t="s">
        <v>588</v>
      </c>
      <c r="N927" s="150" t="s">
        <v>950</v>
      </c>
      <c r="O927" s="138"/>
      <c r="P927" s="138" t="s">
        <v>151</v>
      </c>
      <c r="Q927" s="150" t="s">
        <v>152</v>
      </c>
      <c r="R927" s="138" t="s">
        <v>72</v>
      </c>
      <c r="S927" s="139" t="s">
        <v>951</v>
      </c>
      <c r="T927" s="140"/>
      <c r="U927" s="175"/>
      <c r="V927" s="21"/>
    </row>
    <row r="928" spans="1:22" ht="16.5" hidden="1" customHeight="1" x14ac:dyDescent="0.25">
      <c r="A928" s="175">
        <v>907</v>
      </c>
      <c r="B928" s="242"/>
      <c r="C928" s="208">
        <v>44788</v>
      </c>
      <c r="D928" s="208">
        <v>44802</v>
      </c>
      <c r="E928" s="148" t="s">
        <v>133</v>
      </c>
      <c r="F928" s="149">
        <v>861881051090489</v>
      </c>
      <c r="G928" s="156"/>
      <c r="H928" s="148" t="s">
        <v>158</v>
      </c>
      <c r="I928" s="156"/>
      <c r="J928" s="103" t="s">
        <v>171</v>
      </c>
      <c r="K928" s="138" t="s">
        <v>949</v>
      </c>
      <c r="L928" s="138"/>
      <c r="M928" s="150" t="s">
        <v>588</v>
      </c>
      <c r="N928" s="150" t="s">
        <v>950</v>
      </c>
      <c r="O928" s="138"/>
      <c r="P928" s="138" t="s">
        <v>151</v>
      </c>
      <c r="Q928" s="150" t="s">
        <v>152</v>
      </c>
      <c r="R928" s="138" t="s">
        <v>72</v>
      </c>
      <c r="S928" s="139" t="s">
        <v>951</v>
      </c>
      <c r="T928" s="140"/>
      <c r="U928" s="175"/>
      <c r="V928" s="21"/>
    </row>
    <row r="929" spans="1:22" ht="16.5" hidden="1" customHeight="1" x14ac:dyDescent="0.25">
      <c r="A929" s="175">
        <v>908</v>
      </c>
      <c r="B929" s="242"/>
      <c r="C929" s="208">
        <v>44788</v>
      </c>
      <c r="D929" s="208">
        <v>44802</v>
      </c>
      <c r="E929" s="148" t="s">
        <v>133</v>
      </c>
      <c r="F929" s="149">
        <v>861881051084979</v>
      </c>
      <c r="G929" s="156"/>
      <c r="H929" s="148" t="s">
        <v>158</v>
      </c>
      <c r="I929" s="156"/>
      <c r="J929" s="103" t="s">
        <v>171</v>
      </c>
      <c r="K929" s="138" t="s">
        <v>949</v>
      </c>
      <c r="L929" s="138"/>
      <c r="M929" s="150" t="s">
        <v>588</v>
      </c>
      <c r="N929" s="150" t="s">
        <v>950</v>
      </c>
      <c r="O929" s="138"/>
      <c r="P929" s="138" t="s">
        <v>151</v>
      </c>
      <c r="Q929" s="150" t="s">
        <v>152</v>
      </c>
      <c r="R929" s="138" t="s">
        <v>72</v>
      </c>
      <c r="S929" s="139" t="s">
        <v>951</v>
      </c>
      <c r="T929" s="140"/>
      <c r="U929" s="175"/>
      <c r="V929" s="21"/>
    </row>
    <row r="930" spans="1:22" ht="16.5" hidden="1" customHeight="1" x14ac:dyDescent="0.25">
      <c r="A930" s="175">
        <v>909</v>
      </c>
      <c r="B930" s="242"/>
      <c r="C930" s="208">
        <v>44788</v>
      </c>
      <c r="D930" s="208">
        <v>44802</v>
      </c>
      <c r="E930" s="148" t="s">
        <v>133</v>
      </c>
      <c r="F930" s="149">
        <v>861881051085802</v>
      </c>
      <c r="G930" s="156"/>
      <c r="H930" s="148" t="s">
        <v>158</v>
      </c>
      <c r="I930" s="148"/>
      <c r="J930" s="103" t="s">
        <v>171</v>
      </c>
      <c r="K930" s="138" t="s">
        <v>949</v>
      </c>
      <c r="L930" s="138"/>
      <c r="M930" s="150" t="s">
        <v>588</v>
      </c>
      <c r="N930" s="150" t="s">
        <v>950</v>
      </c>
      <c r="O930" s="138"/>
      <c r="P930" s="138" t="s">
        <v>151</v>
      </c>
      <c r="Q930" s="150" t="s">
        <v>152</v>
      </c>
      <c r="R930" s="138" t="s">
        <v>72</v>
      </c>
      <c r="S930" s="139" t="s">
        <v>951</v>
      </c>
      <c r="T930" s="140"/>
      <c r="U930" s="175"/>
      <c r="V930" s="21"/>
    </row>
    <row r="931" spans="1:22" ht="16.5" hidden="1" customHeight="1" x14ac:dyDescent="0.25">
      <c r="A931" s="175">
        <v>910</v>
      </c>
      <c r="B931" s="242"/>
      <c r="C931" s="208">
        <v>44788</v>
      </c>
      <c r="D931" s="208">
        <v>44802</v>
      </c>
      <c r="E931" s="148" t="s">
        <v>133</v>
      </c>
      <c r="F931" s="149">
        <v>861881051086834</v>
      </c>
      <c r="G931" s="156"/>
      <c r="H931" s="148" t="s">
        <v>158</v>
      </c>
      <c r="I931" s="138"/>
      <c r="J931" s="103" t="s">
        <v>171</v>
      </c>
      <c r="K931" s="138" t="s">
        <v>949</v>
      </c>
      <c r="L931" s="211"/>
      <c r="M931" s="150" t="s">
        <v>588</v>
      </c>
      <c r="N931" s="150" t="s">
        <v>950</v>
      </c>
      <c r="O931" s="138"/>
      <c r="P931" s="138" t="s">
        <v>151</v>
      </c>
      <c r="Q931" s="150" t="s">
        <v>152</v>
      </c>
      <c r="R931" s="138" t="s">
        <v>72</v>
      </c>
      <c r="S931" s="139" t="s">
        <v>951</v>
      </c>
      <c r="T931" s="140"/>
      <c r="U931" s="175"/>
      <c r="V931" s="21"/>
    </row>
    <row r="932" spans="1:22" ht="16.5" hidden="1" customHeight="1" x14ac:dyDescent="0.25">
      <c r="A932" s="175">
        <v>911</v>
      </c>
      <c r="B932" s="242"/>
      <c r="C932" s="208">
        <v>44788</v>
      </c>
      <c r="D932" s="208">
        <v>44802</v>
      </c>
      <c r="E932" s="148" t="s">
        <v>133</v>
      </c>
      <c r="F932" s="149">
        <v>862205051188870</v>
      </c>
      <c r="G932" s="156"/>
      <c r="H932" s="148" t="s">
        <v>158</v>
      </c>
      <c r="I932" s="138"/>
      <c r="J932" s="103" t="s">
        <v>171</v>
      </c>
      <c r="K932" s="138" t="s">
        <v>949</v>
      </c>
      <c r="L932" s="138"/>
      <c r="M932" s="150" t="s">
        <v>588</v>
      </c>
      <c r="N932" s="150" t="s">
        <v>950</v>
      </c>
      <c r="O932" s="138"/>
      <c r="P932" s="138" t="s">
        <v>151</v>
      </c>
      <c r="Q932" s="150" t="s">
        <v>152</v>
      </c>
      <c r="R932" s="138" t="s">
        <v>72</v>
      </c>
      <c r="S932" s="139" t="s">
        <v>951</v>
      </c>
      <c r="T932" s="140"/>
      <c r="U932" s="175"/>
      <c r="V932" s="21"/>
    </row>
    <row r="933" spans="1:22" ht="16.5" hidden="1" customHeight="1" x14ac:dyDescent="0.25">
      <c r="A933" s="175">
        <v>912</v>
      </c>
      <c r="B933" s="242"/>
      <c r="C933" s="208">
        <v>44788</v>
      </c>
      <c r="D933" s="208">
        <v>44802</v>
      </c>
      <c r="E933" s="148" t="s">
        <v>133</v>
      </c>
      <c r="F933" s="149">
        <v>861881051091438</v>
      </c>
      <c r="G933" s="156"/>
      <c r="H933" s="148" t="s">
        <v>158</v>
      </c>
      <c r="I933" s="138"/>
      <c r="J933" s="103" t="s">
        <v>171</v>
      </c>
      <c r="K933" s="138" t="s">
        <v>949</v>
      </c>
      <c r="L933" s="138"/>
      <c r="M933" s="150" t="s">
        <v>588</v>
      </c>
      <c r="N933" s="150" t="s">
        <v>950</v>
      </c>
      <c r="O933" s="138"/>
      <c r="P933" s="138" t="s">
        <v>151</v>
      </c>
      <c r="Q933" s="150" t="s">
        <v>152</v>
      </c>
      <c r="R933" s="138" t="s">
        <v>72</v>
      </c>
      <c r="S933" s="139" t="s">
        <v>951</v>
      </c>
      <c r="T933" s="140"/>
      <c r="U933" s="175"/>
      <c r="V933" s="21"/>
    </row>
    <row r="934" spans="1:22" ht="16.5" hidden="1" customHeight="1" x14ac:dyDescent="0.25">
      <c r="A934" s="175">
        <v>913</v>
      </c>
      <c r="B934" s="242"/>
      <c r="C934" s="208">
        <v>44788</v>
      </c>
      <c r="D934" s="208">
        <v>44802</v>
      </c>
      <c r="E934" s="148" t="s">
        <v>133</v>
      </c>
      <c r="F934" s="149">
        <v>862205051175786</v>
      </c>
      <c r="G934" s="156"/>
      <c r="H934" s="148" t="s">
        <v>158</v>
      </c>
      <c r="I934" s="138"/>
      <c r="J934" s="103" t="s">
        <v>171</v>
      </c>
      <c r="K934" s="138" t="s">
        <v>949</v>
      </c>
      <c r="L934" s="138"/>
      <c r="M934" s="150" t="s">
        <v>588</v>
      </c>
      <c r="N934" s="150" t="s">
        <v>950</v>
      </c>
      <c r="O934" s="138"/>
      <c r="P934" s="138" t="s">
        <v>151</v>
      </c>
      <c r="Q934" s="150" t="s">
        <v>152</v>
      </c>
      <c r="R934" s="138" t="s">
        <v>72</v>
      </c>
      <c r="S934" s="139" t="s">
        <v>951</v>
      </c>
      <c r="T934" s="140"/>
      <c r="U934" s="175"/>
      <c r="V934" s="21"/>
    </row>
    <row r="935" spans="1:22" ht="16.5" hidden="1" customHeight="1" x14ac:dyDescent="0.25">
      <c r="A935" s="175">
        <v>914</v>
      </c>
      <c r="B935" s="242"/>
      <c r="C935" s="208">
        <v>44788</v>
      </c>
      <c r="D935" s="208">
        <v>44802</v>
      </c>
      <c r="E935" s="148" t="s">
        <v>133</v>
      </c>
      <c r="F935" s="149">
        <v>861881051084292</v>
      </c>
      <c r="G935" s="156"/>
      <c r="H935" s="148" t="s">
        <v>158</v>
      </c>
      <c r="I935" s="138"/>
      <c r="J935" s="103" t="s">
        <v>171</v>
      </c>
      <c r="K935" s="138" t="s">
        <v>949</v>
      </c>
      <c r="L935" s="138"/>
      <c r="M935" s="150" t="s">
        <v>588</v>
      </c>
      <c r="N935" s="150" t="s">
        <v>950</v>
      </c>
      <c r="O935" s="138"/>
      <c r="P935" s="138" t="s">
        <v>151</v>
      </c>
      <c r="Q935" s="150" t="s">
        <v>152</v>
      </c>
      <c r="R935" s="138" t="s">
        <v>72</v>
      </c>
      <c r="S935" s="139" t="s">
        <v>951</v>
      </c>
      <c r="T935" s="140"/>
      <c r="U935" s="175"/>
      <c r="V935" s="21"/>
    </row>
    <row r="936" spans="1:22" ht="16.5" hidden="1" customHeight="1" x14ac:dyDescent="0.25">
      <c r="A936" s="175">
        <v>915</v>
      </c>
      <c r="B936" s="242"/>
      <c r="C936" s="208">
        <v>44788</v>
      </c>
      <c r="D936" s="208">
        <v>44802</v>
      </c>
      <c r="E936" s="148" t="s">
        <v>133</v>
      </c>
      <c r="F936" s="149">
        <v>862205051188821</v>
      </c>
      <c r="G936" s="156"/>
      <c r="H936" s="148" t="s">
        <v>158</v>
      </c>
      <c r="I936" s="175"/>
      <c r="J936" s="103" t="s">
        <v>171</v>
      </c>
      <c r="K936" s="138" t="s">
        <v>949</v>
      </c>
      <c r="L936" s="175"/>
      <c r="M936" s="150" t="s">
        <v>588</v>
      </c>
      <c r="N936" s="150" t="s">
        <v>950</v>
      </c>
      <c r="O936" s="138"/>
      <c r="P936" s="138" t="s">
        <v>151</v>
      </c>
      <c r="Q936" s="150" t="s">
        <v>152</v>
      </c>
      <c r="R936" s="138" t="s">
        <v>72</v>
      </c>
      <c r="S936" s="139" t="s">
        <v>951</v>
      </c>
      <c r="T936" s="140"/>
      <c r="U936" s="175"/>
      <c r="V936" s="21"/>
    </row>
    <row r="937" spans="1:22" ht="16.5" hidden="1" customHeight="1" x14ac:dyDescent="0.25">
      <c r="A937" s="175">
        <v>916</v>
      </c>
      <c r="B937" s="242"/>
      <c r="C937" s="208">
        <v>44788</v>
      </c>
      <c r="D937" s="208">
        <v>44802</v>
      </c>
      <c r="E937" s="148" t="s">
        <v>133</v>
      </c>
      <c r="F937" s="149">
        <v>862205051171157</v>
      </c>
      <c r="G937" s="156"/>
      <c r="H937" s="148" t="s">
        <v>158</v>
      </c>
      <c r="I937" s="175"/>
      <c r="J937" s="103" t="s">
        <v>171</v>
      </c>
      <c r="K937" s="138" t="s">
        <v>949</v>
      </c>
      <c r="L937" s="175"/>
      <c r="M937" s="150" t="s">
        <v>588</v>
      </c>
      <c r="N937" s="150" t="s">
        <v>950</v>
      </c>
      <c r="O937" s="138"/>
      <c r="P937" s="138" t="s">
        <v>151</v>
      </c>
      <c r="Q937" s="150" t="s">
        <v>152</v>
      </c>
      <c r="R937" s="138" t="s">
        <v>72</v>
      </c>
      <c r="S937" s="139" t="s">
        <v>951</v>
      </c>
      <c r="T937" s="140"/>
      <c r="U937" s="175"/>
      <c r="V937" s="21"/>
    </row>
    <row r="938" spans="1:22" ht="16.5" hidden="1" customHeight="1" x14ac:dyDescent="0.25">
      <c r="A938" s="175">
        <v>917</v>
      </c>
      <c r="B938" s="242"/>
      <c r="C938" s="208">
        <v>44788</v>
      </c>
      <c r="D938" s="208">
        <v>44802</v>
      </c>
      <c r="E938" s="148" t="s">
        <v>133</v>
      </c>
      <c r="F938" s="149">
        <v>861881051074913</v>
      </c>
      <c r="G938" s="156"/>
      <c r="H938" s="148" t="s">
        <v>158</v>
      </c>
      <c r="I938" s="175"/>
      <c r="J938" s="103" t="s">
        <v>171</v>
      </c>
      <c r="K938" s="138" t="s">
        <v>949</v>
      </c>
      <c r="L938" s="175"/>
      <c r="M938" s="150" t="s">
        <v>588</v>
      </c>
      <c r="N938" s="150" t="s">
        <v>950</v>
      </c>
      <c r="O938" s="138"/>
      <c r="P938" s="138" t="s">
        <v>151</v>
      </c>
      <c r="Q938" s="150" t="s">
        <v>152</v>
      </c>
      <c r="R938" s="138" t="s">
        <v>72</v>
      </c>
      <c r="S938" s="139" t="s">
        <v>951</v>
      </c>
      <c r="T938" s="140"/>
      <c r="U938" s="175"/>
      <c r="V938" s="21"/>
    </row>
    <row r="939" spans="1:22" ht="16.5" hidden="1" customHeight="1" x14ac:dyDescent="0.25">
      <c r="A939" s="175">
        <v>918</v>
      </c>
      <c r="B939" s="242"/>
      <c r="C939" s="208">
        <v>44788</v>
      </c>
      <c r="D939" s="208">
        <v>44802</v>
      </c>
      <c r="E939" s="148" t="s">
        <v>133</v>
      </c>
      <c r="F939" s="149">
        <v>861881051088582</v>
      </c>
      <c r="G939" s="156"/>
      <c r="H939" s="148" t="s">
        <v>158</v>
      </c>
      <c r="I939" s="175"/>
      <c r="J939" s="103" t="s">
        <v>171</v>
      </c>
      <c r="K939" s="138" t="s">
        <v>949</v>
      </c>
      <c r="L939" s="175"/>
      <c r="M939" s="150" t="s">
        <v>588</v>
      </c>
      <c r="N939" s="150" t="s">
        <v>950</v>
      </c>
      <c r="O939" s="138"/>
      <c r="P939" s="138" t="s">
        <v>151</v>
      </c>
      <c r="Q939" s="150" t="s">
        <v>152</v>
      </c>
      <c r="R939" s="138" t="s">
        <v>72</v>
      </c>
      <c r="S939" s="139" t="s">
        <v>951</v>
      </c>
      <c r="T939" s="140"/>
      <c r="U939" s="175"/>
      <c r="V939" s="21"/>
    </row>
    <row r="940" spans="1:22" ht="16.5" hidden="1" customHeight="1" x14ac:dyDescent="0.25">
      <c r="A940" s="175">
        <v>919</v>
      </c>
      <c r="B940" s="242"/>
      <c r="C940" s="208">
        <v>44788</v>
      </c>
      <c r="D940" s="208">
        <v>44802</v>
      </c>
      <c r="E940" s="148" t="s">
        <v>133</v>
      </c>
      <c r="F940" s="149">
        <v>861881051090406</v>
      </c>
      <c r="G940" s="156"/>
      <c r="H940" s="148" t="s">
        <v>158</v>
      </c>
      <c r="I940" s="175"/>
      <c r="J940" s="103" t="s">
        <v>171</v>
      </c>
      <c r="K940" s="138" t="s">
        <v>949</v>
      </c>
      <c r="L940" s="175"/>
      <c r="M940" s="150" t="s">
        <v>588</v>
      </c>
      <c r="N940" s="150" t="s">
        <v>950</v>
      </c>
      <c r="O940" s="138"/>
      <c r="P940" s="138" t="s">
        <v>151</v>
      </c>
      <c r="Q940" s="150" t="s">
        <v>152</v>
      </c>
      <c r="R940" s="138" t="s">
        <v>72</v>
      </c>
      <c r="S940" s="139" t="s">
        <v>951</v>
      </c>
      <c r="T940" s="140"/>
      <c r="U940" s="175"/>
      <c r="V940" s="21"/>
    </row>
    <row r="941" spans="1:22" ht="16.5" hidden="1" customHeight="1" x14ac:dyDescent="0.25">
      <c r="A941" s="175">
        <v>920</v>
      </c>
      <c r="B941" s="242"/>
      <c r="C941" s="208">
        <v>44788</v>
      </c>
      <c r="D941" s="208">
        <v>44802</v>
      </c>
      <c r="E941" s="148" t="s">
        <v>133</v>
      </c>
      <c r="F941" s="149">
        <v>861881051084185</v>
      </c>
      <c r="G941" s="156"/>
      <c r="H941" s="148" t="s">
        <v>158</v>
      </c>
      <c r="I941" s="175"/>
      <c r="J941" s="103" t="s">
        <v>171</v>
      </c>
      <c r="K941" s="138" t="s">
        <v>949</v>
      </c>
      <c r="L941" s="175"/>
      <c r="M941" s="150" t="s">
        <v>588</v>
      </c>
      <c r="N941" s="150" t="s">
        <v>950</v>
      </c>
      <c r="O941" s="138"/>
      <c r="P941" s="138" t="s">
        <v>151</v>
      </c>
      <c r="Q941" s="150" t="s">
        <v>152</v>
      </c>
      <c r="R941" s="138" t="s">
        <v>72</v>
      </c>
      <c r="S941" s="139" t="s">
        <v>951</v>
      </c>
      <c r="T941" s="140"/>
      <c r="U941" s="175"/>
      <c r="V941" s="21"/>
    </row>
    <row r="942" spans="1:22" ht="16.5" hidden="1" customHeight="1" x14ac:dyDescent="0.25">
      <c r="A942" s="175">
        <v>921</v>
      </c>
      <c r="B942" s="242"/>
      <c r="C942" s="208">
        <v>44788</v>
      </c>
      <c r="D942" s="208">
        <v>44802</v>
      </c>
      <c r="E942" s="148" t="s">
        <v>133</v>
      </c>
      <c r="F942" s="149">
        <v>861881051082627</v>
      </c>
      <c r="G942" s="156"/>
      <c r="H942" s="148" t="s">
        <v>158</v>
      </c>
      <c r="I942" s="138"/>
      <c r="J942" s="103" t="s">
        <v>171</v>
      </c>
      <c r="K942" s="138" t="s">
        <v>949</v>
      </c>
      <c r="L942" s="138"/>
      <c r="M942" s="150" t="s">
        <v>588</v>
      </c>
      <c r="N942" s="150" t="s">
        <v>950</v>
      </c>
      <c r="O942" s="138"/>
      <c r="P942" s="138" t="s">
        <v>151</v>
      </c>
      <c r="Q942" s="150" t="s">
        <v>152</v>
      </c>
      <c r="R942" s="138" t="s">
        <v>72</v>
      </c>
      <c r="S942" s="139" t="s">
        <v>951</v>
      </c>
      <c r="T942" s="140"/>
      <c r="U942" s="175"/>
      <c r="V942" s="21"/>
    </row>
    <row r="943" spans="1:22" ht="16.5" hidden="1" customHeight="1" x14ac:dyDescent="0.25">
      <c r="A943" s="175">
        <v>922</v>
      </c>
      <c r="B943" s="242"/>
      <c r="C943" s="208">
        <v>44788</v>
      </c>
      <c r="D943" s="208">
        <v>44802</v>
      </c>
      <c r="E943" s="148" t="s">
        <v>133</v>
      </c>
      <c r="F943" s="149">
        <v>862205051180125</v>
      </c>
      <c r="G943" s="156"/>
      <c r="H943" s="148" t="s">
        <v>158</v>
      </c>
      <c r="I943" s="138"/>
      <c r="J943" s="103" t="s">
        <v>171</v>
      </c>
      <c r="K943" s="138" t="s">
        <v>949</v>
      </c>
      <c r="L943" s="138"/>
      <c r="M943" s="150" t="s">
        <v>588</v>
      </c>
      <c r="N943" s="150" t="s">
        <v>950</v>
      </c>
      <c r="O943" s="138"/>
      <c r="P943" s="138" t="s">
        <v>151</v>
      </c>
      <c r="Q943" s="150" t="s">
        <v>152</v>
      </c>
      <c r="R943" s="138" t="s">
        <v>72</v>
      </c>
      <c r="S943" s="139" t="s">
        <v>951</v>
      </c>
      <c r="T943" s="140"/>
      <c r="U943" s="175"/>
      <c r="V943" s="21"/>
    </row>
    <row r="944" spans="1:22" ht="16.5" hidden="1" customHeight="1" x14ac:dyDescent="0.25">
      <c r="A944" s="175">
        <v>923</v>
      </c>
      <c r="B944" s="242"/>
      <c r="C944" s="208">
        <v>44788</v>
      </c>
      <c r="D944" s="208">
        <v>44802</v>
      </c>
      <c r="E944" s="148" t="s">
        <v>133</v>
      </c>
      <c r="F944" s="149">
        <v>861881051086610</v>
      </c>
      <c r="G944" s="156"/>
      <c r="H944" s="148" t="s">
        <v>158</v>
      </c>
      <c r="I944" s="138"/>
      <c r="J944" s="103" t="s">
        <v>171</v>
      </c>
      <c r="K944" s="138" t="s">
        <v>949</v>
      </c>
      <c r="L944" s="138"/>
      <c r="M944" s="150" t="s">
        <v>588</v>
      </c>
      <c r="N944" s="150" t="s">
        <v>950</v>
      </c>
      <c r="O944" s="138"/>
      <c r="P944" s="138" t="s">
        <v>151</v>
      </c>
      <c r="Q944" s="150" t="s">
        <v>152</v>
      </c>
      <c r="R944" s="138" t="s">
        <v>72</v>
      </c>
      <c r="S944" s="139" t="s">
        <v>951</v>
      </c>
      <c r="T944" s="140"/>
      <c r="U944" s="175"/>
      <c r="V944" s="21"/>
    </row>
    <row r="945" spans="1:22" ht="16.5" hidden="1" customHeight="1" x14ac:dyDescent="0.25">
      <c r="A945" s="175">
        <v>924</v>
      </c>
      <c r="B945" s="242"/>
      <c r="C945" s="208">
        <v>44788</v>
      </c>
      <c r="D945" s="208">
        <v>44802</v>
      </c>
      <c r="E945" s="148" t="s">
        <v>133</v>
      </c>
      <c r="F945" s="149">
        <v>861881051080134</v>
      </c>
      <c r="G945" s="156"/>
      <c r="H945" s="148" t="s">
        <v>158</v>
      </c>
      <c r="I945" s="138"/>
      <c r="J945" s="103" t="s">
        <v>171</v>
      </c>
      <c r="K945" s="138" t="s">
        <v>949</v>
      </c>
      <c r="L945" s="138"/>
      <c r="M945" s="150" t="s">
        <v>588</v>
      </c>
      <c r="N945" s="150" t="s">
        <v>950</v>
      </c>
      <c r="O945" s="138"/>
      <c r="P945" s="138" t="s">
        <v>151</v>
      </c>
      <c r="Q945" s="150" t="s">
        <v>152</v>
      </c>
      <c r="R945" s="138" t="s">
        <v>72</v>
      </c>
      <c r="S945" s="139" t="s">
        <v>951</v>
      </c>
      <c r="T945" s="140"/>
      <c r="U945" s="175"/>
      <c r="V945" s="21"/>
    </row>
    <row r="946" spans="1:22" ht="16.5" hidden="1" customHeight="1" x14ac:dyDescent="0.25">
      <c r="A946" s="175">
        <v>925</v>
      </c>
      <c r="B946" s="242"/>
      <c r="C946" s="208">
        <v>44788</v>
      </c>
      <c r="D946" s="208">
        <v>44802</v>
      </c>
      <c r="E946" s="148" t="s">
        <v>133</v>
      </c>
      <c r="F946" s="149">
        <v>862205051191114</v>
      </c>
      <c r="G946" s="156"/>
      <c r="H946" s="148" t="s">
        <v>158</v>
      </c>
      <c r="I946" s="138"/>
      <c r="J946" s="103" t="s">
        <v>171</v>
      </c>
      <c r="K946" s="138" t="s">
        <v>949</v>
      </c>
      <c r="L946" s="138"/>
      <c r="M946" s="150" t="s">
        <v>588</v>
      </c>
      <c r="N946" s="150" t="s">
        <v>950</v>
      </c>
      <c r="O946" s="138"/>
      <c r="P946" s="138" t="s">
        <v>151</v>
      </c>
      <c r="Q946" s="150" t="s">
        <v>152</v>
      </c>
      <c r="R946" s="138" t="s">
        <v>72</v>
      </c>
      <c r="S946" s="139" t="s">
        <v>951</v>
      </c>
      <c r="T946" s="140"/>
      <c r="U946" s="175"/>
      <c r="V946" s="21"/>
    </row>
    <row r="947" spans="1:22" ht="16.5" hidden="1" customHeight="1" x14ac:dyDescent="0.25">
      <c r="A947" s="175">
        <v>926</v>
      </c>
      <c r="B947" s="242"/>
      <c r="C947" s="208">
        <v>44788</v>
      </c>
      <c r="D947" s="208">
        <v>44802</v>
      </c>
      <c r="E947" s="148" t="s">
        <v>133</v>
      </c>
      <c r="F947" s="149">
        <v>861881051088939</v>
      </c>
      <c r="G947" s="156"/>
      <c r="H947" s="148" t="s">
        <v>158</v>
      </c>
      <c r="I947" s="138"/>
      <c r="J947" s="103" t="s">
        <v>171</v>
      </c>
      <c r="K947" s="138" t="s">
        <v>949</v>
      </c>
      <c r="L947" s="138"/>
      <c r="M947" s="150" t="s">
        <v>588</v>
      </c>
      <c r="N947" s="150" t="s">
        <v>950</v>
      </c>
      <c r="O947" s="138"/>
      <c r="P947" s="138" t="s">
        <v>151</v>
      </c>
      <c r="Q947" s="150" t="s">
        <v>152</v>
      </c>
      <c r="R947" s="138" t="s">
        <v>72</v>
      </c>
      <c r="S947" s="139" t="s">
        <v>951</v>
      </c>
      <c r="T947" s="140"/>
      <c r="U947" s="175"/>
      <c r="V947" s="21"/>
    </row>
    <row r="948" spans="1:22" ht="16.5" hidden="1" customHeight="1" x14ac:dyDescent="0.25">
      <c r="A948" s="175">
        <v>927</v>
      </c>
      <c r="B948" s="242"/>
      <c r="C948" s="208">
        <v>44788</v>
      </c>
      <c r="D948" s="208">
        <v>44802</v>
      </c>
      <c r="E948" s="148" t="s">
        <v>133</v>
      </c>
      <c r="F948" s="149">
        <v>862205051190629</v>
      </c>
      <c r="G948" s="156"/>
      <c r="H948" s="148" t="s">
        <v>158</v>
      </c>
      <c r="I948" s="138"/>
      <c r="J948" s="103" t="s">
        <v>171</v>
      </c>
      <c r="K948" s="138" t="s">
        <v>949</v>
      </c>
      <c r="L948" s="138"/>
      <c r="M948" s="150" t="s">
        <v>588</v>
      </c>
      <c r="N948" s="150" t="s">
        <v>950</v>
      </c>
      <c r="O948" s="138"/>
      <c r="P948" s="138" t="s">
        <v>151</v>
      </c>
      <c r="Q948" s="150" t="s">
        <v>152</v>
      </c>
      <c r="R948" s="138" t="s">
        <v>72</v>
      </c>
      <c r="S948" s="139" t="s">
        <v>951</v>
      </c>
      <c r="T948" s="140"/>
      <c r="U948" s="175"/>
      <c r="V948" s="21"/>
    </row>
    <row r="949" spans="1:22" ht="16.5" hidden="1" customHeight="1" x14ac:dyDescent="0.25">
      <c r="A949" s="175">
        <v>928</v>
      </c>
      <c r="B949" s="242"/>
      <c r="C949" s="208">
        <v>44788</v>
      </c>
      <c r="D949" s="208">
        <v>44802</v>
      </c>
      <c r="E949" s="148" t="s">
        <v>133</v>
      </c>
      <c r="F949" s="149">
        <v>861881051088954</v>
      </c>
      <c r="G949" s="156"/>
      <c r="H949" s="148" t="s">
        <v>158</v>
      </c>
      <c r="I949" s="138"/>
      <c r="J949" s="103" t="s">
        <v>171</v>
      </c>
      <c r="K949" s="138" t="s">
        <v>949</v>
      </c>
      <c r="L949" s="138"/>
      <c r="M949" s="150" t="s">
        <v>588</v>
      </c>
      <c r="N949" s="150" t="s">
        <v>950</v>
      </c>
      <c r="O949" s="138"/>
      <c r="P949" s="138" t="s">
        <v>151</v>
      </c>
      <c r="Q949" s="150" t="s">
        <v>152</v>
      </c>
      <c r="R949" s="138" t="s">
        <v>72</v>
      </c>
      <c r="S949" s="139" t="s">
        <v>951</v>
      </c>
      <c r="T949" s="140"/>
      <c r="U949" s="175"/>
      <c r="V949" s="21"/>
    </row>
    <row r="950" spans="1:22" ht="16.5" hidden="1" customHeight="1" x14ac:dyDescent="0.25">
      <c r="A950" s="175">
        <v>929</v>
      </c>
      <c r="B950" s="242"/>
      <c r="C950" s="208">
        <v>44788</v>
      </c>
      <c r="D950" s="208">
        <v>44802</v>
      </c>
      <c r="E950" s="148" t="s">
        <v>133</v>
      </c>
      <c r="F950" s="149">
        <v>861881051075134</v>
      </c>
      <c r="G950" s="156"/>
      <c r="H950" s="148" t="s">
        <v>158</v>
      </c>
      <c r="I950" s="138"/>
      <c r="J950" s="103" t="s">
        <v>171</v>
      </c>
      <c r="K950" s="138" t="s">
        <v>949</v>
      </c>
      <c r="L950" s="138"/>
      <c r="M950" s="150" t="s">
        <v>588</v>
      </c>
      <c r="N950" s="150" t="s">
        <v>950</v>
      </c>
      <c r="O950" s="138"/>
      <c r="P950" s="138" t="s">
        <v>151</v>
      </c>
      <c r="Q950" s="150" t="s">
        <v>152</v>
      </c>
      <c r="R950" s="138" t="s">
        <v>72</v>
      </c>
      <c r="S950" s="139" t="s">
        <v>951</v>
      </c>
      <c r="T950" s="140"/>
      <c r="U950" s="175"/>
      <c r="V950" s="21"/>
    </row>
    <row r="951" spans="1:22" ht="16.5" hidden="1" customHeight="1" x14ac:dyDescent="0.25">
      <c r="A951" s="175">
        <v>930</v>
      </c>
      <c r="B951" s="242"/>
      <c r="C951" s="208">
        <v>44788</v>
      </c>
      <c r="D951" s="208">
        <v>44802</v>
      </c>
      <c r="E951" s="148" t="s">
        <v>133</v>
      </c>
      <c r="F951" s="149">
        <v>861881051084631</v>
      </c>
      <c r="G951" s="156"/>
      <c r="H951" s="148" t="s">
        <v>158</v>
      </c>
      <c r="I951" s="138"/>
      <c r="J951" s="103" t="s">
        <v>171</v>
      </c>
      <c r="K951" s="138" t="s">
        <v>949</v>
      </c>
      <c r="L951" s="138"/>
      <c r="M951" s="150" t="s">
        <v>588</v>
      </c>
      <c r="N951" s="150" t="s">
        <v>950</v>
      </c>
      <c r="O951" s="138"/>
      <c r="P951" s="138" t="s">
        <v>151</v>
      </c>
      <c r="Q951" s="150" t="s">
        <v>152</v>
      </c>
      <c r="R951" s="138" t="s">
        <v>72</v>
      </c>
      <c r="S951" s="139" t="s">
        <v>951</v>
      </c>
      <c r="T951" s="140"/>
      <c r="U951" s="175"/>
      <c r="V951" s="21"/>
    </row>
    <row r="952" spans="1:22" ht="16.5" hidden="1" customHeight="1" x14ac:dyDescent="0.25">
      <c r="A952" s="175">
        <v>931</v>
      </c>
      <c r="B952" s="242"/>
      <c r="C952" s="208">
        <v>44788</v>
      </c>
      <c r="D952" s="208">
        <v>44802</v>
      </c>
      <c r="E952" s="148" t="s">
        <v>133</v>
      </c>
      <c r="F952" s="149">
        <v>862205051194357</v>
      </c>
      <c r="G952" s="156"/>
      <c r="H952" s="148" t="s">
        <v>158</v>
      </c>
      <c r="I952" s="138"/>
      <c r="J952" s="103" t="s">
        <v>171</v>
      </c>
      <c r="K952" s="138" t="s">
        <v>949</v>
      </c>
      <c r="L952" s="138"/>
      <c r="M952" s="150" t="s">
        <v>588</v>
      </c>
      <c r="N952" s="150" t="s">
        <v>950</v>
      </c>
      <c r="O952" s="138"/>
      <c r="P952" s="138" t="s">
        <v>151</v>
      </c>
      <c r="Q952" s="150" t="s">
        <v>152</v>
      </c>
      <c r="R952" s="138" t="s">
        <v>72</v>
      </c>
      <c r="S952" s="139" t="s">
        <v>951</v>
      </c>
      <c r="T952" s="140"/>
      <c r="U952" s="175"/>
      <c r="V952" s="21"/>
    </row>
    <row r="953" spans="1:22" ht="16.5" hidden="1" customHeight="1" x14ac:dyDescent="0.25">
      <c r="A953" s="175">
        <v>932</v>
      </c>
      <c r="B953" s="242"/>
      <c r="C953" s="208">
        <v>44788</v>
      </c>
      <c r="D953" s="208">
        <v>44802</v>
      </c>
      <c r="E953" s="148" t="s">
        <v>133</v>
      </c>
      <c r="F953" s="149">
        <v>861881051082379</v>
      </c>
      <c r="G953" s="156"/>
      <c r="H953" s="148" t="s">
        <v>158</v>
      </c>
      <c r="I953" s="138"/>
      <c r="J953" s="103" t="s">
        <v>171</v>
      </c>
      <c r="K953" s="138" t="s">
        <v>949</v>
      </c>
      <c r="L953" s="138"/>
      <c r="M953" s="150" t="s">
        <v>588</v>
      </c>
      <c r="N953" s="150" t="s">
        <v>950</v>
      </c>
      <c r="O953" s="138"/>
      <c r="P953" s="138" t="s">
        <v>151</v>
      </c>
      <c r="Q953" s="150" t="s">
        <v>152</v>
      </c>
      <c r="R953" s="138" t="s">
        <v>72</v>
      </c>
      <c r="S953" s="139" t="s">
        <v>951</v>
      </c>
      <c r="T953" s="140"/>
      <c r="U953" s="175"/>
      <c r="V953" s="21"/>
    </row>
    <row r="954" spans="1:22" ht="16.5" hidden="1" customHeight="1" x14ac:dyDescent="0.25">
      <c r="A954" s="175">
        <v>933</v>
      </c>
      <c r="B954" s="242"/>
      <c r="C954" s="208">
        <v>44788</v>
      </c>
      <c r="D954" s="208">
        <v>44802</v>
      </c>
      <c r="E954" s="148" t="s">
        <v>133</v>
      </c>
      <c r="F954" s="149">
        <v>861881051088681</v>
      </c>
      <c r="G954" s="156"/>
      <c r="H954" s="148" t="s">
        <v>158</v>
      </c>
      <c r="I954" s="138"/>
      <c r="J954" s="103" t="s">
        <v>171</v>
      </c>
      <c r="K954" s="138" t="s">
        <v>949</v>
      </c>
      <c r="L954" s="138"/>
      <c r="M954" s="150" t="s">
        <v>588</v>
      </c>
      <c r="N954" s="150" t="s">
        <v>950</v>
      </c>
      <c r="O954" s="138"/>
      <c r="P954" s="138" t="s">
        <v>151</v>
      </c>
      <c r="Q954" s="150" t="s">
        <v>152</v>
      </c>
      <c r="R954" s="138" t="s">
        <v>72</v>
      </c>
      <c r="S954" s="139" t="s">
        <v>951</v>
      </c>
      <c r="T954" s="140"/>
      <c r="U954" s="175"/>
      <c r="V954" s="21"/>
    </row>
    <row r="955" spans="1:22" ht="16.5" hidden="1" customHeight="1" x14ac:dyDescent="0.25">
      <c r="A955" s="175">
        <v>934</v>
      </c>
      <c r="B955" s="242"/>
      <c r="C955" s="208">
        <v>44788</v>
      </c>
      <c r="D955" s="208">
        <v>44802</v>
      </c>
      <c r="E955" s="148" t="s">
        <v>133</v>
      </c>
      <c r="F955" s="149">
        <v>861881051075035</v>
      </c>
      <c r="G955" s="156"/>
      <c r="H955" s="148" t="s">
        <v>158</v>
      </c>
      <c r="I955" s="138"/>
      <c r="J955" s="103" t="s">
        <v>171</v>
      </c>
      <c r="K955" s="138" t="s">
        <v>949</v>
      </c>
      <c r="L955" s="138"/>
      <c r="M955" s="150" t="s">
        <v>588</v>
      </c>
      <c r="N955" s="150" t="s">
        <v>950</v>
      </c>
      <c r="O955" s="138"/>
      <c r="P955" s="138" t="s">
        <v>151</v>
      </c>
      <c r="Q955" s="150" t="s">
        <v>152</v>
      </c>
      <c r="R955" s="138" t="s">
        <v>72</v>
      </c>
      <c r="S955" s="139" t="s">
        <v>951</v>
      </c>
      <c r="T955" s="140"/>
      <c r="U955" s="175"/>
      <c r="V955" s="21"/>
    </row>
    <row r="956" spans="1:22" ht="16.5" hidden="1" customHeight="1" x14ac:dyDescent="0.25">
      <c r="A956" s="175">
        <v>935</v>
      </c>
      <c r="B956" s="242"/>
      <c r="C956" s="208">
        <v>44788</v>
      </c>
      <c r="D956" s="208">
        <v>44802</v>
      </c>
      <c r="E956" s="148" t="s">
        <v>133</v>
      </c>
      <c r="F956" s="149">
        <v>862205051220194</v>
      </c>
      <c r="G956" s="156"/>
      <c r="H956" s="148" t="s">
        <v>158</v>
      </c>
      <c r="I956" s="138"/>
      <c r="J956" s="103" t="s">
        <v>171</v>
      </c>
      <c r="K956" s="138" t="s">
        <v>949</v>
      </c>
      <c r="L956" s="138"/>
      <c r="M956" s="150" t="s">
        <v>588</v>
      </c>
      <c r="N956" s="150" t="s">
        <v>950</v>
      </c>
      <c r="O956" s="138"/>
      <c r="P956" s="138" t="s">
        <v>151</v>
      </c>
      <c r="Q956" s="150" t="s">
        <v>152</v>
      </c>
      <c r="R956" s="138" t="s">
        <v>72</v>
      </c>
      <c r="S956" s="139" t="s">
        <v>951</v>
      </c>
      <c r="T956" s="140"/>
      <c r="U956" s="175"/>
      <c r="V956" s="21"/>
    </row>
    <row r="957" spans="1:22" ht="16.5" hidden="1" customHeight="1" x14ac:dyDescent="0.25">
      <c r="A957" s="175">
        <v>936</v>
      </c>
      <c r="B957" s="242"/>
      <c r="C957" s="208">
        <v>44788</v>
      </c>
      <c r="D957" s="208">
        <v>44802</v>
      </c>
      <c r="E957" s="148" t="s">
        <v>133</v>
      </c>
      <c r="F957" s="149">
        <v>861881051078716</v>
      </c>
      <c r="G957" s="156"/>
      <c r="H957" s="148" t="s">
        <v>158</v>
      </c>
      <c r="I957" s="138"/>
      <c r="J957" s="103" t="s">
        <v>171</v>
      </c>
      <c r="K957" s="138" t="s">
        <v>949</v>
      </c>
      <c r="L957" s="138"/>
      <c r="M957" s="150" t="s">
        <v>588</v>
      </c>
      <c r="N957" s="150" t="s">
        <v>950</v>
      </c>
      <c r="O957" s="138"/>
      <c r="P957" s="138" t="s">
        <v>151</v>
      </c>
      <c r="Q957" s="150" t="s">
        <v>152</v>
      </c>
      <c r="R957" s="138" t="s">
        <v>72</v>
      </c>
      <c r="S957" s="139" t="s">
        <v>951</v>
      </c>
      <c r="T957" s="140"/>
      <c r="U957" s="175"/>
      <c r="V957" s="21"/>
    </row>
    <row r="958" spans="1:22" ht="16.5" hidden="1" customHeight="1" x14ac:dyDescent="0.25">
      <c r="A958" s="175">
        <v>937</v>
      </c>
      <c r="B958" s="242"/>
      <c r="C958" s="208">
        <v>44788</v>
      </c>
      <c r="D958" s="208">
        <v>44802</v>
      </c>
      <c r="E958" s="148" t="s">
        <v>133</v>
      </c>
      <c r="F958" s="149">
        <v>862205051172239</v>
      </c>
      <c r="G958" s="156"/>
      <c r="H958" s="148" t="s">
        <v>158</v>
      </c>
      <c r="I958" s="138"/>
      <c r="J958" s="103" t="s">
        <v>171</v>
      </c>
      <c r="K958" s="138" t="s">
        <v>949</v>
      </c>
      <c r="L958" s="138"/>
      <c r="M958" s="150" t="s">
        <v>588</v>
      </c>
      <c r="N958" s="150" t="s">
        <v>950</v>
      </c>
      <c r="O958" s="138"/>
      <c r="P958" s="138" t="s">
        <v>151</v>
      </c>
      <c r="Q958" s="150" t="s">
        <v>152</v>
      </c>
      <c r="R958" s="138" t="s">
        <v>72</v>
      </c>
      <c r="S958" s="139" t="s">
        <v>951</v>
      </c>
      <c r="T958" s="140"/>
      <c r="U958" s="175"/>
      <c r="V958" s="21"/>
    </row>
    <row r="959" spans="1:22" ht="16.5" hidden="1" customHeight="1" x14ac:dyDescent="0.25">
      <c r="A959" s="175">
        <v>938</v>
      </c>
      <c r="B959" s="242"/>
      <c r="C959" s="208">
        <v>44788</v>
      </c>
      <c r="D959" s="208">
        <v>44802</v>
      </c>
      <c r="E959" s="148" t="s">
        <v>133</v>
      </c>
      <c r="F959" s="149">
        <v>862205051172056</v>
      </c>
      <c r="G959" s="156"/>
      <c r="H959" s="148" t="s">
        <v>158</v>
      </c>
      <c r="I959" s="138"/>
      <c r="J959" s="103" t="s">
        <v>171</v>
      </c>
      <c r="K959" s="138" t="s">
        <v>949</v>
      </c>
      <c r="L959" s="138"/>
      <c r="M959" s="150" t="s">
        <v>588</v>
      </c>
      <c r="N959" s="150" t="s">
        <v>950</v>
      </c>
      <c r="O959" s="138"/>
      <c r="P959" s="138" t="s">
        <v>151</v>
      </c>
      <c r="Q959" s="150" t="s">
        <v>152</v>
      </c>
      <c r="R959" s="138" t="s">
        <v>72</v>
      </c>
      <c r="S959" s="139" t="s">
        <v>951</v>
      </c>
      <c r="T959" s="140"/>
      <c r="U959" s="175"/>
      <c r="V959" s="21"/>
    </row>
    <row r="960" spans="1:22" ht="15.75" hidden="1" customHeight="1" x14ac:dyDescent="0.25">
      <c r="A960" s="175">
        <v>939</v>
      </c>
      <c r="B960" s="242"/>
      <c r="C960" s="208">
        <v>44788</v>
      </c>
      <c r="D960" s="208">
        <v>44802</v>
      </c>
      <c r="E960" s="148" t="s">
        <v>133</v>
      </c>
      <c r="F960" s="149">
        <v>861881051086776</v>
      </c>
      <c r="G960" s="156"/>
      <c r="H960" s="148" t="s">
        <v>158</v>
      </c>
      <c r="I960" s="138"/>
      <c r="J960" s="103" t="s">
        <v>171</v>
      </c>
      <c r="K960" s="138" t="s">
        <v>949</v>
      </c>
      <c r="L960" s="138"/>
      <c r="M960" s="150" t="s">
        <v>588</v>
      </c>
      <c r="N960" s="150" t="s">
        <v>950</v>
      </c>
      <c r="O960" s="138"/>
      <c r="P960" s="138" t="s">
        <v>151</v>
      </c>
      <c r="Q960" s="150" t="s">
        <v>152</v>
      </c>
      <c r="R960" s="138" t="s">
        <v>72</v>
      </c>
      <c r="S960" s="139" t="s">
        <v>951</v>
      </c>
      <c r="T960" s="140"/>
      <c r="U960" s="175"/>
      <c r="V960" s="21"/>
    </row>
    <row r="961" spans="1:22" ht="16.5" hidden="1" customHeight="1" x14ac:dyDescent="0.25">
      <c r="A961" s="175">
        <v>940</v>
      </c>
      <c r="B961" s="242"/>
      <c r="C961" s="208">
        <v>44788</v>
      </c>
      <c r="D961" s="208">
        <v>44802</v>
      </c>
      <c r="E961" s="148" t="s">
        <v>133</v>
      </c>
      <c r="F961" s="149">
        <v>862205051165993</v>
      </c>
      <c r="G961" s="156"/>
      <c r="H961" s="148" t="s">
        <v>158</v>
      </c>
      <c r="I961" s="138"/>
      <c r="J961" s="103" t="s">
        <v>171</v>
      </c>
      <c r="K961" s="138" t="s">
        <v>949</v>
      </c>
      <c r="L961" s="138"/>
      <c r="M961" s="150" t="s">
        <v>588</v>
      </c>
      <c r="N961" s="150" t="s">
        <v>950</v>
      </c>
      <c r="O961" s="138"/>
      <c r="P961" s="138" t="s">
        <v>151</v>
      </c>
      <c r="Q961" s="150" t="s">
        <v>152</v>
      </c>
      <c r="R961" s="138" t="s">
        <v>72</v>
      </c>
      <c r="S961" s="139" t="s">
        <v>951</v>
      </c>
      <c r="T961" s="140"/>
      <c r="U961" s="175"/>
      <c r="V961" s="21"/>
    </row>
    <row r="962" spans="1:22" ht="18" hidden="1" customHeight="1" x14ac:dyDescent="0.25">
      <c r="A962" s="175">
        <v>941</v>
      </c>
      <c r="B962" s="242"/>
      <c r="C962" s="208">
        <v>44788</v>
      </c>
      <c r="D962" s="208">
        <v>44802</v>
      </c>
      <c r="E962" s="148" t="s">
        <v>133</v>
      </c>
      <c r="F962" s="149">
        <v>862205051216846</v>
      </c>
      <c r="G962" s="156"/>
      <c r="H962" s="148" t="s">
        <v>158</v>
      </c>
      <c r="I962" s="138"/>
      <c r="J962" s="103" t="s">
        <v>171</v>
      </c>
      <c r="K962" s="138" t="s">
        <v>949</v>
      </c>
      <c r="L962" s="138"/>
      <c r="M962" s="150" t="s">
        <v>588</v>
      </c>
      <c r="N962" s="150" t="s">
        <v>950</v>
      </c>
      <c r="O962" s="138"/>
      <c r="P962" s="138" t="s">
        <v>151</v>
      </c>
      <c r="Q962" s="150" t="s">
        <v>152</v>
      </c>
      <c r="R962" s="138" t="s">
        <v>72</v>
      </c>
      <c r="S962" s="139" t="s">
        <v>951</v>
      </c>
      <c r="T962" s="140"/>
      <c r="U962" s="175"/>
      <c r="V962" s="21"/>
    </row>
    <row r="963" spans="1:22" ht="16.5" hidden="1" customHeight="1" x14ac:dyDescent="0.25">
      <c r="A963" s="175">
        <v>942</v>
      </c>
      <c r="B963" s="242"/>
      <c r="C963" s="208">
        <v>44788</v>
      </c>
      <c r="D963" s="208">
        <v>44802</v>
      </c>
      <c r="E963" s="148" t="s">
        <v>133</v>
      </c>
      <c r="F963" s="149">
        <v>862205051171322</v>
      </c>
      <c r="G963" s="156"/>
      <c r="H963" s="148" t="s">
        <v>158</v>
      </c>
      <c r="I963" s="138"/>
      <c r="J963" s="103" t="s">
        <v>171</v>
      </c>
      <c r="K963" s="138" t="s">
        <v>949</v>
      </c>
      <c r="L963" s="138"/>
      <c r="M963" s="150" t="s">
        <v>588</v>
      </c>
      <c r="N963" s="150" t="s">
        <v>950</v>
      </c>
      <c r="O963" s="138"/>
      <c r="P963" s="138" t="s">
        <v>151</v>
      </c>
      <c r="Q963" s="150" t="s">
        <v>152</v>
      </c>
      <c r="R963" s="138" t="s">
        <v>72</v>
      </c>
      <c r="S963" s="139" t="s">
        <v>951</v>
      </c>
      <c r="T963" s="140"/>
      <c r="U963" s="175"/>
      <c r="V963" s="21"/>
    </row>
    <row r="964" spans="1:22" ht="18" hidden="1" customHeight="1" x14ac:dyDescent="0.25">
      <c r="A964" s="175">
        <v>943</v>
      </c>
      <c r="B964" s="242"/>
      <c r="C964" s="208">
        <v>44788</v>
      </c>
      <c r="D964" s="208">
        <v>44802</v>
      </c>
      <c r="E964" s="148" t="s">
        <v>133</v>
      </c>
      <c r="F964" s="149">
        <v>862205051172163</v>
      </c>
      <c r="G964" s="156"/>
      <c r="H964" s="148" t="s">
        <v>158</v>
      </c>
      <c r="I964" s="219"/>
      <c r="J964" s="103" t="s">
        <v>171</v>
      </c>
      <c r="K964" s="138" t="s">
        <v>949</v>
      </c>
      <c r="L964" s="219"/>
      <c r="M964" s="150" t="s">
        <v>588</v>
      </c>
      <c r="N964" s="150" t="s">
        <v>950</v>
      </c>
      <c r="O964" s="138"/>
      <c r="P964" s="138" t="s">
        <v>151</v>
      </c>
      <c r="Q964" s="150" t="s">
        <v>152</v>
      </c>
      <c r="R964" s="138" t="s">
        <v>72</v>
      </c>
      <c r="S964" s="139" t="s">
        <v>951</v>
      </c>
      <c r="T964" s="140"/>
      <c r="U964" s="175"/>
      <c r="V964" s="21"/>
    </row>
    <row r="965" spans="1:22" ht="16.5" hidden="1" customHeight="1" x14ac:dyDescent="0.25">
      <c r="A965" s="175">
        <v>944</v>
      </c>
      <c r="B965" s="242"/>
      <c r="C965" s="208">
        <v>44788</v>
      </c>
      <c r="D965" s="208">
        <v>44802</v>
      </c>
      <c r="E965" s="148" t="s">
        <v>133</v>
      </c>
      <c r="F965" s="149">
        <v>862205051172262</v>
      </c>
      <c r="G965" s="156"/>
      <c r="H965" s="148" t="s">
        <v>158</v>
      </c>
      <c r="I965" s="138"/>
      <c r="J965" s="103" t="s">
        <v>171</v>
      </c>
      <c r="K965" s="138" t="s">
        <v>949</v>
      </c>
      <c r="L965" s="138"/>
      <c r="M965" s="150" t="s">
        <v>588</v>
      </c>
      <c r="N965" s="150" t="s">
        <v>950</v>
      </c>
      <c r="O965" s="138"/>
      <c r="P965" s="138" t="s">
        <v>151</v>
      </c>
      <c r="Q965" s="150" t="s">
        <v>152</v>
      </c>
      <c r="R965" s="138" t="s">
        <v>72</v>
      </c>
      <c r="S965" s="139" t="s">
        <v>951</v>
      </c>
      <c r="T965" s="140"/>
      <c r="U965" s="175"/>
      <c r="V965" s="21"/>
    </row>
    <row r="966" spans="1:22" ht="16.5" hidden="1" customHeight="1" x14ac:dyDescent="0.25">
      <c r="A966" s="175">
        <v>945</v>
      </c>
      <c r="B966" s="242"/>
      <c r="C966" s="208">
        <v>44788</v>
      </c>
      <c r="D966" s="208">
        <v>44802</v>
      </c>
      <c r="E966" s="148" t="s">
        <v>133</v>
      </c>
      <c r="F966" s="149">
        <v>862205051171330</v>
      </c>
      <c r="G966" s="156"/>
      <c r="H966" s="148" t="s">
        <v>158</v>
      </c>
      <c r="I966" s="214"/>
      <c r="J966" s="103" t="s">
        <v>171</v>
      </c>
      <c r="K966" s="138" t="s">
        <v>949</v>
      </c>
      <c r="L966" s="214"/>
      <c r="M966" s="150" t="s">
        <v>588</v>
      </c>
      <c r="N966" s="150" t="s">
        <v>950</v>
      </c>
      <c r="O966" s="138"/>
      <c r="P966" s="138" t="s">
        <v>151</v>
      </c>
      <c r="Q966" s="150" t="s">
        <v>152</v>
      </c>
      <c r="R966" s="138" t="s">
        <v>72</v>
      </c>
      <c r="S966" s="139" t="s">
        <v>951</v>
      </c>
      <c r="T966" s="140"/>
      <c r="U966" s="140"/>
      <c r="V966" s="21"/>
    </row>
    <row r="967" spans="1:22" ht="16.5" hidden="1" customHeight="1" x14ac:dyDescent="0.25">
      <c r="A967" s="175">
        <v>946</v>
      </c>
      <c r="B967" s="242"/>
      <c r="C967" s="208">
        <v>44788</v>
      </c>
      <c r="D967" s="208">
        <v>44802</v>
      </c>
      <c r="E967" s="148" t="s">
        <v>133</v>
      </c>
      <c r="F967" s="149">
        <v>862205051215764</v>
      </c>
      <c r="G967" s="156"/>
      <c r="H967" s="148" t="s">
        <v>158</v>
      </c>
      <c r="I967" s="214"/>
      <c r="J967" s="103" t="s">
        <v>171</v>
      </c>
      <c r="K967" s="138" t="s">
        <v>949</v>
      </c>
      <c r="L967" s="214"/>
      <c r="M967" s="150" t="s">
        <v>588</v>
      </c>
      <c r="N967" s="150" t="s">
        <v>950</v>
      </c>
      <c r="O967" s="138"/>
      <c r="P967" s="138" t="s">
        <v>151</v>
      </c>
      <c r="Q967" s="150" t="s">
        <v>152</v>
      </c>
      <c r="R967" s="138" t="s">
        <v>72</v>
      </c>
      <c r="S967" s="139" t="s">
        <v>951</v>
      </c>
      <c r="T967" s="140"/>
      <c r="U967" s="140"/>
      <c r="V967" s="21"/>
    </row>
    <row r="968" spans="1:22" ht="16.5" hidden="1" customHeight="1" x14ac:dyDescent="0.25">
      <c r="A968" s="175">
        <v>947</v>
      </c>
      <c r="B968" s="242"/>
      <c r="C968" s="208">
        <v>44788</v>
      </c>
      <c r="D968" s="208">
        <v>44802</v>
      </c>
      <c r="E968" s="148" t="s">
        <v>133</v>
      </c>
      <c r="F968" s="149">
        <v>862205051163113</v>
      </c>
      <c r="G968" s="156"/>
      <c r="H968" s="148" t="s">
        <v>158</v>
      </c>
      <c r="I968" s="214"/>
      <c r="J968" s="103" t="s">
        <v>171</v>
      </c>
      <c r="K968" s="138" t="s">
        <v>949</v>
      </c>
      <c r="L968" s="214"/>
      <c r="M968" s="150" t="s">
        <v>588</v>
      </c>
      <c r="N968" s="150" t="s">
        <v>950</v>
      </c>
      <c r="O968" s="138"/>
      <c r="P968" s="138" t="s">
        <v>151</v>
      </c>
      <c r="Q968" s="150" t="s">
        <v>152</v>
      </c>
      <c r="R968" s="138" t="s">
        <v>72</v>
      </c>
      <c r="S968" s="139" t="s">
        <v>951</v>
      </c>
      <c r="T968" s="140"/>
      <c r="U968" s="140"/>
      <c r="V968" s="21"/>
    </row>
    <row r="969" spans="1:22" ht="16.5" hidden="1" customHeight="1" x14ac:dyDescent="0.25">
      <c r="A969" s="175">
        <v>948</v>
      </c>
      <c r="B969" s="242"/>
      <c r="C969" s="208">
        <v>44788</v>
      </c>
      <c r="D969" s="208">
        <v>44802</v>
      </c>
      <c r="E969" s="148" t="s">
        <v>133</v>
      </c>
      <c r="F969" s="149">
        <v>861881054164802</v>
      </c>
      <c r="G969" s="156"/>
      <c r="H969" s="148" t="s">
        <v>158</v>
      </c>
      <c r="I969" s="214"/>
      <c r="J969" s="103" t="s">
        <v>171</v>
      </c>
      <c r="K969" s="138" t="s">
        <v>949</v>
      </c>
      <c r="L969" s="214"/>
      <c r="M969" s="150" t="s">
        <v>588</v>
      </c>
      <c r="N969" s="150" t="s">
        <v>950</v>
      </c>
      <c r="O969" s="138"/>
      <c r="P969" s="138" t="s">
        <v>151</v>
      </c>
      <c r="Q969" s="150" t="s">
        <v>152</v>
      </c>
      <c r="R969" s="138" t="s">
        <v>72</v>
      </c>
      <c r="S969" s="139" t="s">
        <v>951</v>
      </c>
      <c r="T969" s="140"/>
      <c r="U969" s="140"/>
      <c r="V969" s="21"/>
    </row>
    <row r="970" spans="1:22" ht="16.5" hidden="1" customHeight="1" x14ac:dyDescent="0.25">
      <c r="A970" s="175">
        <v>949</v>
      </c>
      <c r="B970" s="242"/>
      <c r="C970" s="208">
        <v>44788</v>
      </c>
      <c r="D970" s="208">
        <v>44802</v>
      </c>
      <c r="E970" s="148" t="s">
        <v>133</v>
      </c>
      <c r="F970" s="149">
        <v>862205051181040</v>
      </c>
      <c r="G970" s="156"/>
      <c r="H970" s="148" t="s">
        <v>158</v>
      </c>
      <c r="I970" s="214"/>
      <c r="J970" s="103" t="s">
        <v>171</v>
      </c>
      <c r="K970" s="138" t="s">
        <v>949</v>
      </c>
      <c r="L970" s="214"/>
      <c r="M970" s="150" t="s">
        <v>588</v>
      </c>
      <c r="N970" s="150" t="s">
        <v>950</v>
      </c>
      <c r="O970" s="138"/>
      <c r="P970" s="138" t="s">
        <v>151</v>
      </c>
      <c r="Q970" s="150" t="s">
        <v>152</v>
      </c>
      <c r="R970" s="138" t="s">
        <v>72</v>
      </c>
      <c r="S970" s="139" t="s">
        <v>951</v>
      </c>
      <c r="T970" s="140"/>
      <c r="U970" s="175"/>
      <c r="V970" s="21"/>
    </row>
    <row r="971" spans="1:22" ht="16.5" hidden="1" customHeight="1" x14ac:dyDescent="0.25">
      <c r="A971" s="175">
        <v>950</v>
      </c>
      <c r="B971" s="242"/>
      <c r="C971" s="208">
        <v>44788</v>
      </c>
      <c r="D971" s="208">
        <v>44802</v>
      </c>
      <c r="E971" s="148" t="s">
        <v>133</v>
      </c>
      <c r="F971" s="149">
        <v>861881051086750</v>
      </c>
      <c r="G971" s="156"/>
      <c r="H971" s="148" t="s">
        <v>158</v>
      </c>
      <c r="I971" s="214"/>
      <c r="J971" s="103" t="s">
        <v>171</v>
      </c>
      <c r="K971" s="138" t="s">
        <v>949</v>
      </c>
      <c r="L971" s="214"/>
      <c r="M971" s="150" t="s">
        <v>588</v>
      </c>
      <c r="N971" s="150" t="s">
        <v>950</v>
      </c>
      <c r="O971" s="138"/>
      <c r="P971" s="138" t="s">
        <v>151</v>
      </c>
      <c r="Q971" s="150" t="s">
        <v>152</v>
      </c>
      <c r="R971" s="138" t="s">
        <v>72</v>
      </c>
      <c r="S971" s="139" t="s">
        <v>951</v>
      </c>
      <c r="T971" s="140"/>
      <c r="U971" s="175"/>
      <c r="V971" s="21"/>
    </row>
    <row r="972" spans="1:22" ht="16.5" hidden="1" customHeight="1" x14ac:dyDescent="0.25">
      <c r="A972" s="175">
        <v>951</v>
      </c>
      <c r="B972" s="242"/>
      <c r="C972" s="208">
        <v>44788</v>
      </c>
      <c r="D972" s="208">
        <v>44802</v>
      </c>
      <c r="E972" s="148" t="s">
        <v>133</v>
      </c>
      <c r="F972" s="149">
        <v>861881051077791</v>
      </c>
      <c r="G972" s="156"/>
      <c r="H972" s="148" t="s">
        <v>158</v>
      </c>
      <c r="I972" s="214"/>
      <c r="J972" s="103" t="s">
        <v>171</v>
      </c>
      <c r="K972" s="138" t="s">
        <v>949</v>
      </c>
      <c r="L972" s="214"/>
      <c r="M972" s="150" t="s">
        <v>588</v>
      </c>
      <c r="N972" s="150" t="s">
        <v>950</v>
      </c>
      <c r="O972" s="138"/>
      <c r="P972" s="138" t="s">
        <v>151</v>
      </c>
      <c r="Q972" s="150" t="s">
        <v>152</v>
      </c>
      <c r="R972" s="138" t="s">
        <v>72</v>
      </c>
      <c r="S972" s="139" t="s">
        <v>951</v>
      </c>
      <c r="T972" s="140"/>
      <c r="U972" s="175"/>
      <c r="V972" s="21"/>
    </row>
    <row r="973" spans="1:22" ht="16.5" hidden="1" customHeight="1" x14ac:dyDescent="0.25">
      <c r="A973" s="175">
        <v>952</v>
      </c>
      <c r="B973" s="242"/>
      <c r="C973" s="208">
        <v>44788</v>
      </c>
      <c r="D973" s="208">
        <v>44802</v>
      </c>
      <c r="E973" s="148" t="s">
        <v>133</v>
      </c>
      <c r="F973" s="149">
        <v>861881051083468</v>
      </c>
      <c r="G973" s="148"/>
      <c r="H973" s="148" t="s">
        <v>158</v>
      </c>
      <c r="I973" s="214"/>
      <c r="J973" s="103" t="s">
        <v>171</v>
      </c>
      <c r="K973" s="138" t="s">
        <v>949</v>
      </c>
      <c r="L973" s="214"/>
      <c r="M973" s="150" t="s">
        <v>588</v>
      </c>
      <c r="N973" s="150" t="s">
        <v>950</v>
      </c>
      <c r="O973" s="138"/>
      <c r="P973" s="138" t="s">
        <v>151</v>
      </c>
      <c r="Q973" s="150" t="s">
        <v>152</v>
      </c>
      <c r="R973" s="138" t="s">
        <v>72</v>
      </c>
      <c r="S973" s="139" t="s">
        <v>951</v>
      </c>
      <c r="T973" s="140"/>
      <c r="U973" s="175"/>
      <c r="V973" s="21"/>
    </row>
    <row r="974" spans="1:22" ht="16.5" hidden="1" customHeight="1" x14ac:dyDescent="0.25">
      <c r="A974" s="175">
        <v>953</v>
      </c>
      <c r="B974" s="242"/>
      <c r="C974" s="208">
        <v>44788</v>
      </c>
      <c r="D974" s="208">
        <v>44802</v>
      </c>
      <c r="E974" s="148" t="s">
        <v>133</v>
      </c>
      <c r="F974" s="149">
        <v>861881051078351</v>
      </c>
      <c r="G974" s="148"/>
      <c r="H974" s="148" t="s">
        <v>158</v>
      </c>
      <c r="I974" s="214"/>
      <c r="J974" s="103" t="s">
        <v>171</v>
      </c>
      <c r="K974" s="138" t="s">
        <v>949</v>
      </c>
      <c r="L974" s="214"/>
      <c r="M974" s="150" t="s">
        <v>588</v>
      </c>
      <c r="N974" s="150" t="s">
        <v>950</v>
      </c>
      <c r="O974" s="138"/>
      <c r="P974" s="138" t="s">
        <v>151</v>
      </c>
      <c r="Q974" s="150" t="s">
        <v>152</v>
      </c>
      <c r="R974" s="138" t="s">
        <v>72</v>
      </c>
      <c r="S974" s="139" t="s">
        <v>951</v>
      </c>
      <c r="T974" s="140"/>
      <c r="U974" s="175"/>
      <c r="V974" s="21"/>
    </row>
    <row r="975" spans="1:22" ht="16.5" hidden="1" customHeight="1" x14ac:dyDescent="0.25">
      <c r="A975" s="175">
        <v>954</v>
      </c>
      <c r="B975" s="242"/>
      <c r="C975" s="208">
        <v>44788</v>
      </c>
      <c r="D975" s="208">
        <v>44802</v>
      </c>
      <c r="E975" s="148" t="s">
        <v>133</v>
      </c>
      <c r="F975" s="235">
        <v>861881051088665</v>
      </c>
      <c r="G975" s="214"/>
      <c r="H975" s="148" t="s">
        <v>158</v>
      </c>
      <c r="I975" s="214"/>
      <c r="J975" s="103" t="s">
        <v>171</v>
      </c>
      <c r="K975" s="138" t="s">
        <v>949</v>
      </c>
      <c r="L975" s="214"/>
      <c r="M975" s="150" t="s">
        <v>588</v>
      </c>
      <c r="N975" s="150" t="s">
        <v>950</v>
      </c>
      <c r="O975" s="138"/>
      <c r="P975" s="138" t="s">
        <v>151</v>
      </c>
      <c r="Q975" s="150" t="s">
        <v>152</v>
      </c>
      <c r="R975" s="138" t="s">
        <v>72</v>
      </c>
      <c r="S975" s="139" t="s">
        <v>951</v>
      </c>
      <c r="T975" s="138"/>
      <c r="U975" s="175"/>
      <c r="V975" s="21"/>
    </row>
    <row r="976" spans="1:22" ht="16.5" hidden="1" customHeight="1" x14ac:dyDescent="0.25">
      <c r="A976" s="175">
        <v>955</v>
      </c>
      <c r="B976" s="242"/>
      <c r="C976" s="208">
        <v>44788</v>
      </c>
      <c r="D976" s="208">
        <v>44802</v>
      </c>
      <c r="E976" s="148" t="s">
        <v>133</v>
      </c>
      <c r="F976" s="235">
        <v>862205051188490</v>
      </c>
      <c r="G976" s="214"/>
      <c r="H976" s="148" t="s">
        <v>158</v>
      </c>
      <c r="I976" s="214"/>
      <c r="J976" s="103" t="s">
        <v>171</v>
      </c>
      <c r="K976" s="138" t="s">
        <v>949</v>
      </c>
      <c r="L976" s="214"/>
      <c r="M976" s="150" t="s">
        <v>588</v>
      </c>
      <c r="N976" s="150" t="s">
        <v>950</v>
      </c>
      <c r="O976" s="138"/>
      <c r="P976" s="138" t="s">
        <v>151</v>
      </c>
      <c r="Q976" s="150" t="s">
        <v>152</v>
      </c>
      <c r="R976" s="138" t="s">
        <v>72</v>
      </c>
      <c r="S976" s="139" t="s">
        <v>951</v>
      </c>
      <c r="T976" s="138"/>
      <c r="U976" s="175"/>
      <c r="V976" s="21"/>
    </row>
    <row r="977" spans="1:24" ht="16.5" hidden="1" customHeight="1" x14ac:dyDescent="0.25">
      <c r="A977" s="175">
        <v>956</v>
      </c>
      <c r="B977" s="242"/>
      <c r="C977" s="208">
        <v>44788</v>
      </c>
      <c r="D977" s="208">
        <v>44802</v>
      </c>
      <c r="E977" s="148" t="s">
        <v>133</v>
      </c>
      <c r="F977" s="235">
        <v>861881051082817</v>
      </c>
      <c r="G977" s="214"/>
      <c r="H977" s="148" t="s">
        <v>158</v>
      </c>
      <c r="I977" s="214"/>
      <c r="J977" s="103" t="s">
        <v>171</v>
      </c>
      <c r="K977" s="138" t="s">
        <v>949</v>
      </c>
      <c r="L977" s="214"/>
      <c r="M977" s="150" t="s">
        <v>588</v>
      </c>
      <c r="N977" s="150" t="s">
        <v>950</v>
      </c>
      <c r="O977" s="138"/>
      <c r="P977" s="138" t="s">
        <v>151</v>
      </c>
      <c r="Q977" s="150" t="s">
        <v>152</v>
      </c>
      <c r="R977" s="138" t="s">
        <v>72</v>
      </c>
      <c r="S977" s="139" t="s">
        <v>951</v>
      </c>
      <c r="T977" s="138"/>
      <c r="U977" s="175"/>
      <c r="V977" s="21"/>
    </row>
    <row r="978" spans="1:24" ht="16.5" hidden="1" customHeight="1" x14ac:dyDescent="0.25">
      <c r="A978" s="175">
        <v>957</v>
      </c>
      <c r="B978" s="242"/>
      <c r="C978" s="208">
        <v>44788</v>
      </c>
      <c r="D978" s="208">
        <v>44802</v>
      </c>
      <c r="E978" s="148" t="s">
        <v>133</v>
      </c>
      <c r="F978" s="235">
        <v>861881051089937</v>
      </c>
      <c r="G978" s="214"/>
      <c r="H978" s="148" t="s">
        <v>158</v>
      </c>
      <c r="I978" s="214"/>
      <c r="J978" s="103" t="s">
        <v>171</v>
      </c>
      <c r="K978" s="138" t="s">
        <v>949</v>
      </c>
      <c r="L978" s="214"/>
      <c r="M978" s="150" t="s">
        <v>588</v>
      </c>
      <c r="N978" s="150" t="s">
        <v>950</v>
      </c>
      <c r="O978" s="138"/>
      <c r="P978" s="138" t="s">
        <v>151</v>
      </c>
      <c r="Q978" s="150" t="s">
        <v>152</v>
      </c>
      <c r="R978" s="138" t="s">
        <v>72</v>
      </c>
      <c r="S978" s="139" t="s">
        <v>951</v>
      </c>
      <c r="T978" s="140"/>
      <c r="U978" s="175"/>
      <c r="V978" s="21"/>
    </row>
    <row r="979" spans="1:24" ht="16.5" hidden="1" customHeight="1" x14ac:dyDescent="0.25">
      <c r="A979" s="175">
        <v>958</v>
      </c>
      <c r="B979" s="242"/>
      <c r="C979" s="221">
        <v>44796</v>
      </c>
      <c r="D979" s="221">
        <v>44797</v>
      </c>
      <c r="E979" s="21" t="s">
        <v>38</v>
      </c>
      <c r="F979" s="22">
        <v>868183035875561</v>
      </c>
      <c r="G979" s="21"/>
      <c r="H979" s="21" t="s">
        <v>139</v>
      </c>
      <c r="I979" s="21"/>
      <c r="J979" s="222" t="s">
        <v>187</v>
      </c>
      <c r="K979" s="178" t="s">
        <v>289</v>
      </c>
      <c r="L979" s="223" t="s">
        <v>162</v>
      </c>
      <c r="M979" s="52"/>
      <c r="N979" s="52" t="s">
        <v>952</v>
      </c>
      <c r="O979" s="178"/>
      <c r="P979" s="178" t="s">
        <v>151</v>
      </c>
      <c r="Q979" s="52" t="s">
        <v>71</v>
      </c>
      <c r="R979" s="178" t="s">
        <v>23</v>
      </c>
      <c r="S979" s="225" t="s">
        <v>26</v>
      </c>
      <c r="T979" s="140"/>
      <c r="U979" s="175"/>
      <c r="V979" s="21"/>
    </row>
    <row r="980" spans="1:24" ht="16.5" hidden="1" customHeight="1" x14ac:dyDescent="0.25">
      <c r="A980" s="175">
        <v>959</v>
      </c>
      <c r="B980" s="242"/>
      <c r="C980" s="221">
        <v>44796</v>
      </c>
      <c r="D980" s="221">
        <v>44797</v>
      </c>
      <c r="E980" s="21" t="s">
        <v>38</v>
      </c>
      <c r="F980" s="22">
        <v>868183033787966</v>
      </c>
      <c r="G980" s="21"/>
      <c r="H980" s="21" t="s">
        <v>139</v>
      </c>
      <c r="I980" s="21"/>
      <c r="J980" s="222" t="s">
        <v>192</v>
      </c>
      <c r="K980" s="178"/>
      <c r="L980" s="223" t="s">
        <v>306</v>
      </c>
      <c r="M980" s="52" t="s">
        <v>162</v>
      </c>
      <c r="N980" s="52" t="s">
        <v>40</v>
      </c>
      <c r="O980" s="178"/>
      <c r="P980" s="178" t="s">
        <v>151</v>
      </c>
      <c r="Q980" s="52" t="s">
        <v>71</v>
      </c>
      <c r="R980" s="178" t="s">
        <v>28</v>
      </c>
      <c r="S980" s="225" t="s">
        <v>30</v>
      </c>
      <c r="T980" s="140"/>
      <c r="U980" s="175"/>
      <c r="V980" s="21"/>
    </row>
    <row r="981" spans="1:24" ht="16.5" hidden="1" customHeight="1" x14ac:dyDescent="0.25">
      <c r="A981" s="175">
        <v>960</v>
      </c>
      <c r="B981" s="242"/>
      <c r="C981" s="221">
        <v>44796</v>
      </c>
      <c r="D981" s="221">
        <v>44797</v>
      </c>
      <c r="E981" s="21" t="s">
        <v>38</v>
      </c>
      <c r="F981" s="22">
        <v>868183034796511</v>
      </c>
      <c r="G981" s="21"/>
      <c r="H981" s="21" t="s">
        <v>139</v>
      </c>
      <c r="I981" s="21" t="s">
        <v>191</v>
      </c>
      <c r="J981" s="222" t="s">
        <v>288</v>
      </c>
      <c r="K981" s="178" t="s">
        <v>174</v>
      </c>
      <c r="L981" s="223"/>
      <c r="M981" s="52" t="s">
        <v>162</v>
      </c>
      <c r="N981" s="52" t="s">
        <v>173</v>
      </c>
      <c r="O981" s="178"/>
      <c r="P981" s="178" t="s">
        <v>151</v>
      </c>
      <c r="Q981" s="52" t="s">
        <v>71</v>
      </c>
      <c r="R981" s="178" t="s">
        <v>28</v>
      </c>
      <c r="S981" s="225" t="s">
        <v>29</v>
      </c>
      <c r="T981" s="140"/>
      <c r="U981" s="175"/>
      <c r="V981" s="21"/>
    </row>
    <row r="982" spans="1:24" ht="16.5" hidden="1" customHeight="1" x14ac:dyDescent="0.25">
      <c r="A982" s="175">
        <v>961</v>
      </c>
      <c r="B982" s="242"/>
      <c r="C982" s="221">
        <v>44796</v>
      </c>
      <c r="D982" s="221">
        <v>44797</v>
      </c>
      <c r="E982" s="21" t="s">
        <v>38</v>
      </c>
      <c r="F982" s="22">
        <v>868183034685300</v>
      </c>
      <c r="G982" s="21"/>
      <c r="H982" s="21" t="s">
        <v>139</v>
      </c>
      <c r="I982" s="21" t="s">
        <v>191</v>
      </c>
      <c r="J982" s="222" t="s">
        <v>197</v>
      </c>
      <c r="K982" s="178" t="s">
        <v>289</v>
      </c>
      <c r="L982" s="223" t="s">
        <v>306</v>
      </c>
      <c r="M982" s="52" t="s">
        <v>162</v>
      </c>
      <c r="N982" s="52" t="s">
        <v>291</v>
      </c>
      <c r="O982" s="178"/>
      <c r="P982" s="178" t="s">
        <v>151</v>
      </c>
      <c r="Q982" s="52" t="s">
        <v>71</v>
      </c>
      <c r="R982" s="178" t="s">
        <v>72</v>
      </c>
      <c r="S982" s="225" t="s">
        <v>258</v>
      </c>
      <c r="T982" s="140"/>
      <c r="U982" s="175"/>
      <c r="V982" s="21"/>
    </row>
    <row r="983" spans="1:24" ht="16.5" hidden="1" customHeight="1" x14ac:dyDescent="0.25">
      <c r="A983" s="175">
        <v>962</v>
      </c>
      <c r="B983" s="242"/>
      <c r="C983" s="221">
        <v>44796</v>
      </c>
      <c r="D983" s="221">
        <v>44797</v>
      </c>
      <c r="E983" s="21" t="s">
        <v>38</v>
      </c>
      <c r="F983" s="22">
        <v>868183035902647</v>
      </c>
      <c r="G983" s="21"/>
      <c r="H983" s="21" t="s">
        <v>139</v>
      </c>
      <c r="I983" s="21" t="s">
        <v>191</v>
      </c>
      <c r="J983" s="222" t="s">
        <v>197</v>
      </c>
      <c r="K983" s="178"/>
      <c r="L983" s="22" t="s">
        <v>953</v>
      </c>
      <c r="M983" s="52" t="s">
        <v>162</v>
      </c>
      <c r="N983" s="52" t="s">
        <v>40</v>
      </c>
      <c r="O983" s="178"/>
      <c r="P983" s="178" t="s">
        <v>151</v>
      </c>
      <c r="Q983" s="52" t="s">
        <v>71</v>
      </c>
      <c r="R983" s="178" t="s">
        <v>28</v>
      </c>
      <c r="S983" s="225" t="s">
        <v>30</v>
      </c>
      <c r="T983" s="140"/>
      <c r="U983" s="175"/>
      <c r="V983" s="21"/>
    </row>
    <row r="984" spans="1:24" ht="16.5" hidden="1" customHeight="1" x14ac:dyDescent="0.25">
      <c r="A984" s="175">
        <v>963</v>
      </c>
      <c r="B984" s="242"/>
      <c r="C984" s="221">
        <v>44796</v>
      </c>
      <c r="D984" s="221">
        <v>44797</v>
      </c>
      <c r="E984" s="21" t="s">
        <v>38</v>
      </c>
      <c r="F984" s="22">
        <v>867857039896761</v>
      </c>
      <c r="G984" s="21"/>
      <c r="H984" s="21" t="s">
        <v>139</v>
      </c>
      <c r="I984" s="236"/>
      <c r="J984" s="222" t="s">
        <v>187</v>
      </c>
      <c r="K984" s="178"/>
      <c r="L984" s="22" t="s">
        <v>161</v>
      </c>
      <c r="M984" s="52" t="s">
        <v>162</v>
      </c>
      <c r="N984" s="52" t="s">
        <v>40</v>
      </c>
      <c r="O984" s="178"/>
      <c r="P984" s="178" t="s">
        <v>151</v>
      </c>
      <c r="Q984" s="52" t="s">
        <v>71</v>
      </c>
      <c r="R984" s="178" t="s">
        <v>28</v>
      </c>
      <c r="S984" s="225" t="s">
        <v>30</v>
      </c>
      <c r="T984" s="140"/>
      <c r="U984" s="175"/>
      <c r="V984" s="21"/>
    </row>
    <row r="985" spans="1:24" ht="16.5" hidden="1" customHeight="1" x14ac:dyDescent="0.25">
      <c r="A985" s="175">
        <v>964</v>
      </c>
      <c r="B985" s="242"/>
      <c r="C985" s="221">
        <v>44796</v>
      </c>
      <c r="D985" s="221">
        <v>44797</v>
      </c>
      <c r="E985" s="21" t="s">
        <v>38</v>
      </c>
      <c r="F985" s="22">
        <v>868183038484288</v>
      </c>
      <c r="G985" s="21"/>
      <c r="H985" s="21" t="s">
        <v>139</v>
      </c>
      <c r="I985" s="236"/>
      <c r="J985" s="222" t="s">
        <v>197</v>
      </c>
      <c r="K985" s="178" t="s">
        <v>378</v>
      </c>
      <c r="L985" s="178" t="s">
        <v>274</v>
      </c>
      <c r="M985" s="52" t="s">
        <v>162</v>
      </c>
      <c r="N985" s="52" t="s">
        <v>40</v>
      </c>
      <c r="O985" s="178"/>
      <c r="P985" s="178" t="s">
        <v>151</v>
      </c>
      <c r="Q985" s="52" t="s">
        <v>71</v>
      </c>
      <c r="R985" s="178" t="s">
        <v>28</v>
      </c>
      <c r="S985" s="225" t="s">
        <v>30</v>
      </c>
      <c r="T985" s="140"/>
      <c r="U985" s="175"/>
      <c r="V985" s="21"/>
    </row>
    <row r="986" spans="1:24" ht="16.5" hidden="1" customHeight="1" x14ac:dyDescent="0.25">
      <c r="A986" s="175">
        <v>965</v>
      </c>
      <c r="B986" s="242"/>
      <c r="C986" s="221">
        <v>44796</v>
      </c>
      <c r="D986" s="221">
        <v>44797</v>
      </c>
      <c r="E986" s="21" t="s">
        <v>38</v>
      </c>
      <c r="F986" s="22">
        <v>868183034648217</v>
      </c>
      <c r="G986" s="21" t="s">
        <v>196</v>
      </c>
      <c r="H986" s="21" t="s">
        <v>139</v>
      </c>
      <c r="I986" s="21" t="s">
        <v>215</v>
      </c>
      <c r="J986" s="222" t="s">
        <v>192</v>
      </c>
      <c r="K986" s="52" t="s">
        <v>954</v>
      </c>
      <c r="L986" s="178" t="s">
        <v>370</v>
      </c>
      <c r="M986" s="52" t="s">
        <v>162</v>
      </c>
      <c r="N986" s="52" t="s">
        <v>273</v>
      </c>
      <c r="O986" s="178"/>
      <c r="P986" s="178" t="s">
        <v>151</v>
      </c>
      <c r="Q986" s="52" t="s">
        <v>71</v>
      </c>
      <c r="R986" s="178" t="s">
        <v>72</v>
      </c>
      <c r="S986" s="225" t="s">
        <v>258</v>
      </c>
      <c r="T986" s="140"/>
      <c r="U986" s="175"/>
      <c r="V986" s="21"/>
    </row>
    <row r="987" spans="1:24" ht="16.5" hidden="1" customHeight="1" x14ac:dyDescent="0.25">
      <c r="A987" s="175">
        <v>966</v>
      </c>
      <c r="B987" s="242"/>
      <c r="C987" s="221">
        <v>44796</v>
      </c>
      <c r="D987" s="221">
        <v>44797</v>
      </c>
      <c r="E987" s="21" t="s">
        <v>38</v>
      </c>
      <c r="F987" s="22">
        <v>868183034801857</v>
      </c>
      <c r="G987" s="21"/>
      <c r="H987" s="21" t="s">
        <v>139</v>
      </c>
      <c r="I987" s="45"/>
      <c r="J987" s="222" t="s">
        <v>187</v>
      </c>
      <c r="K987" s="178"/>
      <c r="L987" s="178" t="s">
        <v>306</v>
      </c>
      <c r="M987" s="52" t="s">
        <v>162</v>
      </c>
      <c r="N987" s="52" t="s">
        <v>40</v>
      </c>
      <c r="O987" s="178"/>
      <c r="P987" s="178" t="s">
        <v>151</v>
      </c>
      <c r="Q987" s="52" t="s">
        <v>71</v>
      </c>
      <c r="R987" s="178" t="s">
        <v>28</v>
      </c>
      <c r="S987" s="225" t="s">
        <v>30</v>
      </c>
      <c r="T987" s="140"/>
      <c r="U987" s="175"/>
      <c r="V987" s="21"/>
    </row>
    <row r="988" spans="1:24" s="2" customFormat="1" ht="16.5" hidden="1" customHeight="1" x14ac:dyDescent="0.25">
      <c r="A988" s="175">
        <v>967</v>
      </c>
      <c r="B988" s="242"/>
      <c r="C988" s="221">
        <v>44796</v>
      </c>
      <c r="D988" s="221">
        <v>44797</v>
      </c>
      <c r="E988" s="21" t="s">
        <v>38</v>
      </c>
      <c r="F988" s="22">
        <v>867857039908731</v>
      </c>
      <c r="G988" s="21"/>
      <c r="H988" s="21" t="s">
        <v>139</v>
      </c>
      <c r="I988" s="21" t="s">
        <v>191</v>
      </c>
      <c r="J988" s="222" t="s">
        <v>192</v>
      </c>
      <c r="K988" s="178"/>
      <c r="L988" s="178" t="s">
        <v>306</v>
      </c>
      <c r="M988" s="52" t="s">
        <v>162</v>
      </c>
      <c r="N988" s="52" t="s">
        <v>40</v>
      </c>
      <c r="O988" s="178"/>
      <c r="P988" s="178" t="s">
        <v>151</v>
      </c>
      <c r="Q988" s="52" t="s">
        <v>71</v>
      </c>
      <c r="R988" s="178" t="s">
        <v>28</v>
      </c>
      <c r="S988" s="225" t="s">
        <v>30</v>
      </c>
      <c r="T988" s="140"/>
      <c r="U988" s="175"/>
      <c r="V988" s="21"/>
      <c r="W988" s="8"/>
      <c r="X988" s="1"/>
    </row>
    <row r="989" spans="1:24" ht="16.5" hidden="1" customHeight="1" x14ac:dyDescent="0.25">
      <c r="A989" s="175">
        <v>968</v>
      </c>
      <c r="B989" s="242"/>
      <c r="C989" s="221">
        <v>44796</v>
      </c>
      <c r="D989" s="221">
        <v>44797</v>
      </c>
      <c r="E989" s="21" t="s">
        <v>38</v>
      </c>
      <c r="F989" s="22">
        <v>867717030431093</v>
      </c>
      <c r="G989" s="21"/>
      <c r="H989" s="21" t="s">
        <v>139</v>
      </c>
      <c r="I989" s="21" t="s">
        <v>191</v>
      </c>
      <c r="J989" s="222" t="s">
        <v>192</v>
      </c>
      <c r="K989" s="178"/>
      <c r="L989" s="178" t="s">
        <v>306</v>
      </c>
      <c r="M989" s="52" t="s">
        <v>162</v>
      </c>
      <c r="N989" s="52" t="s">
        <v>40</v>
      </c>
      <c r="O989" s="178"/>
      <c r="P989" s="178" t="s">
        <v>151</v>
      </c>
      <c r="Q989" s="52" t="s">
        <v>71</v>
      </c>
      <c r="R989" s="178" t="s">
        <v>28</v>
      </c>
      <c r="S989" s="225" t="s">
        <v>30</v>
      </c>
      <c r="T989" s="140"/>
      <c r="U989" s="175"/>
      <c r="V989" s="21"/>
      <c r="W989" s="8"/>
    </row>
    <row r="990" spans="1:24" ht="16.5" hidden="1" customHeight="1" x14ac:dyDescent="0.25">
      <c r="A990" s="175">
        <v>969</v>
      </c>
      <c r="B990" s="242"/>
      <c r="C990" s="208">
        <v>44788</v>
      </c>
      <c r="D990" s="208">
        <v>44802</v>
      </c>
      <c r="E990" s="148" t="s">
        <v>38</v>
      </c>
      <c r="F990" s="149">
        <v>868183038011537</v>
      </c>
      <c r="G990" s="156"/>
      <c r="H990" s="148" t="s">
        <v>139</v>
      </c>
      <c r="I990" s="148"/>
      <c r="J990" s="103" t="s">
        <v>164</v>
      </c>
      <c r="K990" s="138"/>
      <c r="L990" s="184" t="s">
        <v>161</v>
      </c>
      <c r="M990" s="150" t="s">
        <v>162</v>
      </c>
      <c r="N990" s="150" t="s">
        <v>40</v>
      </c>
      <c r="O990" s="138"/>
      <c r="P990" s="138" t="s">
        <v>151</v>
      </c>
      <c r="Q990" s="150" t="s">
        <v>152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hidden="1" customHeight="1" x14ac:dyDescent="0.25">
      <c r="A991" s="175">
        <v>970</v>
      </c>
      <c r="B991" s="242"/>
      <c r="C991" s="208">
        <v>44788</v>
      </c>
      <c r="D991" s="208">
        <v>44802</v>
      </c>
      <c r="E991" s="148" t="s">
        <v>38</v>
      </c>
      <c r="F991" s="149">
        <v>868183038026188</v>
      </c>
      <c r="G991" s="156"/>
      <c r="H991" s="148" t="s">
        <v>139</v>
      </c>
      <c r="I991" s="148"/>
      <c r="J991" s="103" t="s">
        <v>342</v>
      </c>
      <c r="K991" s="138"/>
      <c r="L991" s="184" t="s">
        <v>162</v>
      </c>
      <c r="M991" s="150"/>
      <c r="N991" s="150" t="s">
        <v>40</v>
      </c>
      <c r="O991" s="138"/>
      <c r="P991" s="138" t="s">
        <v>151</v>
      </c>
      <c r="Q991" s="150" t="s">
        <v>152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hidden="1" customHeight="1" x14ac:dyDescent="0.25">
      <c r="A992" s="175">
        <v>971</v>
      </c>
      <c r="B992" s="242"/>
      <c r="C992" s="208">
        <v>44788</v>
      </c>
      <c r="D992" s="208">
        <v>44802</v>
      </c>
      <c r="E992" s="148" t="s">
        <v>38</v>
      </c>
      <c r="F992" s="149">
        <v>868183037815987</v>
      </c>
      <c r="G992" s="148"/>
      <c r="H992" s="148" t="s">
        <v>139</v>
      </c>
      <c r="I992" s="148"/>
      <c r="J992" s="103" t="s">
        <v>347</v>
      </c>
      <c r="K992" s="138" t="s">
        <v>501</v>
      </c>
      <c r="L992" s="184" t="s">
        <v>161</v>
      </c>
      <c r="M992" s="150" t="s">
        <v>162</v>
      </c>
      <c r="N992" s="150" t="s">
        <v>955</v>
      </c>
      <c r="O992" s="138"/>
      <c r="P992" s="138" t="s">
        <v>167</v>
      </c>
      <c r="Q992" s="150" t="s">
        <v>152</v>
      </c>
      <c r="R992" s="138" t="s">
        <v>23</v>
      </c>
      <c r="S992" s="139" t="s">
        <v>27</v>
      </c>
      <c r="T992" s="138"/>
      <c r="U992" s="175"/>
      <c r="V992" s="21"/>
    </row>
    <row r="993" spans="1:22" ht="16.5" hidden="1" customHeight="1" x14ac:dyDescent="0.25">
      <c r="A993" s="175">
        <v>972</v>
      </c>
      <c r="B993" s="242"/>
      <c r="C993" s="208">
        <v>44788</v>
      </c>
      <c r="D993" s="208">
        <v>44802</v>
      </c>
      <c r="E993" s="148" t="s">
        <v>38</v>
      </c>
      <c r="F993" s="149">
        <v>868183038043670</v>
      </c>
      <c r="G993" s="148"/>
      <c r="H993" s="148" t="s">
        <v>139</v>
      </c>
      <c r="I993" s="148"/>
      <c r="J993" s="103" t="s">
        <v>164</v>
      </c>
      <c r="K993" s="138"/>
      <c r="L993" s="184" t="s">
        <v>161</v>
      </c>
      <c r="M993" s="150" t="s">
        <v>162</v>
      </c>
      <c r="N993" s="150" t="s">
        <v>40</v>
      </c>
      <c r="O993" s="138"/>
      <c r="P993" s="138" t="s">
        <v>151</v>
      </c>
      <c r="Q993" s="150" t="s">
        <v>152</v>
      </c>
      <c r="R993" s="138" t="s">
        <v>28</v>
      </c>
      <c r="S993" s="139" t="s">
        <v>30</v>
      </c>
      <c r="T993" s="138"/>
      <c r="U993" s="175"/>
      <c r="V993" s="21"/>
    </row>
    <row r="994" spans="1:22" ht="16.5" hidden="1" customHeight="1" x14ac:dyDescent="0.25">
      <c r="A994" s="175">
        <v>973</v>
      </c>
      <c r="B994" s="242"/>
      <c r="C994" s="208">
        <v>44788</v>
      </c>
      <c r="D994" s="208">
        <v>44802</v>
      </c>
      <c r="E994" s="148" t="s">
        <v>38</v>
      </c>
      <c r="F994" s="149">
        <v>868183037807208</v>
      </c>
      <c r="G994" s="148"/>
      <c r="H994" s="148" t="s">
        <v>139</v>
      </c>
      <c r="I994" s="148"/>
      <c r="J994" s="103" t="s">
        <v>164</v>
      </c>
      <c r="K994" s="138"/>
      <c r="L994" s="184" t="s">
        <v>161</v>
      </c>
      <c r="M994" s="150" t="s">
        <v>162</v>
      </c>
      <c r="N994" s="150" t="s">
        <v>40</v>
      </c>
      <c r="O994" s="138"/>
      <c r="P994" s="138" t="s">
        <v>151</v>
      </c>
      <c r="Q994" s="150" t="s">
        <v>152</v>
      </c>
      <c r="R994" s="138" t="s">
        <v>28</v>
      </c>
      <c r="S994" s="139" t="s">
        <v>30</v>
      </c>
      <c r="T994" s="138"/>
      <c r="U994" s="175"/>
      <c r="V994" s="21"/>
    </row>
    <row r="995" spans="1:22" ht="16.5" hidden="1" customHeight="1" x14ac:dyDescent="0.25">
      <c r="A995" s="175">
        <v>974</v>
      </c>
      <c r="B995" s="242"/>
      <c r="C995" s="208">
        <v>44788</v>
      </c>
      <c r="D995" s="208">
        <v>44802</v>
      </c>
      <c r="E995" s="148" t="s">
        <v>38</v>
      </c>
      <c r="F995" s="149">
        <v>868183038515123</v>
      </c>
      <c r="G995" s="148"/>
      <c r="H995" s="148" t="s">
        <v>139</v>
      </c>
      <c r="I995" s="49"/>
      <c r="J995" s="103" t="s">
        <v>159</v>
      </c>
      <c r="K995" s="138"/>
      <c r="L995" s="149" t="s">
        <v>306</v>
      </c>
      <c r="M995" s="150" t="s">
        <v>162</v>
      </c>
      <c r="N995" s="150" t="s">
        <v>40</v>
      </c>
      <c r="O995" s="138"/>
      <c r="P995" s="138" t="s">
        <v>151</v>
      </c>
      <c r="Q995" s="150" t="s">
        <v>152</v>
      </c>
      <c r="R995" s="138" t="s">
        <v>28</v>
      </c>
      <c r="S995" s="139" t="s">
        <v>30</v>
      </c>
      <c r="T995" s="138"/>
      <c r="U995" s="175"/>
      <c r="V995" s="21"/>
    </row>
    <row r="996" spans="1:22" ht="16.5" hidden="1" customHeight="1" x14ac:dyDescent="0.25">
      <c r="A996" s="175">
        <v>975</v>
      </c>
      <c r="B996" s="243"/>
      <c r="C996" s="208">
        <v>44788</v>
      </c>
      <c r="D996" s="208">
        <v>44802</v>
      </c>
      <c r="E996" s="148" t="s">
        <v>38</v>
      </c>
      <c r="F996" s="149">
        <v>868183038016486</v>
      </c>
      <c r="G996" s="148"/>
      <c r="H996" s="148" t="s">
        <v>139</v>
      </c>
      <c r="I996" s="49"/>
      <c r="J996" s="103" t="s">
        <v>338</v>
      </c>
      <c r="K996" s="138"/>
      <c r="L996" s="150" t="s">
        <v>162</v>
      </c>
      <c r="M996" s="150"/>
      <c r="N996" s="150" t="s">
        <v>40</v>
      </c>
      <c r="O996" s="138"/>
      <c r="P996" s="138" t="s">
        <v>151</v>
      </c>
      <c r="Q996" s="150" t="s">
        <v>152</v>
      </c>
      <c r="R996" s="138" t="s">
        <v>28</v>
      </c>
      <c r="S996" s="139" t="s">
        <v>30</v>
      </c>
      <c r="T996" s="138"/>
      <c r="U996" s="175"/>
      <c r="V996" s="21"/>
    </row>
    <row r="997" spans="1:22" ht="16.5" customHeight="1" x14ac:dyDescent="0.25">
      <c r="A997" s="175">
        <v>976</v>
      </c>
      <c r="B997" s="241" t="s">
        <v>829</v>
      </c>
      <c r="C997" s="208">
        <v>44776</v>
      </c>
      <c r="D997" s="208">
        <v>44781</v>
      </c>
      <c r="E997" s="148" t="s">
        <v>542</v>
      </c>
      <c r="F997" s="149" t="s">
        <v>956</v>
      </c>
      <c r="G997" s="148"/>
      <c r="H997" s="148" t="s">
        <v>158</v>
      </c>
      <c r="I997" s="148" t="s">
        <v>957</v>
      </c>
      <c r="J997" s="103" t="s">
        <v>958</v>
      </c>
      <c r="K997" s="138"/>
      <c r="L997" s="184"/>
      <c r="M997" s="150"/>
      <c r="N997" s="150" t="s">
        <v>217</v>
      </c>
      <c r="O997" s="138"/>
      <c r="P997" s="138" t="s">
        <v>151</v>
      </c>
      <c r="Q997" s="150" t="s">
        <v>152</v>
      </c>
      <c r="R997" s="138" t="s">
        <v>28</v>
      </c>
      <c r="S997" s="139" t="s">
        <v>31</v>
      </c>
      <c r="T997" s="138"/>
      <c r="U997" s="175"/>
      <c r="V997" s="21"/>
    </row>
    <row r="998" spans="1:22" ht="16.5" customHeight="1" x14ac:dyDescent="0.25">
      <c r="A998" s="175">
        <v>977</v>
      </c>
      <c r="B998" s="243"/>
      <c r="C998" s="208">
        <v>44795</v>
      </c>
      <c r="D998" s="208">
        <v>44796</v>
      </c>
      <c r="E998" s="148" t="s">
        <v>542</v>
      </c>
      <c r="F998" s="149" t="s">
        <v>956</v>
      </c>
      <c r="G998" s="148"/>
      <c r="H998" s="148" t="s">
        <v>158</v>
      </c>
      <c r="I998" s="148" t="s">
        <v>959</v>
      </c>
      <c r="J998" s="103" t="s">
        <v>958</v>
      </c>
      <c r="K998" s="138" t="s">
        <v>960</v>
      </c>
      <c r="L998" s="184"/>
      <c r="M998" s="150"/>
      <c r="N998" s="150" t="s">
        <v>58</v>
      </c>
      <c r="O998" s="138"/>
      <c r="P998" s="138" t="s">
        <v>151</v>
      </c>
      <c r="Q998" s="150" t="s">
        <v>152</v>
      </c>
      <c r="R998" s="138" t="s">
        <v>23</v>
      </c>
      <c r="S998" s="139" t="s">
        <v>807</v>
      </c>
      <c r="T998" s="140"/>
      <c r="U998" s="175"/>
      <c r="V998" s="21"/>
    </row>
    <row r="999" spans="1:22" ht="16.5" hidden="1" customHeight="1" x14ac:dyDescent="0.25">
      <c r="A999" s="175">
        <v>978</v>
      </c>
      <c r="B999" s="241" t="s">
        <v>593</v>
      </c>
      <c r="C999" s="208">
        <v>44781</v>
      </c>
      <c r="D999" s="208">
        <v>44789</v>
      </c>
      <c r="E999" s="148" t="s">
        <v>38</v>
      </c>
      <c r="F999" s="149">
        <v>868183035906135</v>
      </c>
      <c r="G999" s="156"/>
      <c r="H999" s="148" t="s">
        <v>139</v>
      </c>
      <c r="I999" s="49" t="s">
        <v>961</v>
      </c>
      <c r="J999" s="103" t="s">
        <v>159</v>
      </c>
      <c r="K999" s="138"/>
      <c r="L999" s="184" t="s">
        <v>161</v>
      </c>
      <c r="M999" s="140" t="s">
        <v>162</v>
      </c>
      <c r="N999" s="150" t="s">
        <v>40</v>
      </c>
      <c r="O999" s="138"/>
      <c r="P999" s="138" t="s">
        <v>151</v>
      </c>
      <c r="Q999" s="150" t="s">
        <v>152</v>
      </c>
      <c r="R999" s="138" t="s">
        <v>28</v>
      </c>
      <c r="S999" s="139" t="s">
        <v>30</v>
      </c>
      <c r="T999" s="140"/>
      <c r="U999" s="175"/>
      <c r="V999" s="21"/>
    </row>
    <row r="1000" spans="1:22" ht="16.5" hidden="1" customHeight="1" x14ac:dyDescent="0.25">
      <c r="A1000" s="175">
        <v>979</v>
      </c>
      <c r="B1000" s="242"/>
      <c r="C1000" s="208">
        <v>44781</v>
      </c>
      <c r="D1000" s="208">
        <v>44789</v>
      </c>
      <c r="E1000" s="148" t="s">
        <v>38</v>
      </c>
      <c r="F1000" s="149">
        <v>868183037841199</v>
      </c>
      <c r="G1000" s="156"/>
      <c r="H1000" s="148" t="s">
        <v>139</v>
      </c>
      <c r="I1000" s="148"/>
      <c r="J1000" s="103" t="s">
        <v>338</v>
      </c>
      <c r="K1000" s="138" t="s">
        <v>709</v>
      </c>
      <c r="L1000" s="184" t="s">
        <v>274</v>
      </c>
      <c r="M1000" s="237" t="s">
        <v>162</v>
      </c>
      <c r="N1000" s="150" t="s">
        <v>150</v>
      </c>
      <c r="O1000" s="138"/>
      <c r="P1000" s="138" t="s">
        <v>151</v>
      </c>
      <c r="Q1000" s="150" t="s">
        <v>152</v>
      </c>
      <c r="R1000" s="138" t="s">
        <v>72</v>
      </c>
      <c r="S1000" s="139" t="s">
        <v>153</v>
      </c>
      <c r="T1000" s="140"/>
      <c r="U1000" s="175"/>
      <c r="V1000" s="21"/>
    </row>
    <row r="1001" spans="1:22" ht="16.5" hidden="1" customHeight="1" x14ac:dyDescent="0.25">
      <c r="A1001" s="175">
        <v>980</v>
      </c>
      <c r="B1001" s="242"/>
      <c r="C1001" s="208">
        <v>44781</v>
      </c>
      <c r="D1001" s="208">
        <v>44789</v>
      </c>
      <c r="E1001" s="148" t="s">
        <v>38</v>
      </c>
      <c r="F1001" s="149">
        <v>867857039927939</v>
      </c>
      <c r="G1001" s="156"/>
      <c r="H1001" s="148" t="s">
        <v>139</v>
      </c>
      <c r="I1001" s="49" t="s">
        <v>962</v>
      </c>
      <c r="J1001" s="103" t="s">
        <v>288</v>
      </c>
      <c r="K1001" s="227"/>
      <c r="L1001" s="237" t="s">
        <v>162</v>
      </c>
      <c r="M1001" s="227"/>
      <c r="N1001" s="150" t="s">
        <v>963</v>
      </c>
      <c r="O1001" s="138"/>
      <c r="P1001" s="138" t="s">
        <v>151</v>
      </c>
      <c r="Q1001" s="150" t="s">
        <v>152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hidden="1" customHeight="1" x14ac:dyDescent="0.25">
      <c r="A1002" s="175">
        <v>981</v>
      </c>
      <c r="B1002" s="242"/>
      <c r="C1002" s="208">
        <v>44781</v>
      </c>
      <c r="D1002" s="208">
        <v>44789</v>
      </c>
      <c r="E1002" s="148" t="s">
        <v>16</v>
      </c>
      <c r="F1002" s="149">
        <v>866104026917883</v>
      </c>
      <c r="G1002" s="156"/>
      <c r="H1002" s="148" t="s">
        <v>139</v>
      </c>
      <c r="I1002" s="148"/>
      <c r="J1002" s="103" t="s">
        <v>484</v>
      </c>
      <c r="K1002" s="138" t="s">
        <v>182</v>
      </c>
      <c r="L1002" s="184" t="s">
        <v>143</v>
      </c>
      <c r="M1002" s="150"/>
      <c r="N1002" s="150" t="s">
        <v>964</v>
      </c>
      <c r="O1002" s="138"/>
      <c r="P1002" s="138" t="s">
        <v>151</v>
      </c>
      <c r="Q1002" s="150" t="s">
        <v>152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hidden="1" customHeight="1" x14ac:dyDescent="0.25">
      <c r="A1003" s="175">
        <v>982</v>
      </c>
      <c r="B1003" s="242"/>
      <c r="C1003" s="208">
        <v>44781</v>
      </c>
      <c r="D1003" s="208">
        <v>44789</v>
      </c>
      <c r="E1003" s="148" t="s">
        <v>16</v>
      </c>
      <c r="F1003" s="149">
        <v>861694037955695</v>
      </c>
      <c r="G1003" s="156"/>
      <c r="H1003" s="148" t="s">
        <v>139</v>
      </c>
      <c r="I1003" s="148"/>
      <c r="J1003" s="103" t="s">
        <v>159</v>
      </c>
      <c r="K1003" s="138"/>
      <c r="L1003" s="184" t="s">
        <v>143</v>
      </c>
      <c r="M1003" s="150"/>
      <c r="N1003" s="150" t="s">
        <v>217</v>
      </c>
      <c r="O1003" s="138"/>
      <c r="P1003" s="138" t="s">
        <v>151</v>
      </c>
      <c r="Q1003" s="150" t="s">
        <v>152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hidden="1" customHeight="1" x14ac:dyDescent="0.25">
      <c r="A1004" s="175">
        <v>983</v>
      </c>
      <c r="B1004" s="243"/>
      <c r="C1004" s="208">
        <v>44781</v>
      </c>
      <c r="D1004" s="208">
        <v>44789</v>
      </c>
      <c r="E1004" s="148" t="s">
        <v>16</v>
      </c>
      <c r="F1004" s="149">
        <v>861694037971692</v>
      </c>
      <c r="G1004" s="156"/>
      <c r="H1004" s="148" t="s">
        <v>139</v>
      </c>
      <c r="I1004" s="49" t="s">
        <v>965</v>
      </c>
      <c r="J1004" s="103" t="s">
        <v>220</v>
      </c>
      <c r="K1004" s="138" t="s">
        <v>141</v>
      </c>
      <c r="L1004" s="184" t="s">
        <v>143</v>
      </c>
      <c r="M1004" s="150"/>
      <c r="N1004" s="150" t="s">
        <v>246</v>
      </c>
      <c r="O1004" s="138">
        <v>275000</v>
      </c>
      <c r="P1004" s="138" t="s">
        <v>151</v>
      </c>
      <c r="Q1004" s="150" t="s">
        <v>152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hidden="1" customHeight="1" x14ac:dyDescent="0.25">
      <c r="A1005" s="175">
        <v>984</v>
      </c>
      <c r="B1005" s="175" t="s">
        <v>967</v>
      </c>
      <c r="C1005" s="208">
        <v>44775</v>
      </c>
      <c r="D1005" s="208">
        <v>44775</v>
      </c>
      <c r="E1005" s="148" t="s">
        <v>17</v>
      </c>
      <c r="F1005" s="149">
        <v>863586032853396</v>
      </c>
      <c r="G1005" s="148" t="s">
        <v>966</v>
      </c>
      <c r="H1005" s="148" t="s">
        <v>139</v>
      </c>
      <c r="I1005" s="148"/>
      <c r="J1005" s="103" t="s">
        <v>159</v>
      </c>
      <c r="K1005" s="138" t="s">
        <v>399</v>
      </c>
      <c r="L1005" s="184" t="s">
        <v>902</v>
      </c>
      <c r="M1005" s="150" t="s">
        <v>527</v>
      </c>
      <c r="N1005" s="150" t="s">
        <v>775</v>
      </c>
      <c r="O1005" s="138">
        <v>385000</v>
      </c>
      <c r="P1005" s="138" t="s">
        <v>151</v>
      </c>
      <c r="Q1005" s="150" t="s">
        <v>152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hidden="1" customHeight="1" x14ac:dyDescent="0.25">
      <c r="A1006" s="175">
        <v>985</v>
      </c>
      <c r="B1006" s="175" t="s">
        <v>969</v>
      </c>
      <c r="C1006" s="208">
        <v>44781</v>
      </c>
      <c r="D1006" s="208">
        <v>44781</v>
      </c>
      <c r="E1006" s="148" t="s">
        <v>39</v>
      </c>
      <c r="F1006" s="149">
        <v>860906041179885</v>
      </c>
      <c r="G1006" s="148"/>
      <c r="H1006" s="148" t="s">
        <v>158</v>
      </c>
      <c r="I1006" s="148"/>
      <c r="J1006" s="103" t="s">
        <v>702</v>
      </c>
      <c r="K1006" s="138" t="s">
        <v>414</v>
      </c>
      <c r="L1006" s="184"/>
      <c r="M1006" s="150"/>
      <c r="N1006" s="150" t="s">
        <v>968</v>
      </c>
      <c r="O1006" s="138"/>
      <c r="P1006" s="138" t="s">
        <v>151</v>
      </c>
      <c r="Q1006" s="150" t="s">
        <v>152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hidden="1" customHeight="1" x14ac:dyDescent="0.25">
      <c r="A1007" s="175">
        <v>986</v>
      </c>
      <c r="B1007" s="241" t="s">
        <v>675</v>
      </c>
      <c r="C1007" s="208">
        <v>44789</v>
      </c>
      <c r="D1007" s="208">
        <v>44789</v>
      </c>
      <c r="E1007" s="148" t="s">
        <v>38</v>
      </c>
      <c r="F1007" s="149">
        <v>868183034657085</v>
      </c>
      <c r="G1007" s="156"/>
      <c r="H1007" s="148" t="s">
        <v>139</v>
      </c>
      <c r="I1007" s="148"/>
      <c r="J1007" s="103" t="s">
        <v>147</v>
      </c>
      <c r="K1007" s="138"/>
      <c r="L1007" s="184" t="s">
        <v>370</v>
      </c>
      <c r="M1007" s="184" t="s">
        <v>162</v>
      </c>
      <c r="N1007" s="150" t="s">
        <v>40</v>
      </c>
      <c r="O1007" s="138"/>
      <c r="P1007" s="138" t="s">
        <v>151</v>
      </c>
      <c r="Q1007" s="150" t="s">
        <v>152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hidden="1" customHeight="1" x14ac:dyDescent="0.25">
      <c r="A1008" s="175">
        <v>987</v>
      </c>
      <c r="B1008" s="243"/>
      <c r="C1008" s="208">
        <v>44789</v>
      </c>
      <c r="D1008" s="208">
        <v>44789</v>
      </c>
      <c r="E1008" s="148" t="s">
        <v>38</v>
      </c>
      <c r="F1008" s="149">
        <v>867717030420385</v>
      </c>
      <c r="G1008" s="148"/>
      <c r="H1008" s="148" t="s">
        <v>139</v>
      </c>
      <c r="I1008" s="148"/>
      <c r="J1008" s="103" t="s">
        <v>140</v>
      </c>
      <c r="K1008" s="138" t="s">
        <v>174</v>
      </c>
      <c r="L1008" s="184" t="s">
        <v>162</v>
      </c>
      <c r="M1008" s="150"/>
      <c r="N1008" s="150" t="s">
        <v>230</v>
      </c>
      <c r="O1008" s="138"/>
      <c r="P1008" s="138" t="s">
        <v>151</v>
      </c>
      <c r="Q1008" s="150" t="s">
        <v>152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hidden="1" customHeight="1" x14ac:dyDescent="0.25">
      <c r="A1009" s="175">
        <v>988</v>
      </c>
      <c r="B1009" s="241" t="s">
        <v>975</v>
      </c>
      <c r="C1009" s="208">
        <v>44789</v>
      </c>
      <c r="D1009" s="208">
        <v>44789</v>
      </c>
      <c r="E1009" s="148" t="s">
        <v>38</v>
      </c>
      <c r="F1009" s="149">
        <v>868183034641923</v>
      </c>
      <c r="G1009" s="156"/>
      <c r="H1009" s="148" t="s">
        <v>139</v>
      </c>
      <c r="I1009" s="49" t="s">
        <v>970</v>
      </c>
      <c r="J1009" s="103" t="s">
        <v>164</v>
      </c>
      <c r="K1009" s="138"/>
      <c r="L1009" s="184" t="s">
        <v>162</v>
      </c>
      <c r="M1009" s="150"/>
      <c r="N1009" s="150" t="s">
        <v>40</v>
      </c>
      <c r="O1009" s="138"/>
      <c r="P1009" s="138" t="s">
        <v>151</v>
      </c>
      <c r="Q1009" s="150" t="s">
        <v>152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hidden="1" customHeight="1" x14ac:dyDescent="0.25">
      <c r="A1010" s="175">
        <v>989</v>
      </c>
      <c r="B1010" s="242"/>
      <c r="C1010" s="208">
        <v>44789</v>
      </c>
      <c r="D1010" s="208">
        <v>44789</v>
      </c>
      <c r="E1010" s="148" t="s">
        <v>38</v>
      </c>
      <c r="F1010" s="149">
        <v>867857039898445</v>
      </c>
      <c r="G1010" s="156"/>
      <c r="H1010" s="148" t="s">
        <v>139</v>
      </c>
      <c r="I1010" s="148"/>
      <c r="J1010" s="103" t="s">
        <v>159</v>
      </c>
      <c r="K1010" s="138" t="s">
        <v>174</v>
      </c>
      <c r="L1010" s="184" t="s">
        <v>162</v>
      </c>
      <c r="M1010" s="150"/>
      <c r="N1010" s="150" t="s">
        <v>230</v>
      </c>
      <c r="O1010" s="138"/>
      <c r="P1010" s="138" t="s">
        <v>151</v>
      </c>
      <c r="Q1010" s="150" t="s">
        <v>152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hidden="1" customHeight="1" x14ac:dyDescent="0.25">
      <c r="A1011" s="175">
        <v>990</v>
      </c>
      <c r="B1011" s="242"/>
      <c r="C1011" s="208">
        <v>44790</v>
      </c>
      <c r="D1011" s="208">
        <v>44791</v>
      </c>
      <c r="E1011" s="148" t="s">
        <v>38</v>
      </c>
      <c r="F1011" s="149">
        <v>867717030423603</v>
      </c>
      <c r="G1011" s="156"/>
      <c r="H1011" s="148" t="s">
        <v>139</v>
      </c>
      <c r="I1011" s="148"/>
      <c r="J1011" s="103" t="s">
        <v>159</v>
      </c>
      <c r="K1011" s="138"/>
      <c r="L1011" s="184" t="s">
        <v>306</v>
      </c>
      <c r="M1011" s="184" t="s">
        <v>162</v>
      </c>
      <c r="N1011" s="150" t="s">
        <v>40</v>
      </c>
      <c r="O1011" s="138"/>
      <c r="P1011" s="138" t="s">
        <v>151</v>
      </c>
      <c r="Q1011" s="150" t="s">
        <v>152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hidden="1" customHeight="1" x14ac:dyDescent="0.25">
      <c r="A1012" s="175">
        <v>991</v>
      </c>
      <c r="B1012" s="242"/>
      <c r="C1012" s="208">
        <v>44797</v>
      </c>
      <c r="D1012" s="208">
        <v>44803</v>
      </c>
      <c r="E1012" s="148" t="s">
        <v>38</v>
      </c>
      <c r="F1012" s="149">
        <v>867717030423603</v>
      </c>
      <c r="G1012" s="156"/>
      <c r="H1012" s="148" t="s">
        <v>139</v>
      </c>
      <c r="I1012" s="148"/>
      <c r="J1012" s="103" t="s">
        <v>164</v>
      </c>
      <c r="K1012" s="138"/>
      <c r="L1012" s="138" t="s">
        <v>162</v>
      </c>
      <c r="M1012" s="150"/>
      <c r="N1012" s="150" t="s">
        <v>40</v>
      </c>
      <c r="O1012" s="138"/>
      <c r="P1012" s="138" t="s">
        <v>151</v>
      </c>
      <c r="Q1012" s="150" t="s">
        <v>152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hidden="1" customHeight="1" x14ac:dyDescent="0.25">
      <c r="A1013" s="175">
        <v>992</v>
      </c>
      <c r="B1013" s="242"/>
      <c r="C1013" s="208">
        <v>44797</v>
      </c>
      <c r="D1013" s="208">
        <v>44803</v>
      </c>
      <c r="E1013" s="148" t="s">
        <v>38</v>
      </c>
      <c r="F1013" s="149">
        <v>202104061330372</v>
      </c>
      <c r="G1013" s="156"/>
      <c r="H1013" s="148" t="s">
        <v>139</v>
      </c>
      <c r="I1013" s="148"/>
      <c r="J1013" s="103" t="s">
        <v>159</v>
      </c>
      <c r="K1013" s="138"/>
      <c r="L1013" s="149" t="s">
        <v>162</v>
      </c>
      <c r="M1013" s="150"/>
      <c r="N1013" s="150" t="s">
        <v>40</v>
      </c>
      <c r="O1013" s="138"/>
      <c r="P1013" s="138" t="s">
        <v>151</v>
      </c>
      <c r="Q1013" s="150" t="s">
        <v>152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hidden="1" customHeight="1" x14ac:dyDescent="0.25">
      <c r="A1014" s="175">
        <v>993</v>
      </c>
      <c r="B1014" s="242"/>
      <c r="C1014" s="208">
        <v>44797</v>
      </c>
      <c r="D1014" s="208">
        <v>44803</v>
      </c>
      <c r="E1014" s="148" t="s">
        <v>38</v>
      </c>
      <c r="F1014" s="149">
        <v>867717030471511</v>
      </c>
      <c r="G1014" s="156"/>
      <c r="H1014" s="148" t="s">
        <v>139</v>
      </c>
      <c r="I1014" s="49"/>
      <c r="J1014" s="103" t="s">
        <v>288</v>
      </c>
      <c r="K1014" s="138" t="s">
        <v>174</v>
      </c>
      <c r="L1014" s="184" t="s">
        <v>162</v>
      </c>
      <c r="M1014" s="150"/>
      <c r="N1014" s="150" t="s">
        <v>230</v>
      </c>
      <c r="O1014" s="138"/>
      <c r="P1014" s="138" t="s">
        <v>151</v>
      </c>
      <c r="Q1014" s="150" t="s">
        <v>152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hidden="1" customHeight="1" x14ac:dyDescent="0.25">
      <c r="A1015" s="175">
        <v>994</v>
      </c>
      <c r="B1015" s="242"/>
      <c r="C1015" s="208">
        <v>44797</v>
      </c>
      <c r="D1015" s="208">
        <v>44803</v>
      </c>
      <c r="E1015" s="148" t="s">
        <v>38</v>
      </c>
      <c r="F1015" s="149">
        <v>867857039898445</v>
      </c>
      <c r="G1015" s="156"/>
      <c r="H1015" s="148" t="s">
        <v>139</v>
      </c>
      <c r="I1015" s="49"/>
      <c r="J1015" s="103" t="s">
        <v>159</v>
      </c>
      <c r="K1015" s="138"/>
      <c r="L1015" s="184" t="s">
        <v>162</v>
      </c>
      <c r="M1015" s="150"/>
      <c r="N1015" s="150" t="s">
        <v>40</v>
      </c>
      <c r="O1015" s="138"/>
      <c r="P1015" s="138" t="s">
        <v>151</v>
      </c>
      <c r="Q1015" s="150" t="s">
        <v>152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hidden="1" customHeight="1" x14ac:dyDescent="0.25">
      <c r="A1016" s="175">
        <v>995</v>
      </c>
      <c r="B1016" s="242"/>
      <c r="C1016" s="208">
        <v>44777</v>
      </c>
      <c r="D1016" s="208">
        <v>44777</v>
      </c>
      <c r="E1016" s="148" t="s">
        <v>39</v>
      </c>
      <c r="F1016" s="149">
        <v>861359036884656</v>
      </c>
      <c r="G1016" s="148" t="s">
        <v>145</v>
      </c>
      <c r="H1016" s="148" t="s">
        <v>139</v>
      </c>
      <c r="I1016" s="49"/>
      <c r="J1016" s="103" t="s">
        <v>171</v>
      </c>
      <c r="K1016" s="138" t="s">
        <v>188</v>
      </c>
      <c r="L1016" s="184"/>
      <c r="M1016" s="150" t="s">
        <v>698</v>
      </c>
      <c r="N1016" s="150" t="s">
        <v>971</v>
      </c>
      <c r="O1016" s="138"/>
      <c r="P1016" s="138" t="s">
        <v>151</v>
      </c>
      <c r="Q1016" s="150" t="s">
        <v>152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hidden="1" customHeight="1" x14ac:dyDescent="0.25">
      <c r="A1017" s="175">
        <v>996</v>
      </c>
      <c r="B1017" s="242"/>
      <c r="C1017" s="208">
        <v>44797</v>
      </c>
      <c r="D1017" s="208">
        <v>44797</v>
      </c>
      <c r="E1017" s="148" t="s">
        <v>39</v>
      </c>
      <c r="F1017" s="149">
        <v>861359036878278</v>
      </c>
      <c r="G1017" s="148" t="s">
        <v>145</v>
      </c>
      <c r="H1017" s="148" t="s">
        <v>139</v>
      </c>
      <c r="I1017" s="148"/>
      <c r="J1017" s="103" t="s">
        <v>702</v>
      </c>
      <c r="K1017" s="138" t="s">
        <v>188</v>
      </c>
      <c r="L1017" s="184" t="s">
        <v>972</v>
      </c>
      <c r="M1017" s="150" t="s">
        <v>698</v>
      </c>
      <c r="N1017" s="150" t="s">
        <v>971</v>
      </c>
      <c r="O1017" s="138"/>
      <c r="P1017" s="138" t="s">
        <v>151</v>
      </c>
      <c r="Q1017" s="150" t="s">
        <v>152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hidden="1" customHeight="1" x14ac:dyDescent="0.25">
      <c r="A1018" s="175">
        <v>997</v>
      </c>
      <c r="B1018" s="242"/>
      <c r="C1018" s="208">
        <v>44775</v>
      </c>
      <c r="D1018" s="208">
        <v>44775</v>
      </c>
      <c r="E1018" s="148" t="s">
        <v>16</v>
      </c>
      <c r="F1018" s="149">
        <v>861694031114851</v>
      </c>
      <c r="G1018" s="148"/>
      <c r="H1018" s="148" t="s">
        <v>139</v>
      </c>
      <c r="I1018" s="49" t="s">
        <v>973</v>
      </c>
      <c r="J1018" s="103" t="s">
        <v>216</v>
      </c>
      <c r="K1018" s="138"/>
      <c r="L1018" s="184" t="s">
        <v>143</v>
      </c>
      <c r="M1018" s="150"/>
      <c r="N1018" s="150" t="s">
        <v>40</v>
      </c>
      <c r="O1018" s="138"/>
      <c r="P1018" s="138" t="s">
        <v>151</v>
      </c>
      <c r="Q1018" s="150" t="s">
        <v>152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hidden="1" customHeight="1" x14ac:dyDescent="0.25">
      <c r="A1019" s="175">
        <v>998</v>
      </c>
      <c r="B1019" s="242"/>
      <c r="C1019" s="208">
        <v>44785</v>
      </c>
      <c r="D1019" s="208">
        <v>44785</v>
      </c>
      <c r="E1019" s="148" t="s">
        <v>16</v>
      </c>
      <c r="F1019" s="149">
        <v>866192037823737</v>
      </c>
      <c r="G1019" s="156"/>
      <c r="H1019" s="148" t="s">
        <v>139</v>
      </c>
      <c r="I1019" s="148"/>
      <c r="J1019" s="103" t="s">
        <v>159</v>
      </c>
      <c r="K1019" s="138"/>
      <c r="L1019" s="184" t="s">
        <v>974</v>
      </c>
      <c r="M1019" s="184" t="s">
        <v>143</v>
      </c>
      <c r="N1019" s="150" t="s">
        <v>40</v>
      </c>
      <c r="O1019" s="138"/>
      <c r="P1019" s="138" t="s">
        <v>151</v>
      </c>
      <c r="Q1019" s="150" t="s">
        <v>152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hidden="1" customHeight="1" x14ac:dyDescent="0.25">
      <c r="A1020" s="175">
        <v>999</v>
      </c>
      <c r="B1020" s="242"/>
      <c r="C1020" s="208">
        <v>44774</v>
      </c>
      <c r="D1020" s="208">
        <v>44775</v>
      </c>
      <c r="E1020" s="148" t="s">
        <v>19</v>
      </c>
      <c r="F1020" s="149">
        <v>868926033992394</v>
      </c>
      <c r="G1020" s="148"/>
      <c r="H1020" s="148" t="s">
        <v>139</v>
      </c>
      <c r="I1020" s="148"/>
      <c r="J1020" s="103" t="s">
        <v>216</v>
      </c>
      <c r="K1020" s="138" t="s">
        <v>188</v>
      </c>
      <c r="L1020" s="184" t="s">
        <v>278</v>
      </c>
      <c r="M1020" s="150" t="s">
        <v>189</v>
      </c>
      <c r="N1020" s="150" t="s">
        <v>218</v>
      </c>
      <c r="O1020" s="138"/>
      <c r="P1020" s="138" t="s">
        <v>151</v>
      </c>
      <c r="Q1020" s="150" t="s">
        <v>152</v>
      </c>
      <c r="R1020" s="138" t="s">
        <v>72</v>
      </c>
      <c r="S1020" s="139" t="s">
        <v>509</v>
      </c>
      <c r="T1020" s="140" t="s">
        <v>76</v>
      </c>
      <c r="U1020" s="175"/>
      <c r="V1020" s="21"/>
    </row>
    <row r="1021" spans="1:22" ht="16.5" hidden="1" customHeight="1" x14ac:dyDescent="0.25">
      <c r="A1021" s="175">
        <v>1000</v>
      </c>
      <c r="B1021" s="242"/>
      <c r="C1021" s="208">
        <v>44774</v>
      </c>
      <c r="D1021" s="208">
        <v>44775</v>
      </c>
      <c r="E1021" s="148" t="s">
        <v>19</v>
      </c>
      <c r="F1021" s="149">
        <v>868926033924363</v>
      </c>
      <c r="G1021" s="148"/>
      <c r="H1021" s="148" t="s">
        <v>139</v>
      </c>
      <c r="I1021" s="148"/>
      <c r="J1021" s="103" t="s">
        <v>216</v>
      </c>
      <c r="K1021" s="138" t="s">
        <v>188</v>
      </c>
      <c r="L1021" s="184" t="s">
        <v>278</v>
      </c>
      <c r="M1021" s="150" t="s">
        <v>189</v>
      </c>
      <c r="N1021" s="150" t="s">
        <v>218</v>
      </c>
      <c r="O1021" s="138"/>
      <c r="P1021" s="138" t="s">
        <v>151</v>
      </c>
      <c r="Q1021" s="150" t="s">
        <v>152</v>
      </c>
      <c r="R1021" s="138" t="s">
        <v>72</v>
      </c>
      <c r="S1021" s="139" t="s">
        <v>509</v>
      </c>
      <c r="T1021" s="140" t="s">
        <v>76</v>
      </c>
      <c r="U1021" s="175"/>
      <c r="V1021" s="21"/>
    </row>
    <row r="1022" spans="1:22" ht="16.5" hidden="1" customHeight="1" x14ac:dyDescent="0.25">
      <c r="A1022" s="175">
        <v>1001</v>
      </c>
      <c r="B1022" s="242"/>
      <c r="C1022" s="208">
        <v>44777</v>
      </c>
      <c r="D1022" s="208">
        <v>44777</v>
      </c>
      <c r="E1022" s="148" t="s">
        <v>19</v>
      </c>
      <c r="F1022" s="149">
        <v>868926033906956</v>
      </c>
      <c r="G1022" s="148"/>
      <c r="H1022" s="148" t="s">
        <v>139</v>
      </c>
      <c r="I1022" s="148"/>
      <c r="J1022" s="103" t="s">
        <v>216</v>
      </c>
      <c r="K1022" s="138" t="s">
        <v>188</v>
      </c>
      <c r="L1022" s="184" t="s">
        <v>459</v>
      </c>
      <c r="M1022" s="150" t="s">
        <v>189</v>
      </c>
      <c r="N1022" s="150" t="s">
        <v>218</v>
      </c>
      <c r="O1022" s="138"/>
      <c r="P1022" s="138" t="s">
        <v>151</v>
      </c>
      <c r="Q1022" s="150" t="s">
        <v>152</v>
      </c>
      <c r="R1022" s="138" t="s">
        <v>72</v>
      </c>
      <c r="S1022" s="139" t="s">
        <v>509</v>
      </c>
      <c r="T1022" s="140" t="s">
        <v>76</v>
      </c>
      <c r="U1022" s="175"/>
      <c r="V1022" s="21"/>
    </row>
    <row r="1023" spans="1:22" ht="16.5" hidden="1" customHeight="1" x14ac:dyDescent="0.25">
      <c r="A1023" s="175">
        <v>1002</v>
      </c>
      <c r="B1023" s="242"/>
      <c r="C1023" s="208">
        <v>44777</v>
      </c>
      <c r="D1023" s="208">
        <v>44777</v>
      </c>
      <c r="E1023" s="148" t="s">
        <v>19</v>
      </c>
      <c r="F1023" s="149">
        <v>868926033906774</v>
      </c>
      <c r="G1023" s="148"/>
      <c r="H1023" s="148" t="s">
        <v>139</v>
      </c>
      <c r="I1023" s="148"/>
      <c r="J1023" s="103" t="s">
        <v>216</v>
      </c>
      <c r="K1023" s="138" t="s">
        <v>188</v>
      </c>
      <c r="L1023" s="138" t="s">
        <v>278</v>
      </c>
      <c r="M1023" s="150" t="s">
        <v>189</v>
      </c>
      <c r="N1023" s="150" t="s">
        <v>218</v>
      </c>
      <c r="O1023" s="138"/>
      <c r="P1023" s="138" t="s">
        <v>151</v>
      </c>
      <c r="Q1023" s="150" t="s">
        <v>152</v>
      </c>
      <c r="R1023" s="138" t="s">
        <v>72</v>
      </c>
      <c r="S1023" s="139" t="s">
        <v>509</v>
      </c>
      <c r="T1023" s="140" t="s">
        <v>76</v>
      </c>
      <c r="U1023" s="175"/>
      <c r="V1023" s="21"/>
    </row>
    <row r="1024" spans="1:22" ht="16.5" hidden="1" customHeight="1" x14ac:dyDescent="0.25">
      <c r="A1024" s="175">
        <v>1003</v>
      </c>
      <c r="B1024" s="242"/>
      <c r="C1024" s="208">
        <v>44781</v>
      </c>
      <c r="D1024" s="208">
        <v>44781</v>
      </c>
      <c r="E1024" s="148" t="s">
        <v>19</v>
      </c>
      <c r="F1024" s="149">
        <v>868926033906774</v>
      </c>
      <c r="G1024" s="148"/>
      <c r="H1024" s="148" t="s">
        <v>139</v>
      </c>
      <c r="I1024" s="148"/>
      <c r="J1024" s="103" t="s">
        <v>216</v>
      </c>
      <c r="K1024" s="138" t="s">
        <v>188</v>
      </c>
      <c r="L1024" s="149"/>
      <c r="M1024" s="150" t="s">
        <v>189</v>
      </c>
      <c r="N1024" s="150" t="s">
        <v>194</v>
      </c>
      <c r="O1024" s="138"/>
      <c r="P1024" s="138" t="s">
        <v>151</v>
      </c>
      <c r="Q1024" s="150" t="s">
        <v>152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hidden="1" customHeight="1" x14ac:dyDescent="0.25">
      <c r="A1025" s="175">
        <v>1004</v>
      </c>
      <c r="B1025" s="242"/>
      <c r="C1025" s="208">
        <v>44781</v>
      </c>
      <c r="D1025" s="208">
        <v>44781</v>
      </c>
      <c r="E1025" s="148" t="s">
        <v>19</v>
      </c>
      <c r="F1025" s="149">
        <v>864811031268472</v>
      </c>
      <c r="G1025" s="148"/>
      <c r="H1025" s="148" t="s">
        <v>139</v>
      </c>
      <c r="I1025" s="49"/>
      <c r="J1025" s="103" t="s">
        <v>216</v>
      </c>
      <c r="K1025" s="138" t="s">
        <v>188</v>
      </c>
      <c r="L1025" s="149" t="s">
        <v>278</v>
      </c>
      <c r="M1025" s="150" t="s">
        <v>189</v>
      </c>
      <c r="N1025" s="150" t="s">
        <v>218</v>
      </c>
      <c r="O1025" s="138"/>
      <c r="P1025" s="138" t="s">
        <v>151</v>
      </c>
      <c r="Q1025" s="150" t="s">
        <v>152</v>
      </c>
      <c r="R1025" s="138" t="s">
        <v>72</v>
      </c>
      <c r="S1025" s="139" t="s">
        <v>509</v>
      </c>
      <c r="T1025" s="140" t="s">
        <v>76</v>
      </c>
      <c r="U1025" s="175"/>
      <c r="V1025" s="21"/>
    </row>
    <row r="1026" spans="1:22" ht="16.5" hidden="1" customHeight="1" x14ac:dyDescent="0.25">
      <c r="A1026" s="175">
        <v>1005</v>
      </c>
      <c r="B1026" s="242"/>
      <c r="C1026" s="208">
        <v>44785</v>
      </c>
      <c r="D1026" s="208">
        <v>44788</v>
      </c>
      <c r="E1026" s="148" t="s">
        <v>19</v>
      </c>
      <c r="F1026" s="149">
        <v>863586032914651</v>
      </c>
      <c r="G1026" s="156"/>
      <c r="H1026" s="148" t="s">
        <v>139</v>
      </c>
      <c r="I1026" s="49"/>
      <c r="J1026" s="103" t="s">
        <v>216</v>
      </c>
      <c r="K1026" s="138" t="s">
        <v>174</v>
      </c>
      <c r="L1026" s="138"/>
      <c r="M1026" s="150" t="s">
        <v>193</v>
      </c>
      <c r="N1026" s="150" t="s">
        <v>40</v>
      </c>
      <c r="O1026" s="138"/>
      <c r="P1026" s="138" t="s">
        <v>151</v>
      </c>
      <c r="Q1026" s="150" t="s">
        <v>152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hidden="1" customHeight="1" x14ac:dyDescent="0.25">
      <c r="A1027" s="175">
        <v>1006</v>
      </c>
      <c r="B1027" s="242"/>
      <c r="C1027" s="208">
        <v>44785</v>
      </c>
      <c r="D1027" s="208">
        <v>44788</v>
      </c>
      <c r="E1027" s="148" t="s">
        <v>19</v>
      </c>
      <c r="F1027" s="149">
        <v>864811036945876</v>
      </c>
      <c r="G1027" s="148"/>
      <c r="H1027" s="148" t="s">
        <v>139</v>
      </c>
      <c r="I1027" s="156"/>
      <c r="J1027" s="103" t="s">
        <v>216</v>
      </c>
      <c r="K1027" s="138" t="s">
        <v>188</v>
      </c>
      <c r="L1027" s="138"/>
      <c r="M1027" s="150" t="s">
        <v>189</v>
      </c>
      <c r="N1027" s="150" t="s">
        <v>218</v>
      </c>
      <c r="O1027" s="138"/>
      <c r="P1027" s="138" t="s">
        <v>151</v>
      </c>
      <c r="Q1027" s="150" t="s">
        <v>152</v>
      </c>
      <c r="R1027" s="138" t="s">
        <v>72</v>
      </c>
      <c r="S1027" s="139" t="s">
        <v>509</v>
      </c>
      <c r="T1027" s="140" t="s">
        <v>76</v>
      </c>
      <c r="U1027" s="175"/>
      <c r="V1027" s="21"/>
    </row>
    <row r="1028" spans="1:22" ht="16.5" hidden="1" customHeight="1" x14ac:dyDescent="0.25">
      <c r="A1028" s="175">
        <v>1007</v>
      </c>
      <c r="B1028" s="242"/>
      <c r="C1028" s="208">
        <v>44785</v>
      </c>
      <c r="D1028" s="208">
        <v>44788</v>
      </c>
      <c r="E1028" s="148" t="s">
        <v>19</v>
      </c>
      <c r="F1028" s="149">
        <v>866192037802079</v>
      </c>
      <c r="G1028" s="148"/>
      <c r="H1028" s="148" t="s">
        <v>139</v>
      </c>
      <c r="I1028" s="156"/>
      <c r="J1028" s="103" t="s">
        <v>216</v>
      </c>
      <c r="K1028" s="138" t="s">
        <v>188</v>
      </c>
      <c r="L1028" s="138"/>
      <c r="M1028" s="150" t="s">
        <v>189</v>
      </c>
      <c r="N1028" s="150" t="s">
        <v>218</v>
      </c>
      <c r="O1028" s="138"/>
      <c r="P1028" s="138" t="s">
        <v>151</v>
      </c>
      <c r="Q1028" s="150" t="s">
        <v>152</v>
      </c>
      <c r="R1028" s="138" t="s">
        <v>72</v>
      </c>
      <c r="S1028" s="139" t="s">
        <v>509</v>
      </c>
      <c r="T1028" s="140" t="s">
        <v>76</v>
      </c>
      <c r="U1028" s="175"/>
      <c r="V1028" s="21"/>
    </row>
    <row r="1029" spans="1:22" ht="16.5" hidden="1" customHeight="1" x14ac:dyDescent="0.25">
      <c r="A1029" s="175">
        <v>1008</v>
      </c>
      <c r="B1029" s="242"/>
      <c r="C1029" s="208">
        <v>44789</v>
      </c>
      <c r="D1029" s="208">
        <v>44789</v>
      </c>
      <c r="E1029" s="148" t="s">
        <v>19</v>
      </c>
      <c r="F1029" s="149">
        <v>868345035626092</v>
      </c>
      <c r="G1029" s="156"/>
      <c r="H1029" s="148" t="s">
        <v>139</v>
      </c>
      <c r="I1029" s="156"/>
      <c r="J1029" s="103" t="s">
        <v>216</v>
      </c>
      <c r="K1029" s="138" t="s">
        <v>188</v>
      </c>
      <c r="L1029" s="138"/>
      <c r="M1029" s="150" t="s">
        <v>189</v>
      </c>
      <c r="N1029" s="150" t="s">
        <v>218</v>
      </c>
      <c r="O1029" s="138"/>
      <c r="P1029" s="138" t="s">
        <v>151</v>
      </c>
      <c r="Q1029" s="150" t="s">
        <v>152</v>
      </c>
      <c r="R1029" s="138" t="s">
        <v>72</v>
      </c>
      <c r="S1029" s="139" t="s">
        <v>509</v>
      </c>
      <c r="T1029" s="140" t="s">
        <v>76</v>
      </c>
      <c r="U1029" s="175"/>
      <c r="V1029" s="21"/>
    </row>
    <row r="1030" spans="1:22" ht="16.5" hidden="1" customHeight="1" x14ac:dyDescent="0.25">
      <c r="A1030" s="175">
        <v>1009</v>
      </c>
      <c r="B1030" s="242"/>
      <c r="C1030" s="208">
        <v>44789</v>
      </c>
      <c r="D1030" s="208">
        <v>44789</v>
      </c>
      <c r="E1030" s="148" t="s">
        <v>19</v>
      </c>
      <c r="F1030" s="149">
        <v>868926033942779</v>
      </c>
      <c r="G1030" s="156"/>
      <c r="H1030" s="148" t="s">
        <v>139</v>
      </c>
      <c r="I1030" s="148"/>
      <c r="J1030" s="103" t="s">
        <v>216</v>
      </c>
      <c r="K1030" s="138" t="s">
        <v>188</v>
      </c>
      <c r="L1030" s="138"/>
      <c r="M1030" s="150" t="s">
        <v>189</v>
      </c>
      <c r="N1030" s="150" t="s">
        <v>218</v>
      </c>
      <c r="O1030" s="138"/>
      <c r="P1030" s="138" t="s">
        <v>151</v>
      </c>
      <c r="Q1030" s="150" t="s">
        <v>152</v>
      </c>
      <c r="R1030" s="138" t="s">
        <v>72</v>
      </c>
      <c r="S1030" s="139" t="s">
        <v>509</v>
      </c>
      <c r="T1030" s="140" t="s">
        <v>76</v>
      </c>
      <c r="U1030" s="175"/>
      <c r="V1030" s="21"/>
    </row>
    <row r="1031" spans="1:22" ht="16.5" hidden="1" customHeight="1" x14ac:dyDescent="0.25">
      <c r="A1031" s="175">
        <v>1010</v>
      </c>
      <c r="B1031" s="242"/>
      <c r="C1031" s="208">
        <v>44789</v>
      </c>
      <c r="D1031" s="208">
        <v>44789</v>
      </c>
      <c r="E1031" s="148" t="s">
        <v>19</v>
      </c>
      <c r="F1031" s="149">
        <v>866192037802079</v>
      </c>
      <c r="G1031" s="148"/>
      <c r="H1031" s="148" t="s">
        <v>139</v>
      </c>
      <c r="I1031" s="138"/>
      <c r="J1031" s="103" t="s">
        <v>159</v>
      </c>
      <c r="K1031" s="138" t="s">
        <v>188</v>
      </c>
      <c r="L1031" s="217" t="s">
        <v>295</v>
      </c>
      <c r="M1031" s="150" t="s">
        <v>193</v>
      </c>
      <c r="N1031" s="150" t="s">
        <v>218</v>
      </c>
      <c r="O1031" s="138"/>
      <c r="P1031" s="138" t="s">
        <v>151</v>
      </c>
      <c r="Q1031" s="150" t="s">
        <v>152</v>
      </c>
      <c r="R1031" s="138" t="s">
        <v>72</v>
      </c>
      <c r="S1031" s="139" t="s">
        <v>509</v>
      </c>
      <c r="T1031" s="140" t="s">
        <v>76</v>
      </c>
      <c r="U1031" s="175"/>
      <c r="V1031" s="21"/>
    </row>
    <row r="1032" spans="1:22" ht="16.5" hidden="1" customHeight="1" x14ac:dyDescent="0.25">
      <c r="A1032" s="175">
        <v>1011</v>
      </c>
      <c r="B1032" s="242"/>
      <c r="C1032" s="208">
        <v>44789</v>
      </c>
      <c r="D1032" s="208">
        <v>44789</v>
      </c>
      <c r="E1032" s="148" t="s">
        <v>19</v>
      </c>
      <c r="F1032" s="149">
        <v>864811036945876</v>
      </c>
      <c r="G1032" s="148"/>
      <c r="H1032" s="148" t="s">
        <v>139</v>
      </c>
      <c r="I1032" s="138"/>
      <c r="J1032" s="103" t="s">
        <v>159</v>
      </c>
      <c r="K1032" s="138" t="s">
        <v>188</v>
      </c>
      <c r="L1032" s="138" t="s">
        <v>211</v>
      </c>
      <c r="M1032" s="150" t="s">
        <v>189</v>
      </c>
      <c r="N1032" s="150" t="s">
        <v>218</v>
      </c>
      <c r="O1032" s="138"/>
      <c r="P1032" s="138" t="s">
        <v>151</v>
      </c>
      <c r="Q1032" s="150" t="s">
        <v>152</v>
      </c>
      <c r="R1032" s="138" t="s">
        <v>72</v>
      </c>
      <c r="S1032" s="139" t="s">
        <v>509</v>
      </c>
      <c r="T1032" s="140" t="s">
        <v>76</v>
      </c>
      <c r="U1032" s="175"/>
      <c r="V1032" s="21"/>
    </row>
    <row r="1033" spans="1:22" ht="16.5" hidden="1" customHeight="1" x14ac:dyDescent="0.25">
      <c r="A1033" s="175">
        <v>1012</v>
      </c>
      <c r="B1033" s="242"/>
      <c r="C1033" s="208">
        <v>44790</v>
      </c>
      <c r="D1033" s="208">
        <v>44793</v>
      </c>
      <c r="E1033" s="148" t="s">
        <v>19</v>
      </c>
      <c r="F1033" s="149">
        <v>868926033913648</v>
      </c>
      <c r="G1033" s="156"/>
      <c r="H1033" s="148" t="s">
        <v>139</v>
      </c>
      <c r="I1033" s="138"/>
      <c r="J1033" s="103" t="s">
        <v>159</v>
      </c>
      <c r="K1033" s="138" t="s">
        <v>188</v>
      </c>
      <c r="L1033" s="138"/>
      <c r="M1033" s="150" t="s">
        <v>193</v>
      </c>
      <c r="N1033" s="150" t="s">
        <v>218</v>
      </c>
      <c r="O1033" s="138"/>
      <c r="P1033" s="138" t="s">
        <v>151</v>
      </c>
      <c r="Q1033" s="150" t="s">
        <v>152</v>
      </c>
      <c r="R1033" s="138" t="s">
        <v>72</v>
      </c>
      <c r="S1033" s="139" t="s">
        <v>509</v>
      </c>
      <c r="T1033" s="140" t="s">
        <v>76</v>
      </c>
      <c r="U1033" s="175"/>
      <c r="V1033" s="21"/>
    </row>
    <row r="1034" spans="1:22" ht="16.5" hidden="1" customHeight="1" x14ac:dyDescent="0.25">
      <c r="A1034" s="175">
        <v>1013</v>
      </c>
      <c r="B1034" s="243"/>
      <c r="C1034" s="208">
        <v>44790</v>
      </c>
      <c r="D1034" s="208">
        <v>44793</v>
      </c>
      <c r="E1034" s="148" t="s">
        <v>19</v>
      </c>
      <c r="F1034" s="149">
        <v>868926033922326</v>
      </c>
      <c r="G1034" s="156"/>
      <c r="H1034" s="148" t="s">
        <v>139</v>
      </c>
      <c r="I1034" s="138"/>
      <c r="J1034" s="103" t="s">
        <v>159</v>
      </c>
      <c r="K1034" s="138" t="s">
        <v>188</v>
      </c>
      <c r="L1034" s="138"/>
      <c r="M1034" s="150" t="s">
        <v>189</v>
      </c>
      <c r="N1034" s="150" t="s">
        <v>218</v>
      </c>
      <c r="O1034" s="138"/>
      <c r="P1034" s="138" t="s">
        <v>151</v>
      </c>
      <c r="Q1034" s="150" t="s">
        <v>152</v>
      </c>
      <c r="R1034" s="138" t="s">
        <v>72</v>
      </c>
      <c r="S1034" s="139" t="s">
        <v>509</v>
      </c>
      <c r="T1034" s="140" t="s">
        <v>76</v>
      </c>
      <c r="U1034" s="175"/>
      <c r="V1034" s="21"/>
    </row>
    <row r="1035" spans="1:22" ht="16.5" customHeight="1" x14ac:dyDescent="0.25">
      <c r="A1035" s="175">
        <v>1014</v>
      </c>
      <c r="B1035" s="241" t="s">
        <v>981</v>
      </c>
      <c r="C1035" s="208">
        <v>44802</v>
      </c>
      <c r="D1035" s="208"/>
      <c r="E1035" s="148" t="s">
        <v>542</v>
      </c>
      <c r="F1035" s="149" t="s">
        <v>976</v>
      </c>
      <c r="G1035" s="148" t="s">
        <v>977</v>
      </c>
      <c r="H1035" s="148" t="s">
        <v>158</v>
      </c>
      <c r="I1035" s="148"/>
      <c r="J1035" s="103"/>
      <c r="K1035" s="138"/>
      <c r="L1035" s="184"/>
      <c r="M1035" s="150"/>
      <c r="N1035" s="150"/>
      <c r="O1035" s="138"/>
      <c r="P1035" s="138" t="s">
        <v>411</v>
      </c>
      <c r="Q1035" s="150" t="s">
        <v>152</v>
      </c>
      <c r="R1035" s="138" t="s">
        <v>23</v>
      </c>
      <c r="S1035" s="139" t="s">
        <v>26</v>
      </c>
      <c r="T1035" s="140"/>
      <c r="U1035" s="175"/>
      <c r="V1035" s="21"/>
    </row>
    <row r="1036" spans="1:22" ht="16.5" customHeight="1" x14ac:dyDescent="0.25">
      <c r="A1036" s="175">
        <v>1015</v>
      </c>
      <c r="B1036" s="243"/>
      <c r="C1036" s="208">
        <v>44802</v>
      </c>
      <c r="D1036" s="208"/>
      <c r="E1036" s="148" t="s">
        <v>542</v>
      </c>
      <c r="F1036" s="149" t="s">
        <v>978</v>
      </c>
      <c r="G1036" s="148" t="s">
        <v>979</v>
      </c>
      <c r="H1036" s="148" t="s">
        <v>158</v>
      </c>
      <c r="I1036" s="148"/>
      <c r="J1036" s="103"/>
      <c r="K1036" s="138" t="s">
        <v>980</v>
      </c>
      <c r="L1036" s="184"/>
      <c r="M1036" s="150"/>
      <c r="N1036" s="150" t="s">
        <v>58</v>
      </c>
      <c r="O1036" s="138"/>
      <c r="P1036" s="138" t="s">
        <v>411</v>
      </c>
      <c r="Q1036" s="150" t="s">
        <v>152</v>
      </c>
      <c r="R1036" s="138" t="s">
        <v>23</v>
      </c>
      <c r="S1036" s="139" t="s">
        <v>657</v>
      </c>
      <c r="T1036" s="140"/>
      <c r="U1036" s="175"/>
      <c r="V1036" s="21"/>
    </row>
    <row r="1037" spans="1:22" ht="16.5" hidden="1" customHeight="1" x14ac:dyDescent="0.25">
      <c r="A1037" s="175">
        <v>1016</v>
      </c>
      <c r="B1037" s="241" t="s">
        <v>407</v>
      </c>
      <c r="C1037" s="208">
        <v>44777</v>
      </c>
      <c r="D1037" s="208">
        <v>44781</v>
      </c>
      <c r="E1037" s="148" t="s">
        <v>19</v>
      </c>
      <c r="F1037" s="149">
        <v>868926033925881</v>
      </c>
      <c r="G1037" s="148"/>
      <c r="H1037" s="148" t="s">
        <v>139</v>
      </c>
      <c r="I1037" s="148"/>
      <c r="J1037" s="103" t="s">
        <v>366</v>
      </c>
      <c r="K1037" s="138" t="s">
        <v>188</v>
      </c>
      <c r="L1037" s="184"/>
      <c r="M1037" s="150" t="s">
        <v>189</v>
      </c>
      <c r="N1037" s="150" t="s">
        <v>190</v>
      </c>
      <c r="O1037" s="138"/>
      <c r="P1037" s="138" t="s">
        <v>151</v>
      </c>
      <c r="Q1037" s="150" t="s">
        <v>71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hidden="1" customHeight="1" x14ac:dyDescent="0.25">
      <c r="A1038" s="175">
        <v>1017</v>
      </c>
      <c r="B1038" s="242"/>
      <c r="C1038" s="208">
        <v>44777</v>
      </c>
      <c r="D1038" s="208">
        <v>44781</v>
      </c>
      <c r="E1038" s="148" t="s">
        <v>19</v>
      </c>
      <c r="F1038" s="149">
        <v>868345035616614</v>
      </c>
      <c r="G1038" s="148"/>
      <c r="H1038" s="148" t="s">
        <v>139</v>
      </c>
      <c r="I1038" s="148" t="s">
        <v>539</v>
      </c>
      <c r="J1038" s="103" t="s">
        <v>357</v>
      </c>
      <c r="K1038" s="148" t="s">
        <v>539</v>
      </c>
      <c r="L1038" s="184" t="s">
        <v>278</v>
      </c>
      <c r="M1038" s="150" t="s">
        <v>189</v>
      </c>
      <c r="N1038" s="150" t="s">
        <v>982</v>
      </c>
      <c r="O1038" s="138"/>
      <c r="P1038" s="138" t="s">
        <v>151</v>
      </c>
      <c r="Q1038" s="150" t="s">
        <v>71</v>
      </c>
      <c r="R1038" s="138" t="s">
        <v>72</v>
      </c>
      <c r="S1038" s="139" t="s">
        <v>303</v>
      </c>
      <c r="T1038" s="138"/>
      <c r="U1038" s="175"/>
      <c r="V1038" s="21"/>
    </row>
    <row r="1039" spans="1:22" ht="16.5" hidden="1" customHeight="1" x14ac:dyDescent="0.25">
      <c r="A1039" s="175">
        <v>1018</v>
      </c>
      <c r="B1039" s="242"/>
      <c r="C1039" s="208">
        <v>44777</v>
      </c>
      <c r="D1039" s="208">
        <v>44781</v>
      </c>
      <c r="E1039" s="148" t="s">
        <v>19</v>
      </c>
      <c r="F1039" s="149">
        <v>868345035620269</v>
      </c>
      <c r="G1039" s="148"/>
      <c r="H1039" s="148" t="s">
        <v>139</v>
      </c>
      <c r="I1039" s="148"/>
      <c r="J1039" s="103" t="s">
        <v>357</v>
      </c>
      <c r="K1039" s="138" t="s">
        <v>188</v>
      </c>
      <c r="L1039" s="184" t="s">
        <v>983</v>
      </c>
      <c r="M1039" s="150" t="s">
        <v>189</v>
      </c>
      <c r="N1039" s="150" t="s">
        <v>190</v>
      </c>
      <c r="O1039" s="138"/>
      <c r="P1039" s="138" t="s">
        <v>151</v>
      </c>
      <c r="Q1039" s="150" t="s">
        <v>71</v>
      </c>
      <c r="R1039" s="138" t="s">
        <v>72</v>
      </c>
      <c r="S1039" s="139" t="s">
        <v>178</v>
      </c>
      <c r="T1039" s="138"/>
      <c r="U1039" s="175"/>
      <c r="V1039" s="21"/>
    </row>
    <row r="1040" spans="1:22" ht="16.5" hidden="1" customHeight="1" x14ac:dyDescent="0.25">
      <c r="A1040" s="175">
        <v>1019</v>
      </c>
      <c r="B1040" s="242"/>
      <c r="C1040" s="208">
        <v>44777</v>
      </c>
      <c r="D1040" s="208">
        <v>44781</v>
      </c>
      <c r="E1040" s="148" t="s">
        <v>19</v>
      </c>
      <c r="F1040" s="149">
        <v>868345031039571</v>
      </c>
      <c r="G1040" s="148"/>
      <c r="H1040" s="148" t="s">
        <v>139</v>
      </c>
      <c r="I1040" s="148"/>
      <c r="J1040" s="103" t="s">
        <v>357</v>
      </c>
      <c r="K1040" s="138" t="s">
        <v>984</v>
      </c>
      <c r="L1040" s="138"/>
      <c r="M1040" s="150" t="s">
        <v>189</v>
      </c>
      <c r="N1040" s="150" t="s">
        <v>885</v>
      </c>
      <c r="O1040" s="138"/>
      <c r="P1040" s="138" t="s">
        <v>151</v>
      </c>
      <c r="Q1040" s="150" t="s">
        <v>71</v>
      </c>
      <c r="R1040" s="138" t="s">
        <v>72</v>
      </c>
      <c r="S1040" s="139" t="s">
        <v>286</v>
      </c>
      <c r="T1040" s="138"/>
      <c r="U1040" s="175"/>
      <c r="V1040" s="21"/>
    </row>
    <row r="1041" spans="1:22" ht="16.5" hidden="1" customHeight="1" x14ac:dyDescent="0.25">
      <c r="A1041" s="175">
        <v>1020</v>
      </c>
      <c r="B1041" s="243"/>
      <c r="C1041" s="208">
        <v>44777</v>
      </c>
      <c r="D1041" s="208">
        <v>44781</v>
      </c>
      <c r="E1041" s="148" t="s">
        <v>19</v>
      </c>
      <c r="F1041" s="149">
        <v>864811037204554</v>
      </c>
      <c r="G1041" s="148"/>
      <c r="H1041" s="148" t="s">
        <v>139</v>
      </c>
      <c r="I1041" s="148" t="s">
        <v>191</v>
      </c>
      <c r="J1041" s="103" t="s">
        <v>296</v>
      </c>
      <c r="K1041" s="138" t="s">
        <v>188</v>
      </c>
      <c r="L1041" s="149" t="s">
        <v>985</v>
      </c>
      <c r="M1041" s="150" t="s">
        <v>193</v>
      </c>
      <c r="N1041" s="150" t="s">
        <v>190</v>
      </c>
      <c r="O1041" s="138"/>
      <c r="P1041" s="138" t="s">
        <v>151</v>
      </c>
      <c r="Q1041" s="150" t="s">
        <v>71</v>
      </c>
      <c r="R1041" s="138" t="s">
        <v>72</v>
      </c>
      <c r="S1041" s="139" t="s">
        <v>178</v>
      </c>
      <c r="T1041" s="138"/>
      <c r="U1041" s="175"/>
      <c r="V1041" s="21"/>
    </row>
    <row r="1042" spans="1:22" ht="16.5" hidden="1" customHeight="1" x14ac:dyDescent="0.25">
      <c r="A1042" s="175">
        <v>1021</v>
      </c>
      <c r="B1042" s="241" t="s">
        <v>314</v>
      </c>
      <c r="C1042" s="208">
        <v>44795</v>
      </c>
      <c r="D1042" s="208">
        <v>44799</v>
      </c>
      <c r="E1042" s="148" t="s">
        <v>38</v>
      </c>
      <c r="F1042" s="149">
        <v>868183033824553</v>
      </c>
      <c r="G1042" s="148" t="s">
        <v>145</v>
      </c>
      <c r="H1042" s="148" t="s">
        <v>139</v>
      </c>
      <c r="I1042" s="148"/>
      <c r="J1042" s="103" t="s">
        <v>159</v>
      </c>
      <c r="K1042" s="138" t="s">
        <v>141</v>
      </c>
      <c r="L1042" s="184" t="s">
        <v>162</v>
      </c>
      <c r="M1042" s="150"/>
      <c r="N1042" s="150" t="s">
        <v>224</v>
      </c>
      <c r="O1042" s="138"/>
      <c r="P1042" s="138" t="s">
        <v>167</v>
      </c>
      <c r="Q1042" s="150" t="s">
        <v>152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hidden="1" customHeight="1" x14ac:dyDescent="0.25">
      <c r="A1043" s="175">
        <v>1022</v>
      </c>
      <c r="B1043" s="243"/>
      <c r="C1043" s="208">
        <v>44781</v>
      </c>
      <c r="D1043" s="208">
        <v>44781</v>
      </c>
      <c r="E1043" s="148" t="s">
        <v>133</v>
      </c>
      <c r="F1043" s="149">
        <v>862205051216168</v>
      </c>
      <c r="G1043" s="148"/>
      <c r="H1043" s="148" t="s">
        <v>158</v>
      </c>
      <c r="I1043" s="148" t="s">
        <v>986</v>
      </c>
      <c r="J1043" s="103" t="s">
        <v>171</v>
      </c>
      <c r="K1043" s="138" t="s">
        <v>188</v>
      </c>
      <c r="L1043" s="184" t="s">
        <v>344</v>
      </c>
      <c r="M1043" s="150" t="s">
        <v>588</v>
      </c>
      <c r="N1043" s="150" t="s">
        <v>40</v>
      </c>
      <c r="O1043" s="138"/>
      <c r="P1043" s="138" t="s">
        <v>151</v>
      </c>
      <c r="Q1043" s="150" t="s">
        <v>152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hidden="1" customHeight="1" x14ac:dyDescent="0.25">
      <c r="A1044" s="175">
        <v>1023</v>
      </c>
      <c r="B1044" s="175" t="s">
        <v>318</v>
      </c>
      <c r="C1044" s="208">
        <v>44774</v>
      </c>
      <c r="D1044" s="208">
        <v>44775</v>
      </c>
      <c r="E1044" s="148" t="s">
        <v>19</v>
      </c>
      <c r="F1044" s="149">
        <v>868926033992394</v>
      </c>
      <c r="G1044" s="148"/>
      <c r="H1044" s="148" t="s">
        <v>139</v>
      </c>
      <c r="I1044" s="148"/>
      <c r="J1044" s="103" t="s">
        <v>288</v>
      </c>
      <c r="K1044" s="138" t="s">
        <v>188</v>
      </c>
      <c r="L1044" s="184"/>
      <c r="M1044" s="150" t="s">
        <v>189</v>
      </c>
      <c r="N1044" s="150" t="s">
        <v>218</v>
      </c>
      <c r="O1044" s="138"/>
      <c r="P1044" s="138" t="s">
        <v>151</v>
      </c>
      <c r="Q1044" s="150" t="s">
        <v>152</v>
      </c>
      <c r="R1044" s="138" t="s">
        <v>72</v>
      </c>
      <c r="S1044" s="139" t="s">
        <v>509</v>
      </c>
      <c r="T1044" s="140" t="s">
        <v>76</v>
      </c>
      <c r="U1044" s="175"/>
      <c r="V1044" s="21"/>
    </row>
    <row r="1045" spans="1:22" ht="16.5" hidden="1" customHeight="1" x14ac:dyDescent="0.25">
      <c r="A1045" s="175">
        <v>1024</v>
      </c>
      <c r="B1045" s="241" t="s">
        <v>991</v>
      </c>
      <c r="C1045" s="208">
        <v>44784</v>
      </c>
      <c r="D1045" s="208">
        <v>44785</v>
      </c>
      <c r="E1045" s="148" t="s">
        <v>39</v>
      </c>
      <c r="F1045" s="149">
        <v>860906041144293</v>
      </c>
      <c r="G1045" s="156"/>
      <c r="H1045" s="148" t="s">
        <v>139</v>
      </c>
      <c r="I1045" s="148"/>
      <c r="J1045" s="103" t="s">
        <v>987</v>
      </c>
      <c r="K1045" s="138" t="s">
        <v>988</v>
      </c>
      <c r="L1045" s="184" t="s">
        <v>698</v>
      </c>
      <c r="M1045" s="150"/>
      <c r="N1045" s="150" t="s">
        <v>323</v>
      </c>
      <c r="O1045" s="138"/>
      <c r="P1045" s="138" t="s">
        <v>151</v>
      </c>
      <c r="Q1045" s="150" t="s">
        <v>152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hidden="1" customHeight="1" x14ac:dyDescent="0.25">
      <c r="A1046" s="175">
        <v>1025</v>
      </c>
      <c r="B1046" s="242"/>
      <c r="C1046" s="208">
        <v>44784</v>
      </c>
      <c r="D1046" s="208">
        <v>44785</v>
      </c>
      <c r="E1046" s="148" t="s">
        <v>39</v>
      </c>
      <c r="F1046" s="149">
        <v>860906041281210</v>
      </c>
      <c r="G1046" s="156"/>
      <c r="H1046" s="148" t="s">
        <v>139</v>
      </c>
      <c r="I1046" s="148"/>
      <c r="J1046" s="103" t="s">
        <v>987</v>
      </c>
      <c r="K1046" s="138" t="s">
        <v>988</v>
      </c>
      <c r="L1046" s="184" t="s">
        <v>698</v>
      </c>
      <c r="M1046" s="150"/>
      <c r="N1046" s="150" t="s">
        <v>323</v>
      </c>
      <c r="O1046" s="138"/>
      <c r="P1046" s="138" t="s">
        <v>151</v>
      </c>
      <c r="Q1046" s="150" t="s">
        <v>152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hidden="1" customHeight="1" x14ac:dyDescent="0.25">
      <c r="A1047" s="175">
        <v>1026</v>
      </c>
      <c r="B1047" s="242"/>
      <c r="C1047" s="208">
        <v>44784</v>
      </c>
      <c r="D1047" s="208">
        <v>44785</v>
      </c>
      <c r="E1047" s="148" t="s">
        <v>39</v>
      </c>
      <c r="F1047" s="149">
        <v>860906041273340</v>
      </c>
      <c r="G1047" s="148"/>
      <c r="H1047" s="148" t="s">
        <v>139</v>
      </c>
      <c r="I1047" s="148"/>
      <c r="J1047" s="103" t="s">
        <v>987</v>
      </c>
      <c r="K1047" s="138" t="s">
        <v>989</v>
      </c>
      <c r="L1047" s="184" t="s">
        <v>698</v>
      </c>
      <c r="M1047" s="150"/>
      <c r="N1047" s="150" t="s">
        <v>990</v>
      </c>
      <c r="O1047" s="138"/>
      <c r="P1047" s="138" t="s">
        <v>151</v>
      </c>
      <c r="Q1047" s="150" t="s">
        <v>152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hidden="1" customHeight="1" x14ac:dyDescent="0.25">
      <c r="A1048" s="175">
        <v>1027</v>
      </c>
      <c r="B1048" s="243"/>
      <c r="C1048" s="208">
        <v>44784</v>
      </c>
      <c r="D1048" s="208">
        <v>44785</v>
      </c>
      <c r="E1048" s="148" t="s">
        <v>39</v>
      </c>
      <c r="F1048" s="149">
        <v>860906041212157</v>
      </c>
      <c r="G1048" s="148"/>
      <c r="H1048" s="148" t="s">
        <v>139</v>
      </c>
      <c r="I1048" s="148"/>
      <c r="J1048" s="103" t="s">
        <v>987</v>
      </c>
      <c r="K1048" s="138" t="s">
        <v>226</v>
      </c>
      <c r="L1048" s="184" t="s">
        <v>698</v>
      </c>
      <c r="M1048" s="150"/>
      <c r="N1048" s="150" t="s">
        <v>323</v>
      </c>
      <c r="O1048" s="138"/>
      <c r="P1048" s="138" t="s">
        <v>151</v>
      </c>
      <c r="Q1048" s="150" t="s">
        <v>152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hidden="1" customHeight="1" x14ac:dyDescent="0.25">
      <c r="A1049" s="175">
        <v>1028</v>
      </c>
      <c r="B1049" s="175" t="s">
        <v>993</v>
      </c>
      <c r="C1049" s="208">
        <v>44781</v>
      </c>
      <c r="D1049" s="208">
        <v>44781</v>
      </c>
      <c r="E1049" s="148" t="s">
        <v>19</v>
      </c>
      <c r="F1049" s="149">
        <v>868926033929545</v>
      </c>
      <c r="G1049" s="148" t="s">
        <v>145</v>
      </c>
      <c r="H1049" s="148" t="s">
        <v>139</v>
      </c>
      <c r="I1049" s="148" t="s">
        <v>992</v>
      </c>
      <c r="J1049" s="103" t="s">
        <v>159</v>
      </c>
      <c r="K1049" s="138" t="s">
        <v>188</v>
      </c>
      <c r="L1049" s="184" t="s">
        <v>278</v>
      </c>
      <c r="M1049" s="150" t="s">
        <v>189</v>
      </c>
      <c r="N1049" s="150" t="s">
        <v>413</v>
      </c>
      <c r="O1049" s="138"/>
      <c r="P1049" s="138" t="s">
        <v>151</v>
      </c>
      <c r="Q1049" s="150" t="s">
        <v>152</v>
      </c>
      <c r="R1049" s="138" t="s">
        <v>72</v>
      </c>
      <c r="S1049" s="139" t="s">
        <v>153</v>
      </c>
      <c r="T1049" s="140" t="s">
        <v>76</v>
      </c>
      <c r="U1049" s="175"/>
      <c r="V1049" s="21"/>
    </row>
    <row r="1050" spans="1:22" ht="16.5" hidden="1" customHeight="1" x14ac:dyDescent="0.25">
      <c r="A1050" s="175">
        <v>1029</v>
      </c>
      <c r="B1050" s="175" t="s">
        <v>995</v>
      </c>
      <c r="C1050" s="208">
        <v>44789</v>
      </c>
      <c r="D1050" s="208">
        <v>44789</v>
      </c>
      <c r="E1050" s="148" t="s">
        <v>39</v>
      </c>
      <c r="F1050" s="149">
        <v>860906041173458</v>
      </c>
      <c r="G1050" s="148" t="s">
        <v>994</v>
      </c>
      <c r="H1050" s="148" t="s">
        <v>139</v>
      </c>
      <c r="I1050" s="148"/>
      <c r="J1050" s="103" t="s">
        <v>171</v>
      </c>
      <c r="K1050" s="138"/>
      <c r="L1050" s="184" t="s">
        <v>972</v>
      </c>
      <c r="M1050" s="150" t="s">
        <v>698</v>
      </c>
      <c r="N1050" s="150" t="s">
        <v>40</v>
      </c>
      <c r="O1050" s="138"/>
      <c r="P1050" s="138" t="s">
        <v>151</v>
      </c>
      <c r="Q1050" s="150" t="s">
        <v>152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hidden="1" customHeight="1" x14ac:dyDescent="0.25">
      <c r="A1051" s="175">
        <v>1030</v>
      </c>
      <c r="B1051" s="175" t="s">
        <v>996</v>
      </c>
      <c r="C1051" s="208">
        <v>44790</v>
      </c>
      <c r="D1051" s="208">
        <v>44791</v>
      </c>
      <c r="E1051" s="148" t="s">
        <v>19</v>
      </c>
      <c r="F1051" s="149">
        <v>868926033942803</v>
      </c>
      <c r="G1051" s="148" t="s">
        <v>145</v>
      </c>
      <c r="H1051" s="148" t="s">
        <v>139</v>
      </c>
      <c r="I1051" s="148"/>
      <c r="J1051" s="103" t="s">
        <v>216</v>
      </c>
      <c r="K1051" s="138"/>
      <c r="L1051" s="184" t="s">
        <v>208</v>
      </c>
      <c r="M1051" s="150" t="s">
        <v>189</v>
      </c>
      <c r="N1051" s="150" t="s">
        <v>40</v>
      </c>
      <c r="O1051" s="138"/>
      <c r="P1051" s="138" t="s">
        <v>151</v>
      </c>
      <c r="Q1051" s="150" t="s">
        <v>152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hidden="1" customHeight="1" x14ac:dyDescent="0.25">
      <c r="A1052" s="175">
        <v>1031</v>
      </c>
      <c r="B1052" s="241" t="s">
        <v>322</v>
      </c>
      <c r="C1052" s="208">
        <v>44785</v>
      </c>
      <c r="D1052" s="208">
        <v>44785</v>
      </c>
      <c r="E1052" s="148" t="s">
        <v>133</v>
      </c>
      <c r="F1052" s="149">
        <v>861881054165924</v>
      </c>
      <c r="G1052" s="156"/>
      <c r="H1052" s="148" t="s">
        <v>158</v>
      </c>
      <c r="I1052" s="148"/>
      <c r="J1052" s="103" t="s">
        <v>633</v>
      </c>
      <c r="K1052" s="138" t="s">
        <v>188</v>
      </c>
      <c r="L1052" s="184" t="s">
        <v>345</v>
      </c>
      <c r="M1052" s="150" t="s">
        <v>588</v>
      </c>
      <c r="N1052" s="150" t="s">
        <v>150</v>
      </c>
      <c r="O1052" s="138"/>
      <c r="P1052" s="138" t="s">
        <v>151</v>
      </c>
      <c r="Q1052" s="150" t="s">
        <v>152</v>
      </c>
      <c r="R1052" s="138" t="s">
        <v>72</v>
      </c>
      <c r="S1052" s="139" t="s">
        <v>153</v>
      </c>
      <c r="T1052" s="140"/>
      <c r="U1052" s="175"/>
      <c r="V1052" s="21"/>
    </row>
    <row r="1053" spans="1:22" ht="16.5" hidden="1" customHeight="1" x14ac:dyDescent="0.25">
      <c r="A1053" s="175">
        <v>1032</v>
      </c>
      <c r="B1053" s="242"/>
      <c r="C1053" s="208">
        <v>44785</v>
      </c>
      <c r="D1053" s="208">
        <v>44785</v>
      </c>
      <c r="E1053" s="148" t="s">
        <v>133</v>
      </c>
      <c r="F1053" s="149">
        <v>862205051216853</v>
      </c>
      <c r="G1053" s="156"/>
      <c r="H1053" s="148" t="s">
        <v>158</v>
      </c>
      <c r="I1053" s="148"/>
      <c r="J1053" s="103" t="s">
        <v>633</v>
      </c>
      <c r="K1053" s="138"/>
      <c r="L1053" s="184" t="s">
        <v>344</v>
      </c>
      <c r="M1053" s="150" t="s">
        <v>588</v>
      </c>
      <c r="N1053" s="150" t="s">
        <v>40</v>
      </c>
      <c r="O1053" s="138"/>
      <c r="P1053" s="138" t="s">
        <v>151</v>
      </c>
      <c r="Q1053" s="150" t="s">
        <v>152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hidden="1" customHeight="1" x14ac:dyDescent="0.25">
      <c r="A1054" s="175">
        <v>1033</v>
      </c>
      <c r="B1054" s="243"/>
      <c r="C1054" s="208">
        <v>44799</v>
      </c>
      <c r="D1054" s="208">
        <v>44803</v>
      </c>
      <c r="E1054" s="148" t="s">
        <v>133</v>
      </c>
      <c r="F1054" s="149">
        <v>862205051186536</v>
      </c>
      <c r="G1054" s="156"/>
      <c r="H1054" s="148" t="s">
        <v>158</v>
      </c>
      <c r="I1054" s="148"/>
      <c r="J1054" s="103" t="s">
        <v>228</v>
      </c>
      <c r="K1054" s="138"/>
      <c r="L1054" s="184" t="s">
        <v>175</v>
      </c>
      <c r="M1054" s="150" t="s">
        <v>176</v>
      </c>
      <c r="N1054" s="150" t="s">
        <v>40</v>
      </c>
      <c r="O1054" s="138"/>
      <c r="P1054" s="138" t="s">
        <v>151</v>
      </c>
      <c r="Q1054" s="150" t="s">
        <v>152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hidden="1" customHeight="1" x14ac:dyDescent="0.25">
      <c r="A1055" s="175">
        <v>1034</v>
      </c>
      <c r="B1055" s="241" t="s">
        <v>1027</v>
      </c>
      <c r="C1055" s="221">
        <v>44781</v>
      </c>
      <c r="D1055" s="221">
        <v>44788</v>
      </c>
      <c r="E1055" s="21" t="s">
        <v>43</v>
      </c>
      <c r="F1055" s="22">
        <v>868183034678489</v>
      </c>
      <c r="G1055" s="21"/>
      <c r="H1055" s="21" t="s">
        <v>139</v>
      </c>
      <c r="I1055" s="21"/>
      <c r="J1055" s="222" t="s">
        <v>236</v>
      </c>
      <c r="K1055" s="178" t="s">
        <v>997</v>
      </c>
      <c r="L1055" s="223" t="s">
        <v>242</v>
      </c>
      <c r="M1055" s="52" t="s">
        <v>162</v>
      </c>
      <c r="N1055" s="52" t="s">
        <v>998</v>
      </c>
      <c r="O1055" s="178"/>
      <c r="P1055" s="178" t="s">
        <v>151</v>
      </c>
      <c r="Q1055" s="52" t="s">
        <v>71</v>
      </c>
      <c r="R1055" s="178" t="s">
        <v>72</v>
      </c>
      <c r="S1055" s="225" t="s">
        <v>258</v>
      </c>
      <c r="T1055" s="140"/>
      <c r="U1055" s="175"/>
      <c r="V1055" s="21"/>
    </row>
    <row r="1056" spans="1:22" s="2" customFormat="1" ht="16.5" hidden="1" customHeight="1" x14ac:dyDescent="0.25">
      <c r="A1056" s="175">
        <v>1035</v>
      </c>
      <c r="B1056" s="242"/>
      <c r="C1056" s="221">
        <v>44781</v>
      </c>
      <c r="D1056" s="221">
        <v>44788</v>
      </c>
      <c r="E1056" s="21" t="s">
        <v>43</v>
      </c>
      <c r="F1056" s="22">
        <v>860157040235514</v>
      </c>
      <c r="G1056" s="21"/>
      <c r="H1056" s="21" t="s">
        <v>139</v>
      </c>
      <c r="I1056" s="21"/>
      <c r="J1056" s="222" t="s">
        <v>236</v>
      </c>
      <c r="K1056" s="178" t="s">
        <v>999</v>
      </c>
      <c r="L1056" s="223"/>
      <c r="M1056" s="52" t="s">
        <v>162</v>
      </c>
      <c r="N1056" s="52" t="s">
        <v>1000</v>
      </c>
      <c r="O1056" s="178"/>
      <c r="P1056" s="178" t="s">
        <v>151</v>
      </c>
      <c r="Q1056" s="52" t="s">
        <v>71</v>
      </c>
      <c r="R1056" s="178" t="s">
        <v>23</v>
      </c>
      <c r="S1056" s="225" t="s">
        <v>29</v>
      </c>
      <c r="T1056" s="138"/>
      <c r="U1056" s="138"/>
      <c r="V1056" s="138"/>
    </row>
    <row r="1057" spans="1:22" s="2" customFormat="1" ht="16.5" hidden="1" customHeight="1" x14ac:dyDescent="0.25">
      <c r="A1057" s="175">
        <v>1036</v>
      </c>
      <c r="B1057" s="242"/>
      <c r="C1057" s="221">
        <v>44781</v>
      </c>
      <c r="D1057" s="221">
        <v>44788</v>
      </c>
      <c r="E1057" s="21" t="s">
        <v>43</v>
      </c>
      <c r="F1057" s="22">
        <v>868183034748389</v>
      </c>
      <c r="G1057" s="21"/>
      <c r="H1057" s="21" t="s">
        <v>139</v>
      </c>
      <c r="I1057" s="21"/>
      <c r="J1057" s="222" t="s">
        <v>460</v>
      </c>
      <c r="K1057" s="178" t="s">
        <v>188</v>
      </c>
      <c r="L1057" s="223" t="s">
        <v>242</v>
      </c>
      <c r="M1057" s="52" t="s">
        <v>162</v>
      </c>
      <c r="N1057" s="52" t="s">
        <v>911</v>
      </c>
      <c r="O1057" s="178"/>
      <c r="P1057" s="178" t="s">
        <v>151</v>
      </c>
      <c r="Q1057" s="52" t="s">
        <v>71</v>
      </c>
      <c r="R1057" s="178" t="s">
        <v>28</v>
      </c>
      <c r="S1057" s="225" t="s">
        <v>29</v>
      </c>
      <c r="T1057" s="138"/>
      <c r="U1057" s="138"/>
      <c r="V1057" s="138"/>
    </row>
    <row r="1058" spans="1:22" ht="16.5" hidden="1" customHeight="1" x14ac:dyDescent="0.25">
      <c r="A1058" s="175">
        <v>1037</v>
      </c>
      <c r="B1058" s="242"/>
      <c r="C1058" s="221">
        <v>44781</v>
      </c>
      <c r="D1058" s="221">
        <v>44788</v>
      </c>
      <c r="E1058" s="21" t="s">
        <v>43</v>
      </c>
      <c r="F1058" s="22">
        <v>868183034665716</v>
      </c>
      <c r="G1058" s="21"/>
      <c r="H1058" s="21" t="s">
        <v>139</v>
      </c>
      <c r="I1058" s="21"/>
      <c r="J1058" s="222"/>
      <c r="K1058" s="178" t="s">
        <v>188</v>
      </c>
      <c r="L1058" s="178" t="s">
        <v>242</v>
      </c>
      <c r="M1058" s="52" t="s">
        <v>162</v>
      </c>
      <c r="N1058" s="52" t="s">
        <v>822</v>
      </c>
      <c r="O1058" s="178"/>
      <c r="P1058" s="178" t="s">
        <v>151</v>
      </c>
      <c r="Q1058" s="52" t="s">
        <v>71</v>
      </c>
      <c r="R1058" s="178" t="s">
        <v>72</v>
      </c>
      <c r="S1058" s="225" t="s">
        <v>178</v>
      </c>
      <c r="T1058" s="140"/>
      <c r="U1058" s="175"/>
      <c r="V1058" s="21"/>
    </row>
    <row r="1059" spans="1:22" ht="16.5" hidden="1" customHeight="1" x14ac:dyDescent="0.25">
      <c r="A1059" s="175">
        <v>1038</v>
      </c>
      <c r="B1059" s="242"/>
      <c r="C1059" s="221">
        <v>44781</v>
      </c>
      <c r="D1059" s="221">
        <v>44788</v>
      </c>
      <c r="E1059" s="21" t="s">
        <v>43</v>
      </c>
      <c r="F1059" s="22">
        <v>868183034546064</v>
      </c>
      <c r="G1059" s="21"/>
      <c r="H1059" s="21" t="s">
        <v>139</v>
      </c>
      <c r="I1059" s="21"/>
      <c r="J1059" s="222" t="s">
        <v>1001</v>
      </c>
      <c r="K1059" s="178" t="s">
        <v>1002</v>
      </c>
      <c r="L1059" s="22" t="s">
        <v>242</v>
      </c>
      <c r="M1059" s="52" t="s">
        <v>162</v>
      </c>
      <c r="N1059" s="52" t="s">
        <v>1003</v>
      </c>
      <c r="O1059" s="178"/>
      <c r="P1059" s="178" t="s">
        <v>151</v>
      </c>
      <c r="Q1059" s="52" t="s">
        <v>71</v>
      </c>
      <c r="R1059" s="178" t="s">
        <v>72</v>
      </c>
      <c r="S1059" s="225" t="s">
        <v>286</v>
      </c>
      <c r="T1059" s="140"/>
      <c r="U1059" s="175"/>
      <c r="V1059" s="21"/>
    </row>
    <row r="1060" spans="1:22" ht="16.5" hidden="1" customHeight="1" x14ac:dyDescent="0.25">
      <c r="A1060" s="175">
        <v>1039</v>
      </c>
      <c r="B1060" s="242"/>
      <c r="C1060" s="221">
        <v>44781</v>
      </c>
      <c r="D1060" s="221">
        <v>44788</v>
      </c>
      <c r="E1060" s="21" t="s">
        <v>43</v>
      </c>
      <c r="F1060" s="22">
        <v>868183034537212</v>
      </c>
      <c r="G1060" s="21"/>
      <c r="H1060" s="21" t="s">
        <v>139</v>
      </c>
      <c r="I1060" s="236"/>
      <c r="J1060" s="222" t="s">
        <v>1004</v>
      </c>
      <c r="K1060" s="178" t="s">
        <v>188</v>
      </c>
      <c r="L1060" s="223" t="s">
        <v>221</v>
      </c>
      <c r="M1060" s="52" t="s">
        <v>162</v>
      </c>
      <c r="N1060" s="52" t="s">
        <v>356</v>
      </c>
      <c r="O1060" s="178"/>
      <c r="P1060" s="178" t="s">
        <v>151</v>
      </c>
      <c r="Q1060" s="52" t="s">
        <v>71</v>
      </c>
      <c r="R1060" s="178" t="s">
        <v>72</v>
      </c>
      <c r="S1060" s="225" t="s">
        <v>178</v>
      </c>
      <c r="T1060" s="140"/>
      <c r="U1060" s="175"/>
      <c r="V1060" s="21"/>
    </row>
    <row r="1061" spans="1:22" ht="16.5" hidden="1" customHeight="1" x14ac:dyDescent="0.25">
      <c r="A1061" s="175">
        <v>1040</v>
      </c>
      <c r="B1061" s="242"/>
      <c r="C1061" s="221">
        <v>44781</v>
      </c>
      <c r="D1061" s="221">
        <v>44788</v>
      </c>
      <c r="E1061" s="21" t="s">
        <v>43</v>
      </c>
      <c r="F1061" s="22">
        <v>868183034631619</v>
      </c>
      <c r="G1061" s="21"/>
      <c r="H1061" s="21" t="s">
        <v>139</v>
      </c>
      <c r="I1061" s="236"/>
      <c r="J1061" s="222" t="s">
        <v>467</v>
      </c>
      <c r="K1061" s="178"/>
      <c r="L1061" s="178" t="s">
        <v>242</v>
      </c>
      <c r="M1061" s="52" t="s">
        <v>162</v>
      </c>
      <c r="N1061" s="52" t="s">
        <v>40</v>
      </c>
      <c r="O1061" s="178"/>
      <c r="P1061" s="178" t="s">
        <v>151</v>
      </c>
      <c r="Q1061" s="52" t="s">
        <v>71</v>
      </c>
      <c r="R1061" s="178" t="s">
        <v>28</v>
      </c>
      <c r="S1061" s="225" t="s">
        <v>30</v>
      </c>
      <c r="T1061" s="140"/>
      <c r="U1061" s="175"/>
      <c r="V1061" s="21"/>
    </row>
    <row r="1062" spans="1:22" ht="16.5" hidden="1" customHeight="1" x14ac:dyDescent="0.25">
      <c r="A1062" s="175">
        <v>1041</v>
      </c>
      <c r="B1062" s="242"/>
      <c r="C1062" s="221">
        <v>44781</v>
      </c>
      <c r="D1062" s="221">
        <v>44788</v>
      </c>
      <c r="E1062" s="21" t="s">
        <v>43</v>
      </c>
      <c r="F1062" s="22">
        <v>867857039897942</v>
      </c>
      <c r="G1062" s="21"/>
      <c r="H1062" s="21" t="s">
        <v>139</v>
      </c>
      <c r="I1062" s="45"/>
      <c r="J1062" s="222" t="s">
        <v>1005</v>
      </c>
      <c r="K1062" s="178" t="s">
        <v>289</v>
      </c>
      <c r="L1062" s="178" t="s">
        <v>234</v>
      </c>
      <c r="M1062" s="52" t="s">
        <v>162</v>
      </c>
      <c r="N1062" s="52" t="s">
        <v>291</v>
      </c>
      <c r="O1062" s="178"/>
      <c r="P1062" s="178" t="s">
        <v>151</v>
      </c>
      <c r="Q1062" s="52" t="s">
        <v>71</v>
      </c>
      <c r="R1062" s="178" t="s">
        <v>72</v>
      </c>
      <c r="S1062" s="225" t="s">
        <v>258</v>
      </c>
      <c r="T1062" s="140"/>
      <c r="U1062" s="175"/>
      <c r="V1062" s="21"/>
    </row>
    <row r="1063" spans="1:22" ht="16.5" hidden="1" customHeight="1" x14ac:dyDescent="0.25">
      <c r="A1063" s="175">
        <v>1042</v>
      </c>
      <c r="B1063" s="242"/>
      <c r="C1063" s="221">
        <v>44781</v>
      </c>
      <c r="D1063" s="221">
        <v>44788</v>
      </c>
      <c r="E1063" s="21" t="s">
        <v>43</v>
      </c>
      <c r="F1063" s="22">
        <v>868183038021411</v>
      </c>
      <c r="G1063" s="21"/>
      <c r="H1063" s="21" t="s">
        <v>139</v>
      </c>
      <c r="I1063" s="45"/>
      <c r="J1063" s="222" t="s">
        <v>1006</v>
      </c>
      <c r="K1063" s="178" t="s">
        <v>289</v>
      </c>
      <c r="L1063" s="178" t="s">
        <v>161</v>
      </c>
      <c r="M1063" s="52" t="s">
        <v>162</v>
      </c>
      <c r="N1063" s="52" t="s">
        <v>291</v>
      </c>
      <c r="O1063" s="178"/>
      <c r="P1063" s="178" t="s">
        <v>151</v>
      </c>
      <c r="Q1063" s="52" t="s">
        <v>71</v>
      </c>
      <c r="R1063" s="178" t="s">
        <v>72</v>
      </c>
      <c r="S1063" s="225" t="s">
        <v>258</v>
      </c>
      <c r="T1063" s="140"/>
      <c r="U1063" s="175"/>
      <c r="V1063" s="21"/>
    </row>
    <row r="1064" spans="1:22" ht="16.5" hidden="1" customHeight="1" x14ac:dyDescent="0.25">
      <c r="A1064" s="175">
        <v>1043</v>
      </c>
      <c r="B1064" s="242"/>
      <c r="C1064" s="221">
        <v>44781</v>
      </c>
      <c r="D1064" s="221">
        <v>44788</v>
      </c>
      <c r="E1064" s="21" t="s">
        <v>43</v>
      </c>
      <c r="F1064" s="22">
        <v>868183038022195</v>
      </c>
      <c r="G1064" s="21"/>
      <c r="H1064" s="21" t="s">
        <v>139</v>
      </c>
      <c r="I1064" s="45"/>
      <c r="J1064" s="222" t="s">
        <v>1001</v>
      </c>
      <c r="K1064" s="178" t="s">
        <v>1007</v>
      </c>
      <c r="L1064" s="178"/>
      <c r="M1064" s="52" t="s">
        <v>162</v>
      </c>
      <c r="N1064" s="52" t="s">
        <v>1008</v>
      </c>
      <c r="O1064" s="178"/>
      <c r="P1064" s="178" t="s">
        <v>151</v>
      </c>
      <c r="Q1064" s="52" t="s">
        <v>71</v>
      </c>
      <c r="R1064" s="178" t="s">
        <v>23</v>
      </c>
      <c r="S1064" s="225" t="s">
        <v>27</v>
      </c>
      <c r="T1064" s="140"/>
      <c r="U1064" s="175"/>
      <c r="V1064" s="21"/>
    </row>
    <row r="1065" spans="1:22" ht="16.5" hidden="1" customHeight="1" x14ac:dyDescent="0.25">
      <c r="A1065" s="175">
        <v>1044</v>
      </c>
      <c r="B1065" s="242"/>
      <c r="C1065" s="221">
        <v>44797</v>
      </c>
      <c r="D1065" s="221">
        <v>44802</v>
      </c>
      <c r="E1065" s="21" t="s">
        <v>43</v>
      </c>
      <c r="F1065" s="22">
        <v>868183037770829</v>
      </c>
      <c r="G1065" s="21"/>
      <c r="H1065" s="22" t="s">
        <v>139</v>
      </c>
      <c r="I1065" s="21"/>
      <c r="J1065" s="222" t="s">
        <v>236</v>
      </c>
      <c r="K1065" s="178"/>
      <c r="L1065" s="178"/>
      <c r="M1065" s="52" t="s">
        <v>162</v>
      </c>
      <c r="N1065" s="52" t="s">
        <v>40</v>
      </c>
      <c r="O1065" s="178"/>
      <c r="P1065" s="178" t="s">
        <v>151</v>
      </c>
      <c r="Q1065" s="52" t="s">
        <v>71</v>
      </c>
      <c r="R1065" s="178" t="s">
        <v>28</v>
      </c>
      <c r="S1065" s="225" t="s">
        <v>30</v>
      </c>
      <c r="T1065" s="140"/>
      <c r="U1065" s="175"/>
      <c r="V1065" s="21"/>
    </row>
    <row r="1066" spans="1:22" ht="16.5" hidden="1" customHeight="1" x14ac:dyDescent="0.25">
      <c r="A1066" s="175">
        <v>1045</v>
      </c>
      <c r="B1066" s="242"/>
      <c r="C1066" s="221">
        <v>44798</v>
      </c>
      <c r="D1066" s="221">
        <v>44802</v>
      </c>
      <c r="E1066" s="21" t="s">
        <v>43</v>
      </c>
      <c r="F1066" s="22">
        <v>868183038041773</v>
      </c>
      <c r="G1066" s="21"/>
      <c r="H1066" s="22" t="s">
        <v>139</v>
      </c>
      <c r="I1066" s="178"/>
      <c r="J1066" s="222" t="s">
        <v>1009</v>
      </c>
      <c r="K1066" s="52" t="s">
        <v>1010</v>
      </c>
      <c r="L1066" s="238" t="s">
        <v>274</v>
      </c>
      <c r="M1066" s="52" t="s">
        <v>162</v>
      </c>
      <c r="N1066" s="52" t="s">
        <v>273</v>
      </c>
      <c r="O1066" s="178"/>
      <c r="P1066" s="178" t="s">
        <v>151</v>
      </c>
      <c r="Q1066" s="52" t="s">
        <v>71</v>
      </c>
      <c r="R1066" s="178" t="s">
        <v>72</v>
      </c>
      <c r="S1066" s="225" t="s">
        <v>258</v>
      </c>
      <c r="T1066" s="140"/>
      <c r="U1066" s="175"/>
      <c r="V1066" s="21"/>
    </row>
    <row r="1067" spans="1:22" ht="16.5" hidden="1" customHeight="1" x14ac:dyDescent="0.25">
      <c r="A1067" s="175">
        <v>1046</v>
      </c>
      <c r="B1067" s="242"/>
      <c r="C1067" s="221">
        <v>44799</v>
      </c>
      <c r="D1067" s="221">
        <v>44802</v>
      </c>
      <c r="E1067" s="21" t="s">
        <v>43</v>
      </c>
      <c r="F1067" s="22">
        <v>868183034550173</v>
      </c>
      <c r="G1067" s="21"/>
      <c r="H1067" s="22" t="s">
        <v>139</v>
      </c>
      <c r="I1067" s="178"/>
      <c r="J1067" s="222" t="s">
        <v>241</v>
      </c>
      <c r="K1067" s="178" t="s">
        <v>174</v>
      </c>
      <c r="L1067" s="178"/>
      <c r="M1067" s="52" t="s">
        <v>162</v>
      </c>
      <c r="N1067" s="52" t="s">
        <v>173</v>
      </c>
      <c r="O1067" s="178"/>
      <c r="P1067" s="178" t="s">
        <v>151</v>
      </c>
      <c r="Q1067" s="52" t="s">
        <v>71</v>
      </c>
      <c r="R1067" s="178" t="s">
        <v>28</v>
      </c>
      <c r="S1067" s="225" t="s">
        <v>29</v>
      </c>
      <c r="T1067" s="140"/>
      <c r="U1067" s="175"/>
      <c r="V1067" s="21"/>
    </row>
    <row r="1068" spans="1:22" ht="16.5" hidden="1" customHeight="1" x14ac:dyDescent="0.25">
      <c r="A1068" s="175">
        <v>1047</v>
      </c>
      <c r="B1068" s="242"/>
      <c r="C1068" s="221">
        <v>44800</v>
      </c>
      <c r="D1068" s="221">
        <v>44802</v>
      </c>
      <c r="E1068" s="21" t="s">
        <v>43</v>
      </c>
      <c r="F1068" s="22">
        <v>868183038028259</v>
      </c>
      <c r="G1068" s="21"/>
      <c r="H1068" s="22" t="s">
        <v>139</v>
      </c>
      <c r="I1068" s="178"/>
      <c r="J1068" s="222" t="s">
        <v>1011</v>
      </c>
      <c r="K1068" s="178"/>
      <c r="L1068" s="178" t="s">
        <v>161</v>
      </c>
      <c r="M1068" s="52" t="s">
        <v>162</v>
      </c>
      <c r="N1068" s="52" t="s">
        <v>40</v>
      </c>
      <c r="O1068" s="178"/>
      <c r="P1068" s="178" t="s">
        <v>151</v>
      </c>
      <c r="Q1068" s="52" t="s">
        <v>71</v>
      </c>
      <c r="R1068" s="178" t="s">
        <v>28</v>
      </c>
      <c r="S1068" s="225" t="s">
        <v>30</v>
      </c>
      <c r="T1068" s="140"/>
      <c r="U1068" s="175"/>
      <c r="V1068" s="21"/>
    </row>
    <row r="1069" spans="1:22" ht="16.5" hidden="1" customHeight="1" x14ac:dyDescent="0.25">
      <c r="A1069" s="175">
        <v>1048</v>
      </c>
      <c r="B1069" s="242"/>
      <c r="C1069" s="221">
        <v>44781</v>
      </c>
      <c r="D1069" s="221">
        <v>44788</v>
      </c>
      <c r="E1069" s="21" t="s">
        <v>16</v>
      </c>
      <c r="F1069" s="22">
        <v>862631039278709</v>
      </c>
      <c r="G1069" s="21"/>
      <c r="H1069" s="21" t="s">
        <v>139</v>
      </c>
      <c r="I1069" s="21"/>
      <c r="J1069" s="222" t="s">
        <v>454</v>
      </c>
      <c r="K1069" s="178" t="s">
        <v>643</v>
      </c>
      <c r="L1069" s="223" t="s">
        <v>149</v>
      </c>
      <c r="M1069" s="52" t="s">
        <v>143</v>
      </c>
      <c r="N1069" s="52" t="s">
        <v>456</v>
      </c>
      <c r="O1069" s="224">
        <v>385000</v>
      </c>
      <c r="P1069" s="178" t="s">
        <v>151</v>
      </c>
      <c r="Q1069" s="52" t="s">
        <v>71</v>
      </c>
      <c r="R1069" s="178" t="s">
        <v>72</v>
      </c>
      <c r="S1069" s="225" t="s">
        <v>760</v>
      </c>
      <c r="T1069" s="140"/>
      <c r="U1069" s="175"/>
      <c r="V1069" s="21"/>
    </row>
    <row r="1070" spans="1:22" ht="16.5" hidden="1" customHeight="1" x14ac:dyDescent="0.25">
      <c r="A1070" s="175">
        <v>1049</v>
      </c>
      <c r="B1070" s="242"/>
      <c r="C1070" s="221">
        <v>44797</v>
      </c>
      <c r="D1070" s="221">
        <v>44802</v>
      </c>
      <c r="E1070" s="21" t="s">
        <v>16</v>
      </c>
      <c r="F1070" s="22">
        <v>866104022203114</v>
      </c>
      <c r="G1070" s="21"/>
      <c r="H1070" s="22" t="s">
        <v>139</v>
      </c>
      <c r="I1070" s="21" t="s">
        <v>1012</v>
      </c>
      <c r="J1070" s="222" t="s">
        <v>416</v>
      </c>
      <c r="K1070" s="178" t="s">
        <v>1013</v>
      </c>
      <c r="L1070" s="223"/>
      <c r="M1070" s="52" t="s">
        <v>143</v>
      </c>
      <c r="N1070" s="52" t="s">
        <v>948</v>
      </c>
      <c r="O1070" s="178"/>
      <c r="P1070" s="178" t="s">
        <v>151</v>
      </c>
      <c r="Q1070" s="52" t="s">
        <v>71</v>
      </c>
      <c r="R1070" s="178" t="s">
        <v>28</v>
      </c>
      <c r="S1070" s="225" t="s">
        <v>46</v>
      </c>
      <c r="T1070" s="140"/>
      <c r="U1070" s="175"/>
      <c r="V1070" s="21"/>
    </row>
    <row r="1071" spans="1:22" ht="16.5" hidden="1" customHeight="1" x14ac:dyDescent="0.25">
      <c r="A1071" s="175">
        <v>1050</v>
      </c>
      <c r="B1071" s="242"/>
      <c r="C1071" s="221">
        <v>44781</v>
      </c>
      <c r="D1071" s="221">
        <v>44788</v>
      </c>
      <c r="E1071" s="21" t="s">
        <v>20</v>
      </c>
      <c r="F1071" s="22">
        <v>865209034364811</v>
      </c>
      <c r="G1071" s="21"/>
      <c r="H1071" s="21" t="s">
        <v>139</v>
      </c>
      <c r="I1071" s="21"/>
      <c r="J1071" s="222" t="s">
        <v>645</v>
      </c>
      <c r="K1071" s="178" t="s">
        <v>284</v>
      </c>
      <c r="L1071" s="223"/>
      <c r="M1071" s="52"/>
      <c r="N1071" s="52" t="s">
        <v>900</v>
      </c>
      <c r="O1071" s="224"/>
      <c r="P1071" s="178" t="s">
        <v>167</v>
      </c>
      <c r="Q1071" s="52" t="s">
        <v>71</v>
      </c>
      <c r="R1071" s="178" t="s">
        <v>23</v>
      </c>
      <c r="S1071" s="225" t="s">
        <v>41</v>
      </c>
      <c r="T1071" s="140"/>
      <c r="U1071" s="175"/>
      <c r="V1071" s="21"/>
    </row>
    <row r="1072" spans="1:22" ht="16.5" hidden="1" customHeight="1" x14ac:dyDescent="0.25">
      <c r="A1072" s="175">
        <v>1051</v>
      </c>
      <c r="B1072" s="242"/>
      <c r="C1072" s="221">
        <v>44797</v>
      </c>
      <c r="D1072" s="221">
        <v>44802</v>
      </c>
      <c r="E1072" s="21" t="s">
        <v>20</v>
      </c>
      <c r="F1072" s="22">
        <v>863586032748083</v>
      </c>
      <c r="G1072" s="21"/>
      <c r="H1072" s="22" t="s">
        <v>139</v>
      </c>
      <c r="I1072" s="21"/>
      <c r="J1072" s="222" t="s">
        <v>1014</v>
      </c>
      <c r="K1072" s="178"/>
      <c r="L1072" s="223"/>
      <c r="M1072" s="52" t="s">
        <v>442</v>
      </c>
      <c r="N1072" s="52" t="s">
        <v>40</v>
      </c>
      <c r="O1072" s="178"/>
      <c r="P1072" s="178" t="s">
        <v>151</v>
      </c>
      <c r="Q1072" s="52" t="s">
        <v>71</v>
      </c>
      <c r="R1072" s="178" t="s">
        <v>28</v>
      </c>
      <c r="S1072" s="225" t="s">
        <v>30</v>
      </c>
      <c r="T1072" s="140"/>
      <c r="U1072" s="175"/>
      <c r="V1072" s="21"/>
    </row>
    <row r="1073" spans="1:22" ht="16.5" hidden="1" customHeight="1" x14ac:dyDescent="0.25">
      <c r="A1073" s="175">
        <v>1052</v>
      </c>
      <c r="B1073" s="242"/>
      <c r="C1073" s="221">
        <v>44797</v>
      </c>
      <c r="D1073" s="221">
        <v>44802</v>
      </c>
      <c r="E1073" s="21" t="s">
        <v>20</v>
      </c>
      <c r="F1073" s="22">
        <v>863586032941894</v>
      </c>
      <c r="G1073" s="21"/>
      <c r="H1073" s="22" t="s">
        <v>139</v>
      </c>
      <c r="I1073" s="21"/>
      <c r="J1073" s="222" t="s">
        <v>1014</v>
      </c>
      <c r="K1073" s="178"/>
      <c r="L1073" s="223"/>
      <c r="M1073" s="52" t="s">
        <v>442</v>
      </c>
      <c r="N1073" s="52" t="s">
        <v>40</v>
      </c>
      <c r="O1073" s="178"/>
      <c r="P1073" s="178" t="s">
        <v>151</v>
      </c>
      <c r="Q1073" s="52" t="s">
        <v>71</v>
      </c>
      <c r="R1073" s="178" t="s">
        <v>28</v>
      </c>
      <c r="S1073" s="225" t="s">
        <v>30</v>
      </c>
      <c r="T1073" s="140"/>
      <c r="U1073" s="175"/>
      <c r="V1073" s="21"/>
    </row>
    <row r="1074" spans="1:22" ht="16.5" hidden="1" customHeight="1" x14ac:dyDescent="0.25">
      <c r="A1074" s="175">
        <v>1053</v>
      </c>
      <c r="B1074" s="242"/>
      <c r="C1074" s="221">
        <v>44781</v>
      </c>
      <c r="D1074" s="221">
        <v>44788</v>
      </c>
      <c r="E1074" s="21" t="s">
        <v>14</v>
      </c>
      <c r="F1074" s="239" t="s">
        <v>1015</v>
      </c>
      <c r="G1074" s="21"/>
      <c r="H1074" s="21" t="s">
        <v>139</v>
      </c>
      <c r="I1074" s="21"/>
      <c r="J1074" s="222" t="s">
        <v>434</v>
      </c>
      <c r="K1074" s="178" t="s">
        <v>1016</v>
      </c>
      <c r="L1074" s="223" t="s">
        <v>1017</v>
      </c>
      <c r="M1074" s="52" t="s">
        <v>428</v>
      </c>
      <c r="N1074" s="52" t="s">
        <v>1018</v>
      </c>
      <c r="O1074" s="178"/>
      <c r="P1074" s="178" t="s">
        <v>167</v>
      </c>
      <c r="Q1074" s="52" t="s">
        <v>71</v>
      </c>
      <c r="R1074" s="178" t="s">
        <v>72</v>
      </c>
      <c r="S1074" s="225" t="s">
        <v>178</v>
      </c>
      <c r="T1074" s="140"/>
      <c r="U1074" s="175"/>
      <c r="V1074" s="21"/>
    </row>
    <row r="1075" spans="1:22" ht="16.5" hidden="1" customHeight="1" x14ac:dyDescent="0.25">
      <c r="A1075" s="175">
        <v>1054</v>
      </c>
      <c r="B1075" s="242"/>
      <c r="C1075" s="221">
        <v>44781</v>
      </c>
      <c r="D1075" s="221">
        <v>44788</v>
      </c>
      <c r="E1075" s="21" t="s">
        <v>18</v>
      </c>
      <c r="F1075" s="22">
        <v>867330065867679</v>
      </c>
      <c r="G1075" s="21"/>
      <c r="H1075" s="21" t="s">
        <v>139</v>
      </c>
      <c r="I1075" s="21" t="s">
        <v>1019</v>
      </c>
      <c r="J1075" s="222" t="s">
        <v>251</v>
      </c>
      <c r="K1075" s="178" t="s">
        <v>217</v>
      </c>
      <c r="L1075" s="223" t="s">
        <v>249</v>
      </c>
      <c r="M1075" s="52"/>
      <c r="N1075" s="52" t="s">
        <v>194</v>
      </c>
      <c r="O1075" s="178"/>
      <c r="P1075" s="178" t="s">
        <v>151</v>
      </c>
      <c r="Q1075" s="52" t="s">
        <v>71</v>
      </c>
      <c r="R1075" s="178" t="s">
        <v>28</v>
      </c>
      <c r="S1075" s="225" t="s">
        <v>31</v>
      </c>
      <c r="T1075" s="140"/>
      <c r="U1075" s="175"/>
      <c r="V1075" s="21"/>
    </row>
    <row r="1076" spans="1:22" ht="16.5" hidden="1" customHeight="1" x14ac:dyDescent="0.25">
      <c r="A1076" s="175">
        <v>1055</v>
      </c>
      <c r="B1076" s="242"/>
      <c r="C1076" s="221">
        <v>44781</v>
      </c>
      <c r="D1076" s="221">
        <v>44788</v>
      </c>
      <c r="E1076" s="21" t="s">
        <v>18</v>
      </c>
      <c r="F1076" s="22">
        <v>866593020298284</v>
      </c>
      <c r="G1076" s="21"/>
      <c r="H1076" s="21" t="s">
        <v>139</v>
      </c>
      <c r="I1076" s="21"/>
      <c r="J1076" s="222" t="s">
        <v>251</v>
      </c>
      <c r="K1076" s="178" t="s">
        <v>217</v>
      </c>
      <c r="L1076" s="223" t="s">
        <v>249</v>
      </c>
      <c r="M1076" s="52"/>
      <c r="N1076" s="52" t="s">
        <v>194</v>
      </c>
      <c r="O1076" s="178"/>
      <c r="P1076" s="178" t="s">
        <v>151</v>
      </c>
      <c r="Q1076" s="52" t="s">
        <v>71</v>
      </c>
      <c r="R1076" s="178" t="s">
        <v>28</v>
      </c>
      <c r="S1076" s="225" t="s">
        <v>31</v>
      </c>
      <c r="T1076" s="140"/>
      <c r="U1076" s="175"/>
      <c r="V1076" s="21"/>
    </row>
    <row r="1077" spans="1:22" ht="16.5" hidden="1" customHeight="1" x14ac:dyDescent="0.25">
      <c r="A1077" s="175">
        <v>1056</v>
      </c>
      <c r="B1077" s="242"/>
      <c r="C1077" s="221">
        <v>44781</v>
      </c>
      <c r="D1077" s="221">
        <v>44788</v>
      </c>
      <c r="E1077" s="21" t="s">
        <v>18</v>
      </c>
      <c r="F1077" s="22">
        <v>869668021321289</v>
      </c>
      <c r="G1077" s="21"/>
      <c r="H1077" s="21" t="s">
        <v>139</v>
      </c>
      <c r="I1077" s="21"/>
      <c r="J1077" s="222"/>
      <c r="K1077" s="178" t="s">
        <v>1020</v>
      </c>
      <c r="L1077" s="223"/>
      <c r="M1077" s="52"/>
      <c r="N1077" s="52" t="s">
        <v>263</v>
      </c>
      <c r="O1077" s="178"/>
      <c r="P1077" s="178" t="s">
        <v>167</v>
      </c>
      <c r="Q1077" s="52" t="s">
        <v>71</v>
      </c>
      <c r="R1077" s="178" t="s">
        <v>23</v>
      </c>
      <c r="S1077" s="225" t="s">
        <v>26</v>
      </c>
      <c r="T1077" s="140"/>
      <c r="U1077" s="175"/>
      <c r="V1077" s="21"/>
    </row>
    <row r="1078" spans="1:22" ht="16.5" hidden="1" customHeight="1" x14ac:dyDescent="0.25">
      <c r="A1078" s="175">
        <v>1057</v>
      </c>
      <c r="B1078" s="242"/>
      <c r="C1078" s="221">
        <v>44781</v>
      </c>
      <c r="D1078" s="221">
        <v>44788</v>
      </c>
      <c r="E1078" s="21" t="s">
        <v>18</v>
      </c>
      <c r="F1078" s="22">
        <v>867330026961857</v>
      </c>
      <c r="G1078" s="21"/>
      <c r="H1078" s="21" t="s">
        <v>139</v>
      </c>
      <c r="I1078" s="21"/>
      <c r="J1078" s="222"/>
      <c r="K1078" s="178" t="s">
        <v>354</v>
      </c>
      <c r="L1078" s="178"/>
      <c r="M1078" s="52" t="s">
        <v>249</v>
      </c>
      <c r="N1078" s="52" t="s">
        <v>1021</v>
      </c>
      <c r="O1078" s="178"/>
      <c r="P1078" s="178" t="s">
        <v>151</v>
      </c>
      <c r="Q1078" s="52" t="s">
        <v>71</v>
      </c>
      <c r="R1078" s="178" t="s">
        <v>28</v>
      </c>
      <c r="S1078" s="225" t="s">
        <v>29</v>
      </c>
      <c r="T1078" s="140"/>
      <c r="U1078" s="175"/>
      <c r="V1078" s="21"/>
    </row>
    <row r="1079" spans="1:22" ht="16.5" hidden="1" customHeight="1" x14ac:dyDescent="0.25">
      <c r="A1079" s="175">
        <v>1058</v>
      </c>
      <c r="B1079" s="242"/>
      <c r="C1079" s="221">
        <v>44781</v>
      </c>
      <c r="D1079" s="221">
        <v>44788</v>
      </c>
      <c r="E1079" s="21" t="s">
        <v>18</v>
      </c>
      <c r="F1079" s="239">
        <v>869668023271806</v>
      </c>
      <c r="G1079" s="21"/>
      <c r="H1079" s="21" t="s">
        <v>139</v>
      </c>
      <c r="I1079" s="21"/>
      <c r="J1079" s="222" t="s">
        <v>1022</v>
      </c>
      <c r="K1079" s="178" t="s">
        <v>289</v>
      </c>
      <c r="L1079" s="22" t="s">
        <v>256</v>
      </c>
      <c r="M1079" s="223" t="s">
        <v>249</v>
      </c>
      <c r="N1079" s="52" t="s">
        <v>937</v>
      </c>
      <c r="O1079" s="178"/>
      <c r="P1079" s="178" t="s">
        <v>151</v>
      </c>
      <c r="Q1079" s="52" t="s">
        <v>71</v>
      </c>
      <c r="R1079" s="178" t="s">
        <v>72</v>
      </c>
      <c r="S1079" s="225" t="s">
        <v>258</v>
      </c>
      <c r="T1079" s="140"/>
      <c r="U1079" s="175"/>
      <c r="V1079" s="21"/>
    </row>
    <row r="1080" spans="1:22" ht="16.5" hidden="1" customHeight="1" x14ac:dyDescent="0.25">
      <c r="A1080" s="175">
        <v>1059</v>
      </c>
      <c r="B1080" s="242"/>
      <c r="C1080" s="221">
        <v>44781</v>
      </c>
      <c r="D1080" s="221">
        <v>44788</v>
      </c>
      <c r="E1080" s="21" t="s">
        <v>18</v>
      </c>
      <c r="F1080" s="22">
        <v>866593020491327</v>
      </c>
      <c r="G1080" s="21"/>
      <c r="H1080" s="21" t="s">
        <v>139</v>
      </c>
      <c r="I1080" s="236"/>
      <c r="J1080" s="222" t="s">
        <v>247</v>
      </c>
      <c r="K1080" s="178" t="s">
        <v>226</v>
      </c>
      <c r="L1080" s="223" t="s">
        <v>249</v>
      </c>
      <c r="M1080" s="52"/>
      <c r="N1080" s="52" t="s">
        <v>358</v>
      </c>
      <c r="O1080" s="178"/>
      <c r="P1080" s="178" t="s">
        <v>151</v>
      </c>
      <c r="Q1080" s="52" t="s">
        <v>71</v>
      </c>
      <c r="R1080" s="178" t="s">
        <v>23</v>
      </c>
      <c r="S1080" s="225" t="s">
        <v>26</v>
      </c>
      <c r="T1080" s="140"/>
      <c r="U1080" s="175"/>
      <c r="V1080" s="21"/>
    </row>
    <row r="1081" spans="1:22" ht="16.5" hidden="1" customHeight="1" x14ac:dyDescent="0.25">
      <c r="A1081" s="175">
        <v>1060</v>
      </c>
      <c r="B1081" s="242"/>
      <c r="C1081" s="221">
        <v>44781</v>
      </c>
      <c r="D1081" s="221">
        <v>44788</v>
      </c>
      <c r="E1081" s="21" t="s">
        <v>18</v>
      </c>
      <c r="F1081" s="22">
        <v>867330065868120</v>
      </c>
      <c r="G1081" s="21"/>
      <c r="H1081" s="21" t="s">
        <v>139</v>
      </c>
      <c r="I1081" s="236" t="s">
        <v>1023</v>
      </c>
      <c r="J1081" s="222"/>
      <c r="K1081" s="178" t="s">
        <v>354</v>
      </c>
      <c r="L1081" s="178" t="s">
        <v>249</v>
      </c>
      <c r="M1081" s="52"/>
      <c r="N1081" s="52" t="s">
        <v>1021</v>
      </c>
      <c r="O1081" s="178"/>
      <c r="P1081" s="178" t="s">
        <v>151</v>
      </c>
      <c r="Q1081" s="52" t="s">
        <v>71</v>
      </c>
      <c r="R1081" s="178" t="s">
        <v>28</v>
      </c>
      <c r="S1081" s="225" t="s">
        <v>29</v>
      </c>
      <c r="T1081" s="140"/>
      <c r="U1081" s="175"/>
      <c r="V1081" s="21"/>
    </row>
    <row r="1082" spans="1:22" ht="16.5" hidden="1" customHeight="1" x14ac:dyDescent="0.25">
      <c r="A1082" s="175">
        <v>1061</v>
      </c>
      <c r="B1082" s="242"/>
      <c r="C1082" s="221">
        <v>44781</v>
      </c>
      <c r="D1082" s="221">
        <v>44788</v>
      </c>
      <c r="E1082" s="21" t="s">
        <v>18</v>
      </c>
      <c r="F1082" s="22">
        <v>869668021846138</v>
      </c>
      <c r="G1082" s="21"/>
      <c r="H1082" s="21" t="s">
        <v>139</v>
      </c>
      <c r="I1082" s="45"/>
      <c r="J1082" s="222" t="s">
        <v>247</v>
      </c>
      <c r="K1082" s="178" t="s">
        <v>289</v>
      </c>
      <c r="L1082" s="178" t="s">
        <v>249</v>
      </c>
      <c r="M1082" s="52"/>
      <c r="N1082" s="52" t="s">
        <v>1024</v>
      </c>
      <c r="O1082" s="178"/>
      <c r="P1082" s="178" t="s">
        <v>151</v>
      </c>
      <c r="Q1082" s="52" t="s">
        <v>71</v>
      </c>
      <c r="R1082" s="178" t="s">
        <v>23</v>
      </c>
      <c r="S1082" s="225" t="s">
        <v>26</v>
      </c>
      <c r="T1082" s="140"/>
      <c r="U1082" s="175"/>
      <c r="V1082" s="21"/>
    </row>
    <row r="1083" spans="1:22" ht="16.5" hidden="1" customHeight="1" x14ac:dyDescent="0.25">
      <c r="A1083" s="175">
        <v>1062</v>
      </c>
      <c r="B1083" s="242"/>
      <c r="C1083" s="221">
        <v>44797</v>
      </c>
      <c r="D1083" s="221">
        <v>44802</v>
      </c>
      <c r="E1083" s="21" t="s">
        <v>18</v>
      </c>
      <c r="F1083" s="22">
        <v>868004026310865</v>
      </c>
      <c r="G1083" s="21"/>
      <c r="H1083" s="22" t="s">
        <v>139</v>
      </c>
      <c r="I1083" s="45"/>
      <c r="J1083" s="222" t="s">
        <v>1025</v>
      </c>
      <c r="K1083" s="178"/>
      <c r="L1083" s="178" t="s">
        <v>249</v>
      </c>
      <c r="M1083" s="52"/>
      <c r="N1083" s="52" t="s">
        <v>194</v>
      </c>
      <c r="O1083" s="178"/>
      <c r="P1083" s="178" t="s">
        <v>151</v>
      </c>
      <c r="Q1083" s="52" t="s">
        <v>71</v>
      </c>
      <c r="R1083" s="178" t="s">
        <v>28</v>
      </c>
      <c r="S1083" s="225" t="s">
        <v>31</v>
      </c>
      <c r="T1083" s="140"/>
      <c r="U1083" s="175"/>
      <c r="V1083" s="21"/>
    </row>
    <row r="1084" spans="1:22" ht="16.5" hidden="1" customHeight="1" x14ac:dyDescent="0.25">
      <c r="A1084" s="175">
        <v>1063</v>
      </c>
      <c r="B1084" s="242"/>
      <c r="C1084" s="221">
        <v>44797</v>
      </c>
      <c r="D1084" s="221">
        <v>44802</v>
      </c>
      <c r="E1084" s="21" t="s">
        <v>18</v>
      </c>
      <c r="F1084" s="22">
        <v>861693035609510</v>
      </c>
      <c r="G1084" s="21"/>
      <c r="H1084" s="22" t="s">
        <v>139</v>
      </c>
      <c r="I1084" s="45"/>
      <c r="J1084" s="222" t="s">
        <v>251</v>
      </c>
      <c r="K1084" s="178"/>
      <c r="L1084" s="178" t="s">
        <v>249</v>
      </c>
      <c r="M1084" s="52"/>
      <c r="N1084" s="52" t="s">
        <v>194</v>
      </c>
      <c r="O1084" s="178"/>
      <c r="P1084" s="178" t="s">
        <v>151</v>
      </c>
      <c r="Q1084" s="52" t="s">
        <v>71</v>
      </c>
      <c r="R1084" s="178" t="s">
        <v>28</v>
      </c>
      <c r="S1084" s="225" t="s">
        <v>31</v>
      </c>
      <c r="T1084" s="140"/>
      <c r="U1084" s="175"/>
      <c r="V1084" s="21"/>
    </row>
    <row r="1085" spans="1:22" ht="16.5" hidden="1" customHeight="1" x14ac:dyDescent="0.25">
      <c r="A1085" s="175">
        <v>1064</v>
      </c>
      <c r="B1085" s="242"/>
      <c r="C1085" s="221">
        <v>44797</v>
      </c>
      <c r="D1085" s="221">
        <v>44802</v>
      </c>
      <c r="E1085" s="21" t="s">
        <v>18</v>
      </c>
      <c r="F1085" s="22">
        <v>866593020524069</v>
      </c>
      <c r="G1085" s="21"/>
      <c r="H1085" s="22" t="s">
        <v>139</v>
      </c>
      <c r="I1085" s="21"/>
      <c r="J1085" s="222" t="s">
        <v>251</v>
      </c>
      <c r="K1085" s="178" t="s">
        <v>165</v>
      </c>
      <c r="L1085" s="178" t="s">
        <v>249</v>
      </c>
      <c r="M1085" s="52"/>
      <c r="N1085" s="52" t="s">
        <v>1026</v>
      </c>
      <c r="O1085" s="178"/>
      <c r="P1085" s="178" t="s">
        <v>151</v>
      </c>
      <c r="Q1085" s="52" t="s">
        <v>71</v>
      </c>
      <c r="R1085" s="178" t="s">
        <v>23</v>
      </c>
      <c r="S1085" s="225" t="s">
        <v>25</v>
      </c>
      <c r="T1085" s="140"/>
      <c r="U1085" s="175"/>
      <c r="V1085" s="21"/>
    </row>
    <row r="1086" spans="1:22" ht="16.5" hidden="1" customHeight="1" x14ac:dyDescent="0.25">
      <c r="A1086" s="175">
        <v>1065</v>
      </c>
      <c r="B1086" s="242"/>
      <c r="C1086" s="221">
        <v>44797</v>
      </c>
      <c r="D1086" s="221">
        <v>44802</v>
      </c>
      <c r="E1086" s="21" t="s">
        <v>18</v>
      </c>
      <c r="F1086" s="22">
        <v>869668021815901</v>
      </c>
      <c r="G1086" s="21"/>
      <c r="H1086" s="22" t="s">
        <v>139</v>
      </c>
      <c r="I1086" s="178"/>
      <c r="J1086" s="222" t="s">
        <v>251</v>
      </c>
      <c r="K1086" s="52"/>
      <c r="L1086" s="238" t="s">
        <v>249</v>
      </c>
      <c r="M1086" s="52"/>
      <c r="N1086" s="52" t="s">
        <v>194</v>
      </c>
      <c r="O1086" s="178"/>
      <c r="P1086" s="178" t="s">
        <v>151</v>
      </c>
      <c r="Q1086" s="52" t="s">
        <v>71</v>
      </c>
      <c r="R1086" s="178" t="s">
        <v>28</v>
      </c>
      <c r="S1086" s="225" t="s">
        <v>31</v>
      </c>
      <c r="T1086" s="140"/>
      <c r="U1086" s="175"/>
      <c r="V1086" s="21"/>
    </row>
    <row r="1087" spans="1:22" ht="16.5" hidden="1" customHeight="1" x14ac:dyDescent="0.25">
      <c r="A1087" s="175">
        <v>1066</v>
      </c>
      <c r="B1087" s="243"/>
      <c r="C1087" s="221">
        <v>44797</v>
      </c>
      <c r="D1087" s="221">
        <v>44802</v>
      </c>
      <c r="E1087" s="21" t="s">
        <v>18</v>
      </c>
      <c r="F1087" s="22">
        <v>868004027154148</v>
      </c>
      <c r="G1087" s="21"/>
      <c r="H1087" s="22" t="s">
        <v>139</v>
      </c>
      <c r="I1087" s="178"/>
      <c r="J1087" s="222"/>
      <c r="K1087" s="178" t="s">
        <v>35</v>
      </c>
      <c r="L1087" s="178" t="s">
        <v>249</v>
      </c>
      <c r="M1087" s="52"/>
      <c r="N1087" s="52" t="s">
        <v>1021</v>
      </c>
      <c r="O1087" s="178"/>
      <c r="P1087" s="178" t="s">
        <v>151</v>
      </c>
      <c r="Q1087" s="52" t="s">
        <v>71</v>
      </c>
      <c r="R1087" s="178" t="s">
        <v>28</v>
      </c>
      <c r="S1087" s="225" t="s">
        <v>29</v>
      </c>
      <c r="T1087" s="140"/>
      <c r="U1087" s="175"/>
      <c r="V1087" s="21"/>
    </row>
    <row r="1088" spans="1:22" ht="16.5" customHeight="1" x14ac:dyDescent="0.25">
      <c r="A1088" s="175">
        <v>1067</v>
      </c>
      <c r="B1088" s="175" t="s">
        <v>1031</v>
      </c>
      <c r="C1088" s="208">
        <v>44775</v>
      </c>
      <c r="D1088" s="208">
        <v>44781</v>
      </c>
      <c r="E1088" s="21" t="s">
        <v>542</v>
      </c>
      <c r="F1088" s="22" t="s">
        <v>1028</v>
      </c>
      <c r="G1088" s="21"/>
      <c r="H1088" s="21" t="s">
        <v>158</v>
      </c>
      <c r="I1088" s="21" t="s">
        <v>1057</v>
      </c>
      <c r="J1088" s="103" t="s">
        <v>1029</v>
      </c>
      <c r="K1088" s="138" t="s">
        <v>915</v>
      </c>
      <c r="L1088" s="184" t="s">
        <v>1030</v>
      </c>
      <c r="M1088" s="150"/>
      <c r="N1088" s="150" t="s">
        <v>613</v>
      </c>
      <c r="O1088" s="138"/>
      <c r="P1088" s="138" t="s">
        <v>411</v>
      </c>
      <c r="Q1088" s="150" t="s">
        <v>71</v>
      </c>
      <c r="R1088" s="138" t="s">
        <v>23</v>
      </c>
      <c r="S1088" s="139" t="s">
        <v>657</v>
      </c>
      <c r="T1088" s="140"/>
      <c r="U1088" s="175"/>
      <c r="V1088" s="21"/>
    </row>
    <row r="1089" spans="1:22" ht="16.5" hidden="1" customHeight="1" x14ac:dyDescent="0.25">
      <c r="A1089" s="175">
        <v>1068</v>
      </c>
      <c r="B1089" s="57" t="s">
        <v>1032</v>
      </c>
      <c r="C1089" s="208">
        <v>44791</v>
      </c>
      <c r="D1089" s="208">
        <v>44795</v>
      </c>
      <c r="E1089" s="148" t="s">
        <v>39</v>
      </c>
      <c r="F1089" s="149">
        <v>860906041120376</v>
      </c>
      <c r="G1089" s="148"/>
      <c r="H1089" s="148" t="s">
        <v>139</v>
      </c>
      <c r="I1089" s="148"/>
      <c r="J1089" s="103" t="s">
        <v>171</v>
      </c>
      <c r="K1089" s="138"/>
      <c r="L1089" s="184" t="s">
        <v>972</v>
      </c>
      <c r="M1089" s="150" t="s">
        <v>698</v>
      </c>
      <c r="N1089" s="150" t="s">
        <v>40</v>
      </c>
      <c r="O1089" s="138"/>
      <c r="P1089" s="138" t="s">
        <v>151</v>
      </c>
      <c r="Q1089" s="150" t="s">
        <v>152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customHeight="1" x14ac:dyDescent="0.25">
      <c r="A1090" s="175">
        <v>1069</v>
      </c>
      <c r="B1090" s="244" t="s">
        <v>742</v>
      </c>
      <c r="C1090" s="208">
        <v>44776</v>
      </c>
      <c r="D1090" s="208">
        <v>44781</v>
      </c>
      <c r="E1090" s="148" t="s">
        <v>542</v>
      </c>
      <c r="F1090" s="149" t="s">
        <v>1033</v>
      </c>
      <c r="G1090" s="148" t="s">
        <v>1034</v>
      </c>
      <c r="H1090" s="148" t="s">
        <v>158</v>
      </c>
      <c r="I1090" s="148" t="s">
        <v>1035</v>
      </c>
      <c r="J1090" s="103"/>
      <c r="K1090" s="138" t="s">
        <v>1036</v>
      </c>
      <c r="L1090" s="184"/>
      <c r="M1090" s="150"/>
      <c r="N1090" s="150" t="s">
        <v>58</v>
      </c>
      <c r="O1090" s="138"/>
      <c r="P1090" s="138" t="s">
        <v>411</v>
      </c>
      <c r="Q1090" s="150" t="s">
        <v>152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customHeight="1" x14ac:dyDescent="0.25">
      <c r="A1091" s="175">
        <v>1070</v>
      </c>
      <c r="B1091" s="245"/>
      <c r="C1091" s="208">
        <v>44795</v>
      </c>
      <c r="D1091" s="208">
        <v>44796</v>
      </c>
      <c r="E1091" s="148" t="s">
        <v>542</v>
      </c>
      <c r="F1091" s="149" t="s">
        <v>1037</v>
      </c>
      <c r="G1091" s="148" t="s">
        <v>994</v>
      </c>
      <c r="H1091" s="148" t="s">
        <v>158</v>
      </c>
      <c r="I1091" s="148" t="s">
        <v>1038</v>
      </c>
      <c r="J1091" s="103" t="s">
        <v>1029</v>
      </c>
      <c r="K1091" s="138" t="s">
        <v>188</v>
      </c>
      <c r="L1091" s="184"/>
      <c r="M1091" s="150"/>
      <c r="N1091" s="150" t="s">
        <v>58</v>
      </c>
      <c r="O1091" s="138"/>
      <c r="P1091" s="138" t="s">
        <v>411</v>
      </c>
      <c r="Q1091" s="150" t="s">
        <v>152</v>
      </c>
      <c r="R1091" s="138" t="s">
        <v>23</v>
      </c>
      <c r="S1091" s="139" t="s">
        <v>657</v>
      </c>
      <c r="T1091" s="140"/>
      <c r="U1091" s="175"/>
      <c r="V1091" s="21"/>
    </row>
    <row r="1092" spans="1:22" ht="16.5" hidden="1" customHeight="1" x14ac:dyDescent="0.25">
      <c r="A1092" s="175">
        <v>1071</v>
      </c>
      <c r="B1092" s="241" t="s">
        <v>277</v>
      </c>
      <c r="C1092" s="208">
        <v>44795</v>
      </c>
      <c r="D1092" s="208">
        <v>44796</v>
      </c>
      <c r="E1092" s="148" t="s">
        <v>133</v>
      </c>
      <c r="F1092" s="149">
        <v>862205051184465</v>
      </c>
      <c r="G1092" s="148" t="s">
        <v>1039</v>
      </c>
      <c r="H1092" s="148" t="s">
        <v>158</v>
      </c>
      <c r="I1092" s="148"/>
      <c r="J1092" s="103" t="s">
        <v>470</v>
      </c>
      <c r="K1092" s="138" t="s">
        <v>461</v>
      </c>
      <c r="L1092" s="184"/>
      <c r="M1092" s="150" t="s">
        <v>176</v>
      </c>
      <c r="N1092" s="150" t="s">
        <v>1040</v>
      </c>
      <c r="O1092" s="138"/>
      <c r="P1092" s="138" t="s">
        <v>151</v>
      </c>
      <c r="Q1092" s="150" t="s">
        <v>152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hidden="1" customHeight="1" x14ac:dyDescent="0.25">
      <c r="A1093" s="175">
        <v>1072</v>
      </c>
      <c r="B1093" s="242"/>
      <c r="C1093" s="208">
        <v>44775</v>
      </c>
      <c r="D1093" s="208">
        <v>44777</v>
      </c>
      <c r="E1093" s="148" t="s">
        <v>38</v>
      </c>
      <c r="F1093" s="149">
        <v>868183035924112</v>
      </c>
      <c r="G1093" s="148"/>
      <c r="H1093" s="148" t="s">
        <v>139</v>
      </c>
      <c r="I1093" s="148"/>
      <c r="J1093" s="103" t="s">
        <v>271</v>
      </c>
      <c r="K1093" s="138"/>
      <c r="L1093" s="184" t="s">
        <v>161</v>
      </c>
      <c r="M1093" s="150" t="s">
        <v>162</v>
      </c>
      <c r="N1093" s="150" t="s">
        <v>40</v>
      </c>
      <c r="O1093" s="138"/>
      <c r="P1093" s="138" t="s">
        <v>151</v>
      </c>
      <c r="Q1093" s="150" t="s">
        <v>71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hidden="1" customHeight="1" x14ac:dyDescent="0.25">
      <c r="A1094" s="175">
        <v>1073</v>
      </c>
      <c r="B1094" s="242"/>
      <c r="C1094" s="208">
        <v>44775</v>
      </c>
      <c r="D1094" s="208">
        <v>44777</v>
      </c>
      <c r="E1094" s="148" t="s">
        <v>38</v>
      </c>
      <c r="F1094" s="149">
        <v>868183033805743</v>
      </c>
      <c r="G1094" s="148"/>
      <c r="H1094" s="148" t="s">
        <v>139</v>
      </c>
      <c r="I1094" s="148"/>
      <c r="J1094" s="103" t="s">
        <v>470</v>
      </c>
      <c r="K1094" s="138"/>
      <c r="L1094" s="184" t="s">
        <v>370</v>
      </c>
      <c r="M1094" s="150" t="s">
        <v>162</v>
      </c>
      <c r="N1094" s="150" t="s">
        <v>40</v>
      </c>
      <c r="O1094" s="138"/>
      <c r="P1094" s="138" t="s">
        <v>151</v>
      </c>
      <c r="Q1094" s="150" t="s">
        <v>71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hidden="1" customHeight="1" x14ac:dyDescent="0.25">
      <c r="A1095" s="175">
        <v>1074</v>
      </c>
      <c r="B1095" s="242"/>
      <c r="C1095" s="208">
        <v>44775</v>
      </c>
      <c r="D1095" s="208">
        <v>44777</v>
      </c>
      <c r="E1095" s="148" t="s">
        <v>38</v>
      </c>
      <c r="F1095" s="149">
        <v>868183038035890</v>
      </c>
      <c r="G1095" s="148"/>
      <c r="H1095" s="148" t="s">
        <v>139</v>
      </c>
      <c r="I1095" s="148"/>
      <c r="J1095" s="103" t="s">
        <v>470</v>
      </c>
      <c r="K1095" s="138"/>
      <c r="L1095" s="184" t="s">
        <v>162</v>
      </c>
      <c r="M1095" s="150"/>
      <c r="N1095" s="150" t="s">
        <v>194</v>
      </c>
      <c r="O1095" s="138"/>
      <c r="P1095" s="138" t="s">
        <v>151</v>
      </c>
      <c r="Q1095" s="150" t="s">
        <v>71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hidden="1" customHeight="1" x14ac:dyDescent="0.25">
      <c r="A1096" s="175">
        <v>1075</v>
      </c>
      <c r="B1096" s="242"/>
      <c r="C1096" s="208">
        <v>44775</v>
      </c>
      <c r="D1096" s="208">
        <v>44777</v>
      </c>
      <c r="E1096" s="148" t="s">
        <v>38</v>
      </c>
      <c r="F1096" s="149">
        <v>860157040199421</v>
      </c>
      <c r="G1096" s="148"/>
      <c r="H1096" s="148" t="s">
        <v>139</v>
      </c>
      <c r="I1096" s="148"/>
      <c r="J1096" s="103" t="s">
        <v>271</v>
      </c>
      <c r="K1096" s="138"/>
      <c r="L1096" s="138" t="s">
        <v>161</v>
      </c>
      <c r="M1096" s="150" t="s">
        <v>162</v>
      </c>
      <c r="N1096" s="150" t="s">
        <v>40</v>
      </c>
      <c r="O1096" s="138"/>
      <c r="P1096" s="138" t="s">
        <v>151</v>
      </c>
      <c r="Q1096" s="150" t="s">
        <v>71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hidden="1" customHeight="1" x14ac:dyDescent="0.25">
      <c r="A1097" s="175">
        <v>1076</v>
      </c>
      <c r="B1097" s="242"/>
      <c r="C1097" s="208">
        <v>44781</v>
      </c>
      <c r="D1097" s="208">
        <v>44785</v>
      </c>
      <c r="E1097" s="148" t="s">
        <v>38</v>
      </c>
      <c r="F1097" s="149">
        <v>867857039916775</v>
      </c>
      <c r="G1097" s="156"/>
      <c r="H1097" s="148" t="s">
        <v>139</v>
      </c>
      <c r="I1097" s="148"/>
      <c r="J1097" s="103" t="s">
        <v>271</v>
      </c>
      <c r="K1097" s="138"/>
      <c r="L1097" s="149" t="s">
        <v>234</v>
      </c>
      <c r="M1097" s="150" t="s">
        <v>162</v>
      </c>
      <c r="N1097" s="150" t="s">
        <v>40</v>
      </c>
      <c r="O1097" s="138"/>
      <c r="P1097" s="138" t="s">
        <v>151</v>
      </c>
      <c r="Q1097" s="150" t="s">
        <v>71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hidden="1" customHeight="1" x14ac:dyDescent="0.25">
      <c r="A1098" s="175">
        <v>1077</v>
      </c>
      <c r="B1098" s="242"/>
      <c r="C1098" s="208">
        <v>44781</v>
      </c>
      <c r="D1098" s="208">
        <v>44785</v>
      </c>
      <c r="E1098" s="148" t="s">
        <v>38</v>
      </c>
      <c r="F1098" s="149">
        <v>868183034808001</v>
      </c>
      <c r="G1098" s="156"/>
      <c r="H1098" s="148" t="s">
        <v>139</v>
      </c>
      <c r="I1098" s="49"/>
      <c r="J1098" s="103" t="s">
        <v>271</v>
      </c>
      <c r="K1098" s="138" t="s">
        <v>709</v>
      </c>
      <c r="L1098" s="149" t="s">
        <v>161</v>
      </c>
      <c r="M1098" s="150" t="s">
        <v>162</v>
      </c>
      <c r="N1098" s="150" t="s">
        <v>150</v>
      </c>
      <c r="O1098" s="138"/>
      <c r="P1098" s="138" t="s">
        <v>151</v>
      </c>
      <c r="Q1098" s="150" t="s">
        <v>152</v>
      </c>
      <c r="R1098" s="138" t="s">
        <v>72</v>
      </c>
      <c r="S1098" s="139" t="s">
        <v>153</v>
      </c>
      <c r="T1098" s="140"/>
      <c r="U1098" s="175"/>
      <c r="V1098" s="21"/>
    </row>
    <row r="1099" spans="1:22" ht="16.5" hidden="1" customHeight="1" x14ac:dyDescent="0.25">
      <c r="A1099" s="175">
        <v>1078</v>
      </c>
      <c r="B1099" s="242"/>
      <c r="C1099" s="208">
        <v>44781</v>
      </c>
      <c r="D1099" s="208">
        <v>44785</v>
      </c>
      <c r="E1099" s="148" t="s">
        <v>38</v>
      </c>
      <c r="F1099" s="149">
        <v>867857039919746</v>
      </c>
      <c r="G1099" s="156"/>
      <c r="H1099" s="148" t="s">
        <v>139</v>
      </c>
      <c r="I1099" s="49"/>
      <c r="J1099" s="103" t="s">
        <v>271</v>
      </c>
      <c r="K1099" s="138" t="s">
        <v>188</v>
      </c>
      <c r="L1099" s="138" t="s">
        <v>234</v>
      </c>
      <c r="M1099" s="150" t="s">
        <v>162</v>
      </c>
      <c r="N1099" s="150" t="s">
        <v>224</v>
      </c>
      <c r="O1099" s="138"/>
      <c r="P1099" s="138" t="s">
        <v>167</v>
      </c>
      <c r="Q1099" s="150" t="s">
        <v>152</v>
      </c>
      <c r="R1099" s="138" t="s">
        <v>72</v>
      </c>
      <c r="S1099" s="139" t="s">
        <v>41</v>
      </c>
      <c r="T1099" s="140"/>
      <c r="U1099" s="175"/>
      <c r="V1099" s="21"/>
    </row>
    <row r="1100" spans="1:22" ht="16.5" hidden="1" customHeight="1" x14ac:dyDescent="0.25">
      <c r="A1100" s="175">
        <v>1079</v>
      </c>
      <c r="B1100" s="242"/>
      <c r="C1100" s="208">
        <v>44781</v>
      </c>
      <c r="D1100" s="208">
        <v>44785</v>
      </c>
      <c r="E1100" s="148" t="s">
        <v>38</v>
      </c>
      <c r="F1100" s="149">
        <v>868183038522392</v>
      </c>
      <c r="G1100" s="156"/>
      <c r="H1100" s="148" t="s">
        <v>139</v>
      </c>
      <c r="I1100" s="156"/>
      <c r="J1100" s="103" t="s">
        <v>271</v>
      </c>
      <c r="K1100" s="138"/>
      <c r="L1100" s="138" t="s">
        <v>221</v>
      </c>
      <c r="M1100" s="150" t="s">
        <v>162</v>
      </c>
      <c r="N1100" s="150" t="s">
        <v>40</v>
      </c>
      <c r="O1100" s="138"/>
      <c r="P1100" s="138" t="s">
        <v>151</v>
      </c>
      <c r="Q1100" s="150" t="s">
        <v>152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hidden="1" customHeight="1" x14ac:dyDescent="0.25">
      <c r="A1101" s="175">
        <v>1080</v>
      </c>
      <c r="B1101" s="242"/>
      <c r="C1101" s="208">
        <v>44781</v>
      </c>
      <c r="D1101" s="208">
        <v>44785</v>
      </c>
      <c r="E1101" s="148" t="s">
        <v>38</v>
      </c>
      <c r="F1101" s="149">
        <v>868183034747464</v>
      </c>
      <c r="G1101" s="156"/>
      <c r="H1101" s="148" t="s">
        <v>139</v>
      </c>
      <c r="I1101" s="156"/>
      <c r="J1101" s="103" t="s">
        <v>271</v>
      </c>
      <c r="K1101" s="138"/>
      <c r="L1101" s="138" t="s">
        <v>274</v>
      </c>
      <c r="M1101" s="150" t="s">
        <v>162</v>
      </c>
      <c r="N1101" s="150" t="s">
        <v>40</v>
      </c>
      <c r="O1101" s="138"/>
      <c r="P1101" s="138" t="s">
        <v>151</v>
      </c>
      <c r="Q1101" s="150" t="s">
        <v>152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hidden="1" customHeight="1" x14ac:dyDescent="0.25">
      <c r="A1102" s="175">
        <v>1081</v>
      </c>
      <c r="B1102" s="243"/>
      <c r="C1102" s="208">
        <v>44781</v>
      </c>
      <c r="D1102" s="208">
        <v>44785</v>
      </c>
      <c r="E1102" s="148" t="s">
        <v>38</v>
      </c>
      <c r="F1102" s="149">
        <v>868183038027004</v>
      </c>
      <c r="G1102" s="148" t="s">
        <v>145</v>
      </c>
      <c r="H1102" s="148" t="s">
        <v>139</v>
      </c>
      <c r="I1102" s="148" t="s">
        <v>215</v>
      </c>
      <c r="J1102" s="103" t="s">
        <v>271</v>
      </c>
      <c r="K1102" s="138"/>
      <c r="L1102" s="138" t="s">
        <v>161</v>
      </c>
      <c r="M1102" s="150" t="s">
        <v>162</v>
      </c>
      <c r="N1102" s="150" t="s">
        <v>40</v>
      </c>
      <c r="O1102" s="138"/>
      <c r="P1102" s="138" t="s">
        <v>151</v>
      </c>
      <c r="Q1102" s="150" t="s">
        <v>152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customHeight="1" x14ac:dyDescent="0.25">
      <c r="A1103" s="175">
        <v>1082</v>
      </c>
      <c r="B1103" s="241" t="s">
        <v>664</v>
      </c>
      <c r="C1103" s="208">
        <v>44797</v>
      </c>
      <c r="D1103" s="208">
        <v>44798</v>
      </c>
      <c r="E1103" s="148" t="s">
        <v>542</v>
      </c>
      <c r="F1103" s="149" t="s">
        <v>1041</v>
      </c>
      <c r="G1103" s="148" t="s">
        <v>1042</v>
      </c>
      <c r="H1103" s="148" t="s">
        <v>158</v>
      </c>
      <c r="I1103" s="148" t="s">
        <v>1043</v>
      </c>
      <c r="J1103" s="103"/>
      <c r="K1103" s="138" t="s">
        <v>226</v>
      </c>
      <c r="L1103" s="184"/>
      <c r="M1103" s="150"/>
      <c r="N1103" s="150" t="s">
        <v>1044</v>
      </c>
      <c r="O1103" s="138"/>
      <c r="P1103" s="138" t="s">
        <v>411</v>
      </c>
      <c r="Q1103" s="150" t="s">
        <v>152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customHeight="1" x14ac:dyDescent="0.25">
      <c r="A1104" s="175">
        <v>1083</v>
      </c>
      <c r="B1104" s="242"/>
      <c r="C1104" s="208">
        <v>44797</v>
      </c>
      <c r="D1104" s="208">
        <v>44798</v>
      </c>
      <c r="E1104" s="148" t="s">
        <v>542</v>
      </c>
      <c r="F1104" s="149" t="s">
        <v>1045</v>
      </c>
      <c r="G1104" s="148" t="s">
        <v>1046</v>
      </c>
      <c r="H1104" s="148" t="s">
        <v>158</v>
      </c>
      <c r="I1104" s="148" t="s">
        <v>1047</v>
      </c>
      <c r="J1104" s="103" t="s">
        <v>719</v>
      </c>
      <c r="K1104" s="138" t="s">
        <v>1048</v>
      </c>
      <c r="L1104" s="184" t="s">
        <v>1049</v>
      </c>
      <c r="M1104" s="150"/>
      <c r="N1104" s="150" t="s">
        <v>1044</v>
      </c>
      <c r="O1104" s="138"/>
      <c r="P1104" s="138" t="s">
        <v>411</v>
      </c>
      <c r="Q1104" s="150" t="s">
        <v>152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customHeight="1" x14ac:dyDescent="0.25">
      <c r="A1105" s="175">
        <v>1084</v>
      </c>
      <c r="B1105" s="243"/>
      <c r="C1105" s="208">
        <v>44797</v>
      </c>
      <c r="D1105" s="208">
        <v>44798</v>
      </c>
      <c r="E1105" s="148" t="s">
        <v>542</v>
      </c>
      <c r="F1105" s="149" t="s">
        <v>1050</v>
      </c>
      <c r="G1105" s="148" t="s">
        <v>1051</v>
      </c>
      <c r="H1105" s="148" t="s">
        <v>158</v>
      </c>
      <c r="I1105" s="148" t="s">
        <v>1052</v>
      </c>
      <c r="J1105" s="103"/>
      <c r="K1105" s="138" t="s">
        <v>226</v>
      </c>
      <c r="L1105" s="184"/>
      <c r="M1105" s="150"/>
      <c r="N1105" s="150" t="s">
        <v>1044</v>
      </c>
      <c r="O1105" s="138"/>
      <c r="P1105" s="138" t="s">
        <v>411</v>
      </c>
      <c r="Q1105" s="150" t="s">
        <v>152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hidden="1" customHeight="1" x14ac:dyDescent="0.25">
      <c r="A1106" s="175">
        <v>1085</v>
      </c>
      <c r="B1106" s="175" t="s">
        <v>1055</v>
      </c>
      <c r="C1106" s="208">
        <v>44784</v>
      </c>
      <c r="D1106" s="208">
        <v>44784</v>
      </c>
      <c r="E1106" s="148" t="s">
        <v>19</v>
      </c>
      <c r="F1106" s="149">
        <v>868926033914737</v>
      </c>
      <c r="G1106" s="148" t="s">
        <v>657</v>
      </c>
      <c r="H1106" s="148" t="s">
        <v>139</v>
      </c>
      <c r="I1106" s="148"/>
      <c r="J1106" s="103" t="s">
        <v>185</v>
      </c>
      <c r="K1106" s="138" t="s">
        <v>1053</v>
      </c>
      <c r="L1106" s="184"/>
      <c r="M1106" s="150" t="s">
        <v>189</v>
      </c>
      <c r="N1106" s="150" t="s">
        <v>429</v>
      </c>
      <c r="O1106" s="138"/>
      <c r="P1106" s="138" t="s">
        <v>151</v>
      </c>
      <c r="Q1106" s="150" t="s">
        <v>152</v>
      </c>
      <c r="R1106" s="138" t="s">
        <v>1054</v>
      </c>
      <c r="S1106" s="139" t="s">
        <v>622</v>
      </c>
      <c r="T1106" s="140"/>
      <c r="U1106" s="175"/>
      <c r="V1106" s="21"/>
    </row>
    <row r="1107" spans="1:22" ht="16.5" hidden="1" customHeight="1" x14ac:dyDescent="0.25">
      <c r="A1107" s="175">
        <v>1086</v>
      </c>
      <c r="B1107" s="241" t="s">
        <v>1056</v>
      </c>
      <c r="C1107" s="208">
        <v>44784</v>
      </c>
      <c r="D1107" s="208">
        <v>44785</v>
      </c>
      <c r="E1107" s="148" t="s">
        <v>39</v>
      </c>
      <c r="F1107" s="149">
        <v>860906041144293</v>
      </c>
      <c r="G1107" s="156"/>
      <c r="H1107" s="148" t="s">
        <v>139</v>
      </c>
      <c r="I1107" s="148"/>
      <c r="J1107" s="103" t="s">
        <v>987</v>
      </c>
      <c r="K1107" s="138" t="s">
        <v>988</v>
      </c>
      <c r="L1107" s="184" t="s">
        <v>698</v>
      </c>
      <c r="M1107" s="150"/>
      <c r="N1107" s="150" t="s">
        <v>323</v>
      </c>
      <c r="O1107" s="138"/>
      <c r="P1107" s="138" t="s">
        <v>151</v>
      </c>
      <c r="Q1107" s="150" t="s">
        <v>152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hidden="1" customHeight="1" x14ac:dyDescent="0.25">
      <c r="A1108" s="175">
        <v>1087</v>
      </c>
      <c r="B1108" s="242"/>
      <c r="C1108" s="208">
        <v>44784</v>
      </c>
      <c r="D1108" s="208">
        <v>44785</v>
      </c>
      <c r="E1108" s="148" t="s">
        <v>39</v>
      </c>
      <c r="F1108" s="149">
        <v>860906041281210</v>
      </c>
      <c r="G1108" s="156"/>
      <c r="H1108" s="148" t="s">
        <v>139</v>
      </c>
      <c r="I1108" s="148"/>
      <c r="J1108" s="103" t="s">
        <v>987</v>
      </c>
      <c r="K1108" s="138" t="s">
        <v>988</v>
      </c>
      <c r="L1108" s="184" t="s">
        <v>698</v>
      </c>
      <c r="M1108" s="150"/>
      <c r="N1108" s="150" t="s">
        <v>323</v>
      </c>
      <c r="O1108" s="138"/>
      <c r="P1108" s="138" t="s">
        <v>151</v>
      </c>
      <c r="Q1108" s="150" t="s">
        <v>152</v>
      </c>
      <c r="R1108" s="138" t="s">
        <v>23</v>
      </c>
      <c r="S1108" s="139" t="s">
        <v>27</v>
      </c>
      <c r="T1108" s="140"/>
      <c r="U1108" s="240"/>
      <c r="V1108" s="240"/>
    </row>
    <row r="1109" spans="1:22" ht="16.5" hidden="1" customHeight="1" x14ac:dyDescent="0.25">
      <c r="A1109" s="175">
        <v>1088</v>
      </c>
      <c r="B1109" s="242"/>
      <c r="C1109" s="208">
        <v>44784</v>
      </c>
      <c r="D1109" s="208">
        <v>44785</v>
      </c>
      <c r="E1109" s="148" t="s">
        <v>39</v>
      </c>
      <c r="F1109" s="149">
        <v>860906041273340</v>
      </c>
      <c r="G1109" s="148"/>
      <c r="H1109" s="148" t="s">
        <v>139</v>
      </c>
      <c r="I1109" s="148"/>
      <c r="J1109" s="103" t="s">
        <v>987</v>
      </c>
      <c r="K1109" s="138" t="s">
        <v>989</v>
      </c>
      <c r="L1109" s="184" t="s">
        <v>698</v>
      </c>
      <c r="M1109" s="150"/>
      <c r="N1109" s="150" t="s">
        <v>990</v>
      </c>
      <c r="O1109" s="138"/>
      <c r="P1109" s="138" t="s">
        <v>151</v>
      </c>
      <c r="Q1109" s="150" t="s">
        <v>152</v>
      </c>
      <c r="R1109" s="138" t="s">
        <v>23</v>
      </c>
      <c r="S1109" s="139" t="s">
        <v>27</v>
      </c>
      <c r="T1109" s="140"/>
      <c r="U1109" s="240"/>
      <c r="V1109" s="240"/>
    </row>
    <row r="1110" spans="1:22" ht="16.5" hidden="1" customHeight="1" x14ac:dyDescent="0.25">
      <c r="A1110" s="175">
        <v>1089</v>
      </c>
      <c r="B1110" s="243"/>
      <c r="C1110" s="208">
        <v>44784</v>
      </c>
      <c r="D1110" s="208">
        <v>44785</v>
      </c>
      <c r="E1110" s="148" t="s">
        <v>39</v>
      </c>
      <c r="F1110" s="149">
        <v>860906041212157</v>
      </c>
      <c r="G1110" s="148"/>
      <c r="H1110" s="148" t="s">
        <v>139</v>
      </c>
      <c r="I1110" s="148"/>
      <c r="J1110" s="103" t="s">
        <v>987</v>
      </c>
      <c r="K1110" s="138" t="s">
        <v>226</v>
      </c>
      <c r="L1110" s="184" t="s">
        <v>698</v>
      </c>
      <c r="M1110" s="150"/>
      <c r="N1110" s="150" t="s">
        <v>323</v>
      </c>
      <c r="O1110" s="138"/>
      <c r="P1110" s="138" t="s">
        <v>151</v>
      </c>
      <c r="Q1110" s="150" t="s">
        <v>152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hidden="1" customHeight="1" x14ac:dyDescent="0.25">
      <c r="A1111" s="246" t="s">
        <v>87</v>
      </c>
      <c r="B1111" s="247"/>
      <c r="C1111" s="247"/>
      <c r="D1111" s="247"/>
      <c r="E1111" s="247"/>
      <c r="F1111" s="247"/>
      <c r="G1111" s="247"/>
      <c r="H1111" s="247"/>
      <c r="I1111" s="247"/>
      <c r="J1111" s="247"/>
      <c r="K1111" s="247"/>
      <c r="L1111" s="247"/>
      <c r="M1111" s="247"/>
      <c r="N1111" s="247"/>
      <c r="O1111" s="247"/>
      <c r="P1111" s="247"/>
      <c r="Q1111" s="247"/>
      <c r="R1111" s="247"/>
      <c r="S1111" s="247"/>
      <c r="T1111" s="247"/>
      <c r="U1111" s="248"/>
      <c r="V1111" s="21"/>
    </row>
    <row r="1112" spans="1:22" ht="16.5" hidden="1" customHeight="1" x14ac:dyDescent="0.25">
      <c r="A1112" s="249"/>
      <c r="B1112" s="250"/>
      <c r="C1112" s="250"/>
      <c r="D1112" s="250"/>
      <c r="E1112" s="250"/>
      <c r="F1112" s="250"/>
      <c r="G1112" s="250"/>
      <c r="H1112" s="250"/>
      <c r="I1112" s="250"/>
      <c r="J1112" s="250"/>
      <c r="K1112" s="250"/>
      <c r="L1112" s="250"/>
      <c r="M1112" s="250"/>
      <c r="N1112" s="250"/>
      <c r="O1112" s="250"/>
      <c r="P1112" s="250"/>
      <c r="Q1112" s="250"/>
      <c r="R1112" s="250"/>
      <c r="S1112" s="250"/>
      <c r="T1112" s="250"/>
      <c r="U1112" s="251"/>
      <c r="V1112" s="21"/>
    </row>
    <row r="1113" spans="1:22" ht="16.5" hidden="1" customHeight="1" x14ac:dyDescent="0.25">
      <c r="A1113" s="175">
        <v>1090</v>
      </c>
      <c r="B1113" s="175"/>
      <c r="C1113" s="147"/>
      <c r="D1113" s="147"/>
      <c r="E1113" s="148"/>
      <c r="F1113" s="149"/>
      <c r="G1113" s="148"/>
      <c r="H1113" s="148"/>
      <c r="I1113" s="148"/>
      <c r="J1113" s="157"/>
      <c r="K1113" s="150"/>
      <c r="L1113" s="118"/>
      <c r="M1113" s="150"/>
      <c r="N1113" s="150"/>
      <c r="O1113" s="151"/>
      <c r="P1113" s="150"/>
      <c r="Q1113" s="150"/>
      <c r="R1113" s="139"/>
      <c r="S1113" s="148"/>
      <c r="T1113" s="140"/>
      <c r="U1113" s="175"/>
      <c r="V1113" s="21"/>
    </row>
    <row r="1114" spans="1:22" ht="16.5" hidden="1" customHeight="1" x14ac:dyDescent="0.25">
      <c r="A1114" s="175">
        <v>1091</v>
      </c>
      <c r="B1114" s="175"/>
      <c r="C1114" s="147"/>
      <c r="D1114" s="147"/>
      <c r="E1114" s="148"/>
      <c r="F1114" s="149"/>
      <c r="G1114" s="148"/>
      <c r="H1114" s="148"/>
      <c r="I1114" s="148"/>
      <c r="J1114" s="157"/>
      <c r="K1114" s="150"/>
      <c r="L1114" s="118"/>
      <c r="M1114" s="150"/>
      <c r="N1114" s="150"/>
      <c r="O1114" s="151"/>
      <c r="P1114" s="150"/>
      <c r="Q1114" s="150"/>
      <c r="R1114" s="139"/>
      <c r="S1114" s="148"/>
      <c r="T1114" s="140"/>
      <c r="U1114" s="175"/>
      <c r="V1114" s="21"/>
    </row>
    <row r="1115" spans="1:22" ht="16.5" hidden="1" customHeight="1" x14ac:dyDescent="0.25">
      <c r="A1115" s="175">
        <v>1092</v>
      </c>
      <c r="B1115" s="175"/>
      <c r="C1115" s="147"/>
      <c r="D1115" s="147"/>
      <c r="E1115" s="148"/>
      <c r="F1115" s="149"/>
      <c r="G1115" s="148"/>
      <c r="H1115" s="148"/>
      <c r="I1115" s="148"/>
      <c r="J1115" s="157"/>
      <c r="K1115" s="150"/>
      <c r="L1115" s="150"/>
      <c r="M1115" s="150"/>
      <c r="N1115" s="150"/>
      <c r="O1115" s="151"/>
      <c r="P1115" s="150"/>
      <c r="Q1115" s="150"/>
      <c r="R1115" s="139"/>
      <c r="S1115" s="148"/>
      <c r="T1115" s="140"/>
      <c r="U1115" s="175"/>
      <c r="V1115" s="21"/>
    </row>
    <row r="1116" spans="1:22" ht="16.5" hidden="1" customHeight="1" x14ac:dyDescent="0.25">
      <c r="A1116" s="175">
        <v>1093</v>
      </c>
      <c r="B1116" s="175"/>
      <c r="C1116" s="147"/>
      <c r="D1116" s="147"/>
      <c r="E1116" s="148"/>
      <c r="F1116" s="149"/>
      <c r="G1116" s="148"/>
      <c r="H1116" s="148"/>
      <c r="I1116" s="148"/>
      <c r="J1116" s="157"/>
      <c r="K1116" s="150"/>
      <c r="L1116" s="118"/>
      <c r="M1116" s="150"/>
      <c r="N1116" s="150"/>
      <c r="O1116" s="151"/>
      <c r="P1116" s="150"/>
      <c r="Q1116" s="150"/>
      <c r="R1116" s="139"/>
      <c r="S1116" s="148"/>
      <c r="T1116" s="140"/>
      <c r="U1116" s="175"/>
      <c r="V1116" s="21"/>
    </row>
    <row r="1117" spans="1:22" ht="16.5" hidden="1" customHeight="1" x14ac:dyDescent="0.25">
      <c r="A1117" s="175">
        <v>1094</v>
      </c>
      <c r="B1117" s="175"/>
      <c r="C1117" s="147"/>
      <c r="D1117" s="147"/>
      <c r="E1117" s="148"/>
      <c r="F1117" s="149"/>
      <c r="G1117" s="148"/>
      <c r="H1117" s="148"/>
      <c r="I1117" s="148"/>
      <c r="J1117" s="157"/>
      <c r="K1117" s="150"/>
      <c r="L1117" s="118"/>
      <c r="M1117" s="150"/>
      <c r="N1117" s="150"/>
      <c r="O1117" s="151"/>
      <c r="P1117" s="150"/>
      <c r="Q1117" s="150"/>
      <c r="R1117" s="139"/>
      <c r="S1117" s="148"/>
      <c r="T1117" s="140"/>
      <c r="U1117" s="175"/>
      <c r="V1117" s="21"/>
    </row>
    <row r="1118" spans="1:22" ht="16.5" hidden="1" customHeight="1" x14ac:dyDescent="0.25">
      <c r="A1118" s="175">
        <v>1095</v>
      </c>
      <c r="B1118" s="175"/>
      <c r="C1118" s="147"/>
      <c r="D1118" s="147"/>
      <c r="E1118" s="148"/>
      <c r="F1118" s="149"/>
      <c r="G1118" s="148"/>
      <c r="H1118" s="148"/>
      <c r="I1118" s="148"/>
      <c r="J1118" s="157"/>
      <c r="K1118" s="150"/>
      <c r="L1118" s="150"/>
      <c r="M1118" s="150"/>
      <c r="N1118" s="150"/>
      <c r="O1118" s="151"/>
      <c r="P1118" s="150"/>
      <c r="Q1118" s="150"/>
      <c r="R1118" s="139"/>
      <c r="S1118" s="148"/>
      <c r="T1118" s="140"/>
      <c r="U1118" s="175"/>
      <c r="V1118" s="21"/>
    </row>
    <row r="1119" spans="1:22" ht="16.5" hidden="1" customHeight="1" x14ac:dyDescent="0.25">
      <c r="A1119" s="175">
        <v>1096</v>
      </c>
      <c r="B1119" s="175"/>
      <c r="C1119" s="147"/>
      <c r="D1119" s="147"/>
      <c r="E1119" s="148"/>
      <c r="F1119" s="149"/>
      <c r="G1119" s="148"/>
      <c r="H1119" s="148"/>
      <c r="I1119" s="148"/>
      <c r="J1119" s="157"/>
      <c r="K1119" s="150"/>
      <c r="L1119" s="118"/>
      <c r="M1119" s="150"/>
      <c r="N1119" s="150"/>
      <c r="O1119" s="151"/>
      <c r="P1119" s="150"/>
      <c r="Q1119" s="150"/>
      <c r="R1119" s="139"/>
      <c r="S1119" s="148"/>
      <c r="T1119" s="140"/>
      <c r="U1119" s="175"/>
      <c r="V1119" s="21"/>
    </row>
    <row r="1120" spans="1:22" ht="16.5" hidden="1" customHeight="1" x14ac:dyDescent="0.25">
      <c r="A1120" s="175">
        <v>1097</v>
      </c>
      <c r="B1120" s="175"/>
      <c r="C1120" s="147"/>
      <c r="D1120" s="147"/>
      <c r="E1120" s="148"/>
      <c r="F1120" s="149"/>
      <c r="G1120" s="148"/>
      <c r="H1120" s="148"/>
      <c r="I1120" s="148"/>
      <c r="J1120" s="157"/>
      <c r="K1120" s="150"/>
      <c r="L1120" s="118"/>
      <c r="M1120" s="150"/>
      <c r="N1120" s="150"/>
      <c r="O1120" s="151"/>
      <c r="P1120" s="150"/>
      <c r="Q1120" s="150"/>
      <c r="R1120" s="139"/>
      <c r="S1120" s="148"/>
      <c r="T1120" s="140"/>
      <c r="U1120" s="175"/>
      <c r="V1120" s="21"/>
    </row>
    <row r="1121" spans="1:22" ht="16.5" hidden="1" customHeight="1" x14ac:dyDescent="0.25">
      <c r="A1121" s="175">
        <v>1098</v>
      </c>
      <c r="B1121" s="175"/>
      <c r="C1121" s="147"/>
      <c r="D1121" s="147"/>
      <c r="E1121" s="148"/>
      <c r="F1121" s="149"/>
      <c r="G1121" s="148"/>
      <c r="H1121" s="148"/>
      <c r="I1121" s="32"/>
      <c r="J1121" s="157"/>
      <c r="K1121" s="138"/>
      <c r="L1121" s="150"/>
      <c r="M1121" s="150"/>
      <c r="N1121" s="150"/>
      <c r="O1121" s="151"/>
      <c r="P1121" s="150"/>
      <c r="Q1121" s="150"/>
      <c r="R1121" s="139"/>
      <c r="S1121" s="148"/>
      <c r="T1121" s="140"/>
      <c r="U1121" s="175"/>
      <c r="V1121" s="21"/>
    </row>
    <row r="1122" spans="1:22" ht="16.5" hidden="1" customHeight="1" x14ac:dyDescent="0.25">
      <c r="A1122" s="175">
        <v>1099</v>
      </c>
      <c r="B1122" s="175"/>
      <c r="C1122" s="147"/>
      <c r="D1122" s="147"/>
      <c r="E1122" s="148"/>
      <c r="F1122" s="149"/>
      <c r="G1122" s="148"/>
      <c r="H1122" s="148"/>
      <c r="I1122" s="32"/>
      <c r="J1122" s="157"/>
      <c r="K1122" s="150"/>
      <c r="L1122" s="138"/>
      <c r="M1122" s="150"/>
      <c r="N1122" s="150"/>
      <c r="O1122" s="138"/>
      <c r="P1122" s="150"/>
      <c r="Q1122" s="150"/>
      <c r="R1122" s="139"/>
      <c r="S1122" s="148"/>
      <c r="T1122" s="140"/>
      <c r="U1122" s="175"/>
      <c r="V1122" s="21"/>
    </row>
    <row r="1123" spans="1:22" ht="16.5" hidden="1" customHeight="1" x14ac:dyDescent="0.25">
      <c r="A1123" s="175">
        <v>1100</v>
      </c>
      <c r="B1123" s="175"/>
      <c r="C1123" s="147"/>
      <c r="D1123" s="147"/>
      <c r="E1123" s="148"/>
      <c r="F1123" s="149"/>
      <c r="G1123" s="148"/>
      <c r="H1123" s="148"/>
      <c r="I1123" s="32"/>
      <c r="J1123" s="157"/>
      <c r="K1123" s="150"/>
      <c r="L1123" s="138"/>
      <c r="M1123" s="150"/>
      <c r="N1123" s="150"/>
      <c r="O1123" s="138"/>
      <c r="P1123" s="150"/>
      <c r="Q1123" s="138"/>
      <c r="R1123" s="139"/>
      <c r="S1123" s="148"/>
      <c r="T1123" s="140"/>
      <c r="U1123" s="175"/>
      <c r="V1123" s="21"/>
    </row>
    <row r="1124" spans="1:22" ht="16.5" hidden="1" customHeight="1" x14ac:dyDescent="0.25">
      <c r="A1124" s="175">
        <v>1101</v>
      </c>
      <c r="B1124" s="175"/>
      <c r="C1124" s="147"/>
      <c r="D1124" s="147"/>
      <c r="E1124" s="148"/>
      <c r="F1124" s="149"/>
      <c r="G1124" s="148"/>
      <c r="H1124" s="148"/>
      <c r="I1124" s="138"/>
      <c r="J1124" s="103"/>
      <c r="K1124" s="150"/>
      <c r="L1124" s="138"/>
      <c r="M1124" s="150"/>
      <c r="N1124" s="150"/>
      <c r="O1124" s="138"/>
      <c r="P1124" s="150"/>
      <c r="Q1124" s="138"/>
      <c r="R1124" s="140"/>
      <c r="S1124" s="148"/>
      <c r="T1124" s="140"/>
      <c r="U1124" s="175"/>
      <c r="V1124" s="21"/>
    </row>
    <row r="1125" spans="1:22" ht="16.5" hidden="1" customHeight="1" x14ac:dyDescent="0.25">
      <c r="A1125" s="175">
        <v>1102</v>
      </c>
      <c r="B1125" s="175"/>
      <c r="C1125" s="147"/>
      <c r="D1125" s="147"/>
      <c r="E1125" s="148"/>
      <c r="F1125" s="149"/>
      <c r="G1125" s="148"/>
      <c r="H1125" s="148"/>
      <c r="I1125" s="40"/>
      <c r="J1125" s="103"/>
      <c r="K1125" s="150"/>
      <c r="L1125" s="138"/>
      <c r="M1125" s="150"/>
      <c r="N1125" s="150"/>
      <c r="O1125" s="138"/>
      <c r="P1125" s="150"/>
      <c r="Q1125" s="138"/>
      <c r="R1125" s="140"/>
      <c r="S1125" s="148"/>
      <c r="T1125" s="140"/>
      <c r="U1125" s="175"/>
      <c r="V1125" s="21"/>
    </row>
    <row r="1126" spans="1:22" ht="16.5" hidden="1" customHeight="1" x14ac:dyDescent="0.25">
      <c r="A1126" s="175">
        <v>1103</v>
      </c>
      <c r="B1126" s="175"/>
      <c r="C1126" s="147"/>
      <c r="D1126" s="147"/>
      <c r="E1126" s="148"/>
      <c r="F1126" s="149"/>
      <c r="G1126" s="156"/>
      <c r="H1126" s="148"/>
      <c r="I1126" s="138"/>
      <c r="J1126" s="157"/>
      <c r="K1126" s="150"/>
      <c r="L1126" s="138"/>
      <c r="M1126" s="150"/>
      <c r="N1126" s="150"/>
      <c r="O1126" s="138"/>
      <c r="P1126" s="150"/>
      <c r="Q1126" s="138"/>
      <c r="R1126" s="140"/>
      <c r="S1126" s="148"/>
      <c r="T1126" s="140"/>
      <c r="U1126" s="175"/>
      <c r="V1126" s="21"/>
    </row>
    <row r="1127" spans="1:22" ht="16.5" hidden="1" customHeight="1" x14ac:dyDescent="0.25">
      <c r="A1127" s="175">
        <v>1104</v>
      </c>
      <c r="B1127" s="175"/>
      <c r="C1127" s="147"/>
      <c r="D1127" s="147"/>
      <c r="E1127" s="148"/>
      <c r="F1127" s="149"/>
      <c r="G1127" s="148"/>
      <c r="H1127" s="148"/>
      <c r="I1127" s="138"/>
      <c r="J1127" s="157"/>
      <c r="K1127" s="150"/>
      <c r="L1127" s="138"/>
      <c r="M1127" s="150"/>
      <c r="N1127" s="150"/>
      <c r="O1127" s="138"/>
      <c r="P1127" s="150"/>
      <c r="Q1127" s="138"/>
      <c r="R1127" s="140"/>
      <c r="S1127" s="148"/>
      <c r="T1127" s="140"/>
      <c r="U1127" s="175"/>
      <c r="V1127" s="21"/>
    </row>
    <row r="1128" spans="1:22" ht="16.5" hidden="1" customHeight="1" x14ac:dyDescent="0.25">
      <c r="A1128" s="175">
        <v>1105</v>
      </c>
      <c r="B1128" s="175"/>
      <c r="C1128" s="147"/>
      <c r="D1128" s="147"/>
      <c r="E1128" s="148"/>
      <c r="F1128" s="149"/>
      <c r="G1128" s="156"/>
      <c r="H1128" s="148"/>
      <c r="I1128" s="138"/>
      <c r="J1128" s="103"/>
      <c r="K1128" s="138"/>
      <c r="L1128" s="138"/>
      <c r="M1128" s="150"/>
      <c r="N1128" s="150"/>
      <c r="O1128" s="138"/>
      <c r="P1128" s="150"/>
      <c r="Q1128" s="138"/>
      <c r="R1128" s="140"/>
      <c r="S1128" s="148"/>
      <c r="T1128" s="140"/>
      <c r="U1128" s="175"/>
      <c r="V1128" s="21"/>
    </row>
    <row r="1129" spans="1:22" ht="16.5" hidden="1" customHeight="1" x14ac:dyDescent="0.25">
      <c r="A1129" s="175">
        <v>1106</v>
      </c>
      <c r="B1129" s="175"/>
      <c r="C1129" s="147"/>
      <c r="D1129" s="147"/>
      <c r="E1129" s="148"/>
      <c r="F1129" s="149"/>
      <c r="G1129" s="156"/>
      <c r="H1129" s="148"/>
      <c r="I1129" s="138"/>
      <c r="J1129" s="157"/>
      <c r="K1129" s="150"/>
      <c r="L1129" s="138"/>
      <c r="M1129" s="150"/>
      <c r="N1129" s="150"/>
      <c r="O1129" s="138"/>
      <c r="P1129" s="150"/>
      <c r="Q1129" s="138"/>
      <c r="R1129" s="140"/>
      <c r="S1129" s="175"/>
      <c r="T1129" s="140"/>
      <c r="U1129" s="175"/>
      <c r="V1129" s="21"/>
    </row>
    <row r="1130" spans="1:22" ht="16.5" hidden="1" customHeight="1" x14ac:dyDescent="0.25">
      <c r="A1130" s="175">
        <v>1107</v>
      </c>
      <c r="B1130" s="175"/>
      <c r="C1130" s="147"/>
      <c r="D1130" s="147"/>
      <c r="E1130" s="148"/>
      <c r="F1130" s="149"/>
      <c r="G1130" s="156"/>
      <c r="H1130" s="148"/>
      <c r="I1130" s="138"/>
      <c r="J1130" s="103"/>
      <c r="K1130" s="150"/>
      <c r="L1130" s="138"/>
      <c r="M1130" s="150"/>
      <c r="N1130" s="150"/>
      <c r="O1130" s="138"/>
      <c r="P1130" s="150"/>
      <c r="Q1130" s="138"/>
      <c r="R1130" s="140"/>
      <c r="S1130" s="175"/>
      <c r="T1130" s="140"/>
      <c r="U1130" s="175"/>
      <c r="V1130" s="21"/>
    </row>
    <row r="1131" spans="1:22" ht="16.5" hidden="1" customHeight="1" x14ac:dyDescent="0.25">
      <c r="A1131" s="175">
        <v>1108</v>
      </c>
      <c r="B1131" s="175"/>
      <c r="C1131" s="147"/>
      <c r="D1131" s="147"/>
      <c r="E1131" s="148"/>
      <c r="F1131" s="149"/>
      <c r="G1131" s="148"/>
      <c r="H1131" s="148"/>
      <c r="I1131" s="138"/>
      <c r="J1131" s="103"/>
      <c r="K1131" s="138"/>
      <c r="L1131" s="138"/>
      <c r="M1131" s="138"/>
      <c r="N1131" s="138"/>
      <c r="O1131" s="138"/>
      <c r="P1131" s="150"/>
      <c r="Q1131" s="138"/>
      <c r="R1131" s="140"/>
      <c r="S1131" s="175"/>
      <c r="T1131" s="140"/>
      <c r="U1131" s="175"/>
      <c r="V1131" s="21"/>
    </row>
    <row r="1132" spans="1:22" ht="16.5" hidden="1" customHeight="1" x14ac:dyDescent="0.25">
      <c r="A1132" s="175">
        <v>1109</v>
      </c>
      <c r="B1132" s="175"/>
      <c r="C1132" s="147"/>
      <c r="D1132" s="147"/>
      <c r="E1132" s="148"/>
      <c r="F1132" s="149"/>
      <c r="G1132" s="148"/>
      <c r="H1132" s="148"/>
      <c r="I1132" s="138"/>
      <c r="J1132" s="103"/>
      <c r="K1132" s="150"/>
      <c r="L1132" s="138"/>
      <c r="M1132" s="150"/>
      <c r="N1132" s="150"/>
      <c r="O1132" s="138"/>
      <c r="P1132" s="150"/>
      <c r="Q1132" s="138"/>
      <c r="R1132" s="140"/>
      <c r="S1132" s="175"/>
      <c r="T1132" s="140"/>
      <c r="U1132" s="175"/>
      <c r="V1132" s="21"/>
    </row>
    <row r="1133" spans="1:22" ht="16.5" hidden="1" customHeight="1" x14ac:dyDescent="0.25">
      <c r="A1133" s="175">
        <v>1110</v>
      </c>
      <c r="B1133" s="175"/>
      <c r="C1133" s="147"/>
      <c r="D1133" s="147"/>
      <c r="E1133" s="148"/>
      <c r="F1133" s="149"/>
      <c r="G1133" s="148"/>
      <c r="H1133" s="148"/>
      <c r="I1133" s="138"/>
      <c r="J1133" s="103"/>
      <c r="K1133" s="150"/>
      <c r="L1133" s="138"/>
      <c r="M1133" s="150"/>
      <c r="N1133" s="150"/>
      <c r="O1133" s="138"/>
      <c r="P1133" s="150"/>
      <c r="Q1133" s="138"/>
      <c r="R1133" s="140"/>
      <c r="S1133" s="175"/>
      <c r="T1133" s="140"/>
      <c r="U1133" s="175"/>
      <c r="V1133" s="21"/>
    </row>
    <row r="1134" spans="1:22" ht="16.5" hidden="1" customHeight="1" x14ac:dyDescent="0.25">
      <c r="A1134" s="175">
        <v>1111</v>
      </c>
      <c r="B1134" s="175"/>
      <c r="C1134" s="147"/>
      <c r="D1134" s="147"/>
      <c r="E1134" s="148"/>
      <c r="F1134" s="149"/>
      <c r="G1134" s="148"/>
      <c r="H1134" s="148"/>
      <c r="I1134" s="175"/>
      <c r="J1134" s="157"/>
      <c r="K1134" s="150"/>
      <c r="L1134" s="175"/>
      <c r="M1134" s="138"/>
      <c r="N1134" s="175"/>
      <c r="O1134" s="175"/>
      <c r="P1134" s="150"/>
      <c r="Q1134" s="175"/>
      <c r="R1134" s="140"/>
      <c r="S1134" s="175"/>
      <c r="T1134" s="140"/>
      <c r="U1134" s="175"/>
      <c r="V1134" s="21"/>
    </row>
    <row r="1135" spans="1:22" ht="16.5" hidden="1" customHeight="1" x14ac:dyDescent="0.25">
      <c r="A1135" s="175">
        <v>1112</v>
      </c>
      <c r="B1135" s="175"/>
      <c r="C1135" s="147"/>
      <c r="D1135" s="147"/>
      <c r="E1135" s="148"/>
      <c r="F1135" s="149"/>
      <c r="G1135" s="148"/>
      <c r="H1135" s="148"/>
      <c r="I1135" s="175"/>
      <c r="J1135" s="157"/>
      <c r="K1135" s="150"/>
      <c r="L1135" s="175"/>
      <c r="M1135" s="175"/>
      <c r="N1135" s="175"/>
      <c r="O1135" s="175"/>
      <c r="P1135" s="150"/>
      <c r="Q1135" s="175"/>
      <c r="R1135" s="140"/>
      <c r="S1135" s="175"/>
      <c r="T1135" s="140"/>
      <c r="U1135" s="175"/>
      <c r="V1135" s="21"/>
    </row>
    <row r="1136" spans="1:22" ht="16.5" hidden="1" customHeight="1" x14ac:dyDescent="0.25">
      <c r="A1136" s="175">
        <v>1113</v>
      </c>
      <c r="B1136" s="175"/>
      <c r="C1136" s="147"/>
      <c r="D1136" s="147"/>
      <c r="E1136" s="148"/>
      <c r="F1136" s="149"/>
      <c r="G1136" s="148"/>
      <c r="H1136" s="148"/>
      <c r="I1136" s="175"/>
      <c r="J1136" s="103"/>
      <c r="K1136" s="150"/>
      <c r="L1136" s="175"/>
      <c r="M1136" s="150"/>
      <c r="N1136" s="175"/>
      <c r="O1136" s="175"/>
      <c r="P1136" s="150"/>
      <c r="Q1136" s="175"/>
      <c r="R1136" s="140"/>
      <c r="S1136" s="175"/>
      <c r="T1136" s="140"/>
      <c r="U1136" s="175"/>
      <c r="V1136" s="21"/>
    </row>
    <row r="1137" spans="1:22" ht="16.5" hidden="1" customHeight="1" x14ac:dyDescent="0.25">
      <c r="A1137" s="175">
        <v>1114</v>
      </c>
      <c r="B1137" s="175"/>
      <c r="C1137" s="147"/>
      <c r="D1137" s="147"/>
      <c r="E1137" s="148"/>
      <c r="F1137" s="149"/>
      <c r="G1137" s="148"/>
      <c r="H1137" s="148"/>
      <c r="I1137" s="175"/>
      <c r="J1137" s="103"/>
      <c r="K1137" s="150"/>
      <c r="L1137" s="175"/>
      <c r="M1137" s="150"/>
      <c r="N1137" s="175"/>
      <c r="O1137" s="175"/>
      <c r="P1137" s="150"/>
      <c r="Q1137" s="175"/>
      <c r="R1137" s="140"/>
      <c r="S1137" s="175"/>
      <c r="T1137" s="140"/>
      <c r="U1137" s="175"/>
      <c r="V1137" s="21"/>
    </row>
    <row r="1138" spans="1:22" ht="16.5" hidden="1" customHeight="1" x14ac:dyDescent="0.25">
      <c r="A1138" s="175">
        <v>1115</v>
      </c>
      <c r="B1138" s="175"/>
      <c r="C1138" s="147"/>
      <c r="D1138" s="147"/>
      <c r="E1138" s="148"/>
      <c r="F1138" s="149"/>
      <c r="G1138" s="148"/>
      <c r="H1138" s="148"/>
      <c r="I1138" s="175"/>
      <c r="J1138" s="103"/>
      <c r="K1138" s="138"/>
      <c r="L1138" s="175"/>
      <c r="M1138" s="150"/>
      <c r="N1138" s="175"/>
      <c r="O1138" s="175"/>
      <c r="P1138" s="150"/>
      <c r="Q1138" s="175"/>
      <c r="R1138" s="140"/>
      <c r="S1138" s="175"/>
      <c r="T1138" s="140"/>
      <c r="U1138" s="175"/>
      <c r="V1138" s="21"/>
    </row>
    <row r="1139" spans="1:22" ht="16.5" hidden="1" customHeight="1" x14ac:dyDescent="0.25">
      <c r="A1139" s="175">
        <v>1116</v>
      </c>
      <c r="B1139" s="175"/>
      <c r="C1139" s="147"/>
      <c r="D1139" s="147"/>
      <c r="E1139" s="148"/>
      <c r="F1139" s="149"/>
      <c r="G1139" s="148"/>
      <c r="H1139" s="148"/>
      <c r="I1139" s="175"/>
      <c r="J1139" s="103"/>
      <c r="K1139" s="138"/>
      <c r="L1139" s="175"/>
      <c r="M1139" s="150"/>
      <c r="N1139" s="175"/>
      <c r="O1139" s="175"/>
      <c r="P1139" s="150"/>
      <c r="Q1139" s="175"/>
      <c r="R1139" s="140"/>
      <c r="S1139" s="175"/>
      <c r="T1139" s="140"/>
      <c r="U1139" s="175"/>
      <c r="V1139" s="21"/>
    </row>
    <row r="1140" spans="1:22" ht="16.5" hidden="1" customHeight="1" x14ac:dyDescent="0.25">
      <c r="A1140" s="175">
        <v>1117</v>
      </c>
      <c r="B1140" s="175"/>
      <c r="C1140" s="147"/>
      <c r="D1140" s="147"/>
      <c r="E1140" s="148"/>
      <c r="F1140" s="149"/>
      <c r="G1140" s="148"/>
      <c r="H1140" s="148"/>
      <c r="I1140" s="138"/>
      <c r="J1140" s="103"/>
      <c r="K1140" s="138"/>
      <c r="L1140" s="138"/>
      <c r="M1140" s="150"/>
      <c r="N1140" s="175"/>
      <c r="O1140" s="175"/>
      <c r="P1140" s="150"/>
      <c r="Q1140" s="175"/>
      <c r="R1140" s="140"/>
      <c r="S1140" s="175"/>
      <c r="T1140" s="140"/>
      <c r="U1140" s="175"/>
      <c r="V1140" s="21"/>
    </row>
    <row r="1141" spans="1:22" ht="16.5" hidden="1" customHeight="1" x14ac:dyDescent="0.25">
      <c r="A1141" s="175">
        <v>1118</v>
      </c>
      <c r="B1141" s="175"/>
      <c r="C1141" s="147"/>
      <c r="D1141" s="147"/>
      <c r="E1141" s="148"/>
      <c r="F1141" s="149"/>
      <c r="G1141" s="148"/>
      <c r="H1141" s="148"/>
      <c r="I1141" s="138"/>
      <c r="J1141" s="103"/>
      <c r="K1141" s="138"/>
      <c r="L1141" s="138"/>
      <c r="M1141" s="150"/>
      <c r="N1141" s="175"/>
      <c r="O1141" s="175"/>
      <c r="P1141" s="150"/>
      <c r="Q1141" s="175"/>
      <c r="R1141" s="140"/>
      <c r="S1141" s="175"/>
      <c r="T1141" s="140"/>
      <c r="U1141" s="175"/>
      <c r="V1141" s="21"/>
    </row>
    <row r="1142" spans="1:22" ht="16.5" hidden="1" customHeight="1" x14ac:dyDescent="0.25">
      <c r="A1142" s="175">
        <v>1119</v>
      </c>
      <c r="B1142" s="175"/>
      <c r="C1142" s="147"/>
      <c r="D1142" s="147"/>
      <c r="E1142" s="148"/>
      <c r="F1142" s="149"/>
      <c r="G1142" s="148"/>
      <c r="H1142" s="148"/>
      <c r="I1142" s="138"/>
      <c r="J1142" s="103"/>
      <c r="K1142" s="138"/>
      <c r="L1142" s="138"/>
      <c r="M1142" s="150"/>
      <c r="N1142" s="138"/>
      <c r="O1142" s="138"/>
      <c r="P1142" s="138"/>
      <c r="Q1142" s="138"/>
      <c r="R1142" s="140"/>
      <c r="S1142" s="175"/>
      <c r="T1142" s="140"/>
      <c r="U1142" s="175"/>
      <c r="V1142" s="21"/>
    </row>
    <row r="1143" spans="1:22" ht="16.5" hidden="1" customHeight="1" x14ac:dyDescent="0.25">
      <c r="A1143" s="175">
        <v>1120</v>
      </c>
      <c r="B1143" s="175"/>
      <c r="C1143" s="147"/>
      <c r="D1143" s="187"/>
      <c r="E1143" s="148"/>
      <c r="F1143" s="149"/>
      <c r="G1143" s="148"/>
      <c r="H1143" s="148"/>
      <c r="I1143" s="138"/>
      <c r="J1143" s="103"/>
      <c r="K1143" s="138"/>
      <c r="L1143" s="138"/>
      <c r="M1143" s="150"/>
      <c r="N1143" s="175"/>
      <c r="O1143" s="138"/>
      <c r="P1143" s="138"/>
      <c r="Q1143" s="138"/>
      <c r="R1143" s="140"/>
      <c r="S1143" s="175"/>
      <c r="T1143" s="140"/>
      <c r="U1143" s="175"/>
      <c r="V1143" s="21"/>
    </row>
    <row r="1144" spans="1:22" ht="16.5" hidden="1" customHeight="1" x14ac:dyDescent="0.25">
      <c r="A1144" s="175">
        <v>1121</v>
      </c>
      <c r="B1144" s="175"/>
      <c r="C1144" s="147"/>
      <c r="D1144" s="187"/>
      <c r="E1144" s="148"/>
      <c r="F1144" s="149"/>
      <c r="G1144" s="148"/>
      <c r="H1144" s="148"/>
      <c r="I1144" s="138"/>
      <c r="J1144" s="103"/>
      <c r="K1144" s="138"/>
      <c r="L1144" s="138"/>
      <c r="M1144" s="150"/>
      <c r="N1144" s="175"/>
      <c r="O1144" s="138"/>
      <c r="P1144" s="138"/>
      <c r="Q1144" s="138"/>
      <c r="R1144" s="140"/>
      <c r="S1144" s="175"/>
      <c r="T1144" s="140"/>
      <c r="U1144" s="175"/>
      <c r="V1144" s="21"/>
    </row>
    <row r="1145" spans="1:22" ht="16.5" hidden="1" customHeight="1" x14ac:dyDescent="0.25">
      <c r="A1145" s="175">
        <v>1122</v>
      </c>
      <c r="B1145" s="175"/>
      <c r="C1145" s="147"/>
      <c r="D1145" s="187"/>
      <c r="E1145" s="148"/>
      <c r="F1145" s="149"/>
      <c r="G1145" s="148"/>
      <c r="H1145" s="148"/>
      <c r="I1145" s="138"/>
      <c r="J1145" s="103"/>
      <c r="K1145" s="138"/>
      <c r="L1145" s="138"/>
      <c r="M1145" s="138"/>
      <c r="N1145" s="138"/>
      <c r="O1145" s="138"/>
      <c r="P1145" s="138"/>
      <c r="Q1145" s="138"/>
      <c r="R1145" s="140"/>
      <c r="S1145" s="175"/>
      <c r="T1145" s="140"/>
      <c r="U1145" s="175"/>
      <c r="V1145" s="21"/>
    </row>
    <row r="1146" spans="1:22" ht="16.5" hidden="1" customHeight="1" x14ac:dyDescent="0.25">
      <c r="A1146" s="175">
        <v>1123</v>
      </c>
      <c r="B1146" s="175"/>
      <c r="C1146" s="147"/>
      <c r="D1146" s="187"/>
      <c r="E1146" s="148"/>
      <c r="F1146" s="149"/>
      <c r="G1146" s="148"/>
      <c r="H1146" s="148"/>
      <c r="I1146" s="138"/>
      <c r="J1146" s="103"/>
      <c r="K1146" s="138"/>
      <c r="L1146" s="138"/>
      <c r="M1146" s="150"/>
      <c r="N1146" s="175"/>
      <c r="O1146" s="138"/>
      <c r="P1146" s="138"/>
      <c r="Q1146" s="138"/>
      <c r="R1146" s="140"/>
      <c r="S1146" s="175"/>
      <c r="T1146" s="140"/>
      <c r="U1146" s="175"/>
      <c r="V1146" s="21"/>
    </row>
    <row r="1147" spans="1:22" ht="16.5" hidden="1" customHeight="1" x14ac:dyDescent="0.25">
      <c r="A1147" s="175">
        <v>1124</v>
      </c>
      <c r="B1147" s="175"/>
      <c r="C1147" s="147"/>
      <c r="D1147" s="147"/>
      <c r="E1147" s="148"/>
      <c r="F1147" s="22"/>
      <c r="G1147" s="156"/>
      <c r="H1147" s="148"/>
      <c r="I1147" s="148"/>
      <c r="J1147" s="157"/>
      <c r="K1147" s="138"/>
      <c r="L1147" s="118"/>
      <c r="M1147" s="150"/>
      <c r="N1147" s="150"/>
      <c r="O1147" s="151"/>
      <c r="P1147" s="150"/>
      <c r="Q1147" s="150"/>
      <c r="R1147" s="139"/>
      <c r="S1147" s="148"/>
      <c r="T1147" s="140"/>
      <c r="U1147" s="175"/>
      <c r="V1147" s="21"/>
    </row>
    <row r="1148" spans="1:22" ht="16.5" hidden="1" customHeight="1" x14ac:dyDescent="0.25">
      <c r="A1148" s="175">
        <v>1125</v>
      </c>
      <c r="B1148" s="175"/>
      <c r="C1148" s="147"/>
      <c r="D1148" s="147"/>
      <c r="E1148" s="148"/>
      <c r="F1148" s="22"/>
      <c r="G1148" s="156"/>
      <c r="H1148" s="148"/>
      <c r="I1148" s="148"/>
      <c r="J1148" s="157"/>
      <c r="K1148" s="138"/>
      <c r="L1148" s="118"/>
      <c r="M1148" s="150"/>
      <c r="N1148" s="150"/>
      <c r="O1148" s="151"/>
      <c r="P1148" s="150"/>
      <c r="Q1148" s="150"/>
      <c r="R1148" s="139"/>
      <c r="S1148" s="148"/>
      <c r="T1148" s="140"/>
      <c r="U1148" s="175"/>
      <c r="V1148" s="21"/>
    </row>
    <row r="1149" spans="1:22" ht="16.5" hidden="1" customHeight="1" x14ac:dyDescent="0.25">
      <c r="A1149" s="175">
        <v>1126</v>
      </c>
      <c r="B1149" s="175"/>
      <c r="C1149" s="147"/>
      <c r="D1149" s="147"/>
      <c r="E1149" s="148"/>
      <c r="F1149" s="149"/>
      <c r="G1149" s="156"/>
      <c r="H1149" s="148"/>
      <c r="I1149" s="148"/>
      <c r="J1149" s="157"/>
      <c r="K1149" s="138"/>
      <c r="L1149" s="138"/>
      <c r="M1149" s="150"/>
      <c r="N1149" s="150"/>
      <c r="O1149" s="151"/>
      <c r="P1149" s="150"/>
      <c r="Q1149" s="150"/>
      <c r="R1149" s="139"/>
      <c r="S1149" s="148"/>
      <c r="T1149" s="140"/>
      <c r="U1149" s="175"/>
      <c r="V1149" s="21"/>
    </row>
    <row r="1150" spans="1:22" ht="16.5" hidden="1" customHeight="1" x14ac:dyDescent="0.25">
      <c r="A1150" s="175">
        <v>1127</v>
      </c>
      <c r="B1150" s="175"/>
      <c r="C1150" s="147"/>
      <c r="D1150" s="147"/>
      <c r="E1150" s="148"/>
      <c r="F1150" s="149"/>
      <c r="G1150" s="156"/>
      <c r="H1150" s="148"/>
      <c r="I1150" s="148"/>
      <c r="J1150" s="157"/>
      <c r="K1150" s="150"/>
      <c r="L1150" s="138"/>
      <c r="M1150" s="150"/>
      <c r="N1150" s="150"/>
      <c r="O1150" s="151"/>
      <c r="P1150" s="150"/>
      <c r="Q1150" s="150"/>
      <c r="R1150" s="139"/>
      <c r="S1150" s="148"/>
      <c r="T1150" s="140"/>
      <c r="U1150" s="175"/>
      <c r="V1150" s="21"/>
    </row>
    <row r="1151" spans="1:22" ht="16.5" hidden="1" customHeight="1" x14ac:dyDescent="0.25">
      <c r="A1151" s="175">
        <v>1128</v>
      </c>
      <c r="B1151" s="175"/>
      <c r="C1151" s="147"/>
      <c r="D1151" s="147"/>
      <c r="E1151" s="148"/>
      <c r="F1151" s="149"/>
      <c r="G1151" s="156"/>
      <c r="H1151" s="148"/>
      <c r="I1151" s="148"/>
      <c r="J1151" s="157"/>
      <c r="K1151" s="138"/>
      <c r="L1151" s="118"/>
      <c r="M1151" s="150"/>
      <c r="N1151" s="150"/>
      <c r="O1151" s="151"/>
      <c r="P1151" s="150"/>
      <c r="Q1151" s="150"/>
      <c r="R1151" s="139"/>
      <c r="S1151" s="148"/>
      <c r="T1151" s="140"/>
      <c r="U1151" s="175"/>
      <c r="V1151" s="21"/>
    </row>
    <row r="1152" spans="1:22" ht="16.5" hidden="1" customHeight="1" x14ac:dyDescent="0.25">
      <c r="A1152" s="175">
        <v>1129</v>
      </c>
      <c r="B1152" s="175"/>
      <c r="C1152" s="147"/>
      <c r="D1152" s="147"/>
      <c r="E1152" s="148"/>
      <c r="F1152" s="149"/>
      <c r="G1152" s="156"/>
      <c r="H1152" s="148"/>
      <c r="I1152" s="32"/>
      <c r="J1152" s="157"/>
      <c r="K1152" s="138"/>
      <c r="L1152" s="138"/>
      <c r="M1152" s="150"/>
      <c r="N1152" s="150"/>
      <c r="O1152" s="151"/>
      <c r="P1152" s="150"/>
      <c r="Q1152" s="150"/>
      <c r="R1152" s="139"/>
      <c r="S1152" s="148"/>
      <c r="T1152" s="140"/>
      <c r="U1152" s="175"/>
      <c r="V1152" s="21"/>
    </row>
    <row r="1153" spans="1:22" ht="16.5" hidden="1" customHeight="1" x14ac:dyDescent="0.25">
      <c r="A1153" s="175">
        <v>1130</v>
      </c>
      <c r="B1153" s="175"/>
      <c r="C1153" s="147"/>
      <c r="D1153" s="147"/>
      <c r="E1153" s="148"/>
      <c r="F1153" s="149"/>
      <c r="G1153" s="156"/>
      <c r="H1153" s="148"/>
      <c r="I1153" s="32"/>
      <c r="J1153" s="157"/>
      <c r="K1153" s="150"/>
      <c r="L1153" s="138"/>
      <c r="M1153" s="150"/>
      <c r="N1153" s="150"/>
      <c r="O1153" s="138"/>
      <c r="P1153" s="150"/>
      <c r="Q1153" s="138"/>
      <c r="R1153" s="139"/>
      <c r="S1153" s="148"/>
      <c r="T1153" s="140"/>
      <c r="U1153" s="175"/>
      <c r="V1153" s="21"/>
    </row>
    <row r="1154" spans="1:22" ht="16.5" hidden="1" customHeight="1" x14ac:dyDescent="0.25">
      <c r="A1154" s="175">
        <v>1131</v>
      </c>
      <c r="B1154" s="175"/>
      <c r="C1154" s="147"/>
      <c r="D1154" s="147"/>
      <c r="E1154" s="148"/>
      <c r="F1154" s="149"/>
      <c r="G1154" s="156"/>
      <c r="H1154" s="148"/>
      <c r="I1154" s="32"/>
      <c r="J1154" s="157"/>
      <c r="K1154" s="150"/>
      <c r="L1154" s="138"/>
      <c r="M1154" s="150"/>
      <c r="N1154" s="150"/>
      <c r="O1154" s="138"/>
      <c r="P1154" s="150"/>
      <c r="Q1154" s="138"/>
      <c r="R1154" s="140"/>
      <c r="S1154" s="148"/>
      <c r="T1154" s="140"/>
      <c r="U1154" s="175"/>
      <c r="V1154" s="21"/>
    </row>
    <row r="1155" spans="1:22" ht="16.5" hidden="1" customHeight="1" x14ac:dyDescent="0.25">
      <c r="A1155" s="175">
        <v>1132</v>
      </c>
      <c r="B1155" s="175"/>
      <c r="C1155" s="147"/>
      <c r="D1155" s="147"/>
      <c r="E1155" s="148"/>
      <c r="F1155" s="149"/>
      <c r="G1155" s="156"/>
      <c r="H1155" s="148"/>
      <c r="I1155" s="138"/>
      <c r="J1155" s="103"/>
      <c r="K1155" s="150"/>
      <c r="L1155" s="184"/>
      <c r="M1155" s="150"/>
      <c r="N1155" s="150"/>
      <c r="O1155" s="138"/>
      <c r="P1155" s="150"/>
      <c r="Q1155" s="138"/>
      <c r="R1155" s="140"/>
      <c r="S1155" s="148"/>
      <c r="T1155" s="140"/>
      <c r="U1155" s="175"/>
      <c r="V1155" s="21"/>
    </row>
    <row r="1156" spans="1:22" ht="16.5" hidden="1" customHeight="1" x14ac:dyDescent="0.25">
      <c r="A1156" s="175">
        <v>1133</v>
      </c>
      <c r="B1156" s="175"/>
      <c r="C1156" s="147"/>
      <c r="D1156" s="147"/>
      <c r="E1156" s="148"/>
      <c r="F1156" s="22"/>
      <c r="G1156" s="156"/>
      <c r="H1156" s="148"/>
      <c r="I1156" s="148"/>
      <c r="J1156" s="157"/>
      <c r="K1156" s="138"/>
      <c r="L1156" s="118"/>
      <c r="M1156" s="184"/>
      <c r="N1156" s="150"/>
      <c r="O1156" s="151"/>
      <c r="P1156" s="150"/>
      <c r="Q1156" s="150"/>
      <c r="R1156" s="139"/>
      <c r="S1156" s="148"/>
      <c r="T1156" s="140"/>
      <c r="U1156" s="175"/>
      <c r="V1156" s="21"/>
    </row>
    <row r="1157" spans="1:22" ht="16.5" hidden="1" customHeight="1" x14ac:dyDescent="0.25">
      <c r="A1157" s="175">
        <v>1134</v>
      </c>
      <c r="B1157" s="175"/>
      <c r="C1157" s="147"/>
      <c r="D1157" s="147"/>
      <c r="E1157" s="148"/>
      <c r="F1157" s="149"/>
      <c r="G1157" s="148"/>
      <c r="H1157" s="148"/>
      <c r="I1157" s="148"/>
      <c r="J1157" s="157"/>
      <c r="K1157" s="150"/>
      <c r="L1157" s="118"/>
      <c r="M1157" s="184"/>
      <c r="N1157" s="150"/>
      <c r="O1157" s="151"/>
      <c r="P1157" s="150"/>
      <c r="Q1157" s="150"/>
      <c r="R1157" s="139"/>
      <c r="S1157" s="148"/>
      <c r="T1157" s="140"/>
      <c r="U1157" s="175"/>
      <c r="V1157" s="21"/>
    </row>
    <row r="1158" spans="1:22" ht="16.5" hidden="1" customHeight="1" x14ac:dyDescent="0.25">
      <c r="A1158" s="175">
        <v>1135</v>
      </c>
      <c r="B1158" s="175"/>
      <c r="C1158" s="147"/>
      <c r="D1158" s="147"/>
      <c r="E1158" s="148"/>
      <c r="F1158" s="153"/>
      <c r="G1158" s="148"/>
      <c r="H1158" s="148"/>
      <c r="I1158" s="148"/>
      <c r="J1158" s="157"/>
      <c r="K1158" s="138"/>
      <c r="L1158" s="118"/>
      <c r="M1158" s="184"/>
      <c r="N1158" s="150"/>
      <c r="O1158" s="151"/>
      <c r="P1158" s="150"/>
      <c r="Q1158" s="150"/>
      <c r="R1158" s="139"/>
      <c r="S1158" s="148"/>
      <c r="T1158" s="140"/>
      <c r="U1158" s="175"/>
      <c r="V1158" s="21"/>
    </row>
    <row r="1159" spans="1:22" ht="16.5" hidden="1" customHeight="1" x14ac:dyDescent="0.25">
      <c r="A1159" s="175">
        <v>1136</v>
      </c>
      <c r="B1159" s="175"/>
      <c r="C1159" s="147"/>
      <c r="D1159" s="147"/>
      <c r="E1159" s="148"/>
      <c r="F1159" s="149"/>
      <c r="G1159" s="148"/>
      <c r="H1159" s="148"/>
      <c r="I1159" s="32"/>
      <c r="J1159" s="157"/>
      <c r="K1159" s="138"/>
      <c r="L1159" s="150"/>
      <c r="M1159" s="184"/>
      <c r="N1159" s="150"/>
      <c r="O1159" s="151"/>
      <c r="P1159" s="150"/>
      <c r="Q1159" s="150"/>
      <c r="R1159" s="139"/>
      <c r="S1159" s="148"/>
      <c r="T1159" s="140"/>
      <c r="U1159" s="175"/>
      <c r="V1159" s="21"/>
    </row>
    <row r="1160" spans="1:22" ht="16.5" hidden="1" customHeight="1" x14ac:dyDescent="0.25">
      <c r="A1160" s="175">
        <v>1137</v>
      </c>
      <c r="B1160" s="175"/>
      <c r="C1160" s="147"/>
      <c r="D1160" s="147"/>
      <c r="E1160" s="148"/>
      <c r="F1160" s="149"/>
      <c r="G1160" s="148"/>
      <c r="H1160" s="148"/>
      <c r="I1160" s="32"/>
      <c r="J1160" s="157"/>
      <c r="K1160" s="150"/>
      <c r="L1160" s="138"/>
      <c r="M1160" s="184"/>
      <c r="N1160" s="150"/>
      <c r="O1160" s="138"/>
      <c r="P1160" s="150"/>
      <c r="Q1160" s="138"/>
      <c r="R1160" s="139"/>
      <c r="S1160" s="148"/>
      <c r="T1160" s="140"/>
      <c r="U1160" s="175"/>
      <c r="V1160" s="21"/>
    </row>
    <row r="1161" spans="1:22" ht="16.5" hidden="1" customHeight="1" x14ac:dyDescent="0.25">
      <c r="A1161" s="175">
        <v>1138</v>
      </c>
      <c r="B1161" s="175"/>
      <c r="C1161" s="147"/>
      <c r="D1161" s="147"/>
      <c r="E1161" s="148"/>
      <c r="F1161" s="149"/>
      <c r="G1161" s="148"/>
      <c r="H1161" s="148"/>
      <c r="I1161" s="32"/>
      <c r="J1161" s="157"/>
      <c r="K1161" s="150"/>
      <c r="L1161" s="184"/>
      <c r="M1161" s="150"/>
      <c r="N1161" s="150"/>
      <c r="O1161" s="138"/>
      <c r="P1161" s="150"/>
      <c r="Q1161" s="138"/>
      <c r="R1161" s="139"/>
      <c r="S1161" s="148"/>
      <c r="T1161" s="140"/>
      <c r="U1161" s="175"/>
      <c r="V1161" s="21"/>
    </row>
    <row r="1162" spans="1:22" ht="16.5" hidden="1" customHeight="1" x14ac:dyDescent="0.25">
      <c r="A1162" s="175">
        <v>1139</v>
      </c>
      <c r="B1162" s="175"/>
      <c r="C1162" s="147"/>
      <c r="D1162" s="147"/>
      <c r="E1162" s="148"/>
      <c r="F1162" s="149"/>
      <c r="G1162" s="148"/>
      <c r="H1162" s="148"/>
      <c r="I1162" s="138"/>
      <c r="J1162" s="103"/>
      <c r="K1162" s="150"/>
      <c r="L1162" s="184"/>
      <c r="M1162" s="150"/>
      <c r="N1162" s="150"/>
      <c r="O1162" s="138"/>
      <c r="P1162" s="150"/>
      <c r="Q1162" s="138"/>
      <c r="R1162" s="140"/>
      <c r="S1162" s="148"/>
      <c r="T1162" s="140"/>
      <c r="U1162" s="175"/>
      <c r="V1162" s="21"/>
    </row>
    <row r="1163" spans="1:22" ht="16.5" hidden="1" customHeight="1" x14ac:dyDescent="0.25">
      <c r="A1163" s="175">
        <v>1140</v>
      </c>
      <c r="B1163" s="175"/>
      <c r="C1163" s="147"/>
      <c r="D1163" s="147"/>
      <c r="E1163" s="148"/>
      <c r="F1163" s="149"/>
      <c r="G1163" s="148"/>
      <c r="H1163" s="148"/>
      <c r="I1163" s="40"/>
      <c r="J1163" s="157"/>
      <c r="K1163" s="138"/>
      <c r="L1163" s="138"/>
      <c r="M1163" s="184"/>
      <c r="N1163" s="150"/>
      <c r="O1163" s="151"/>
      <c r="P1163" s="150"/>
      <c r="Q1163" s="150"/>
      <c r="R1163" s="139"/>
      <c r="S1163" s="148"/>
      <c r="T1163" s="140"/>
      <c r="U1163" s="175"/>
      <c r="V1163" s="21"/>
    </row>
    <row r="1164" spans="1:22" ht="16.5" hidden="1" customHeight="1" x14ac:dyDescent="0.25">
      <c r="A1164" s="175">
        <v>1141</v>
      </c>
      <c r="B1164" s="175"/>
      <c r="C1164" s="147"/>
      <c r="D1164" s="147"/>
      <c r="E1164" s="148"/>
      <c r="F1164" s="149"/>
      <c r="G1164" s="148"/>
      <c r="H1164" s="148"/>
      <c r="I1164" s="138"/>
      <c r="J1164" s="157"/>
      <c r="K1164" s="150"/>
      <c r="L1164" s="138"/>
      <c r="M1164" s="184"/>
      <c r="N1164" s="150"/>
      <c r="O1164" s="151"/>
      <c r="P1164" s="150"/>
      <c r="Q1164" s="150"/>
      <c r="R1164" s="139"/>
      <c r="S1164" s="148"/>
      <c r="T1164" s="140"/>
      <c r="U1164" s="175"/>
      <c r="V1164" s="21"/>
    </row>
    <row r="1165" spans="1:22" ht="16.5" hidden="1" customHeight="1" x14ac:dyDescent="0.25">
      <c r="A1165" s="175">
        <v>1142</v>
      </c>
      <c r="B1165" s="175"/>
      <c r="C1165" s="147"/>
      <c r="D1165" s="147"/>
      <c r="E1165" s="148"/>
      <c r="F1165" s="149"/>
      <c r="G1165" s="148"/>
      <c r="H1165" s="148"/>
      <c r="I1165" s="138"/>
      <c r="J1165" s="103"/>
      <c r="K1165" s="150"/>
      <c r="L1165" s="138"/>
      <c r="M1165" s="184"/>
      <c r="N1165" s="150"/>
      <c r="O1165" s="138"/>
      <c r="P1165" s="150"/>
      <c r="Q1165" s="138"/>
      <c r="R1165" s="140"/>
      <c r="S1165" s="148"/>
      <c r="T1165" s="140"/>
      <c r="U1165" s="175"/>
      <c r="V1165" s="21"/>
    </row>
    <row r="1166" spans="1:22" ht="16.5" hidden="1" customHeight="1" x14ac:dyDescent="0.25">
      <c r="A1166" s="175">
        <v>1143</v>
      </c>
      <c r="B1166" s="175"/>
      <c r="C1166" s="147"/>
      <c r="D1166" s="147"/>
      <c r="E1166" s="148"/>
      <c r="F1166" s="149"/>
      <c r="G1166" s="187"/>
      <c r="H1166" s="148"/>
      <c r="I1166" s="138"/>
      <c r="J1166" s="103"/>
      <c r="K1166" s="150"/>
      <c r="L1166" s="138"/>
      <c r="M1166" s="184"/>
      <c r="N1166" s="150"/>
      <c r="O1166" s="151"/>
      <c r="P1166" s="150"/>
      <c r="Q1166" s="150"/>
      <c r="R1166" s="139"/>
      <c r="S1166" s="148"/>
      <c r="T1166" s="140"/>
      <c r="U1166" s="175"/>
      <c r="V1166" s="21"/>
    </row>
    <row r="1167" spans="1:22" ht="16.5" hidden="1" customHeight="1" x14ac:dyDescent="0.25">
      <c r="A1167" s="175">
        <v>1144</v>
      </c>
      <c r="B1167" s="175"/>
      <c r="C1167" s="147"/>
      <c r="D1167" s="147"/>
      <c r="E1167" s="148"/>
      <c r="F1167" s="149"/>
      <c r="G1167" s="148"/>
      <c r="H1167" s="148"/>
      <c r="I1167" s="138"/>
      <c r="J1167" s="157"/>
      <c r="K1167" s="150"/>
      <c r="L1167" s="184"/>
      <c r="M1167" s="138"/>
      <c r="N1167" s="150"/>
      <c r="O1167" s="138"/>
      <c r="P1167" s="150"/>
      <c r="Q1167" s="150"/>
      <c r="R1167" s="139"/>
      <c r="S1167" s="148"/>
      <c r="T1167" s="140"/>
      <c r="U1167" s="175"/>
      <c r="V1167" s="21"/>
    </row>
    <row r="1168" spans="1:22" ht="16.5" hidden="1" customHeight="1" x14ac:dyDescent="0.25">
      <c r="A1168" s="175">
        <v>1145</v>
      </c>
      <c r="B1168" s="175"/>
      <c r="C1168" s="147"/>
      <c r="D1168" s="147"/>
      <c r="E1168" s="148"/>
      <c r="F1168" s="149"/>
      <c r="G1168" s="148"/>
      <c r="H1168" s="148"/>
      <c r="I1168" s="138"/>
      <c r="J1168" s="103"/>
      <c r="K1168" s="138"/>
      <c r="L1168" s="138"/>
      <c r="M1168" s="184"/>
      <c r="N1168" s="150"/>
      <c r="O1168" s="151"/>
      <c r="P1168" s="150"/>
      <c r="Q1168" s="150"/>
      <c r="R1168" s="139"/>
      <c r="S1168" s="148"/>
      <c r="T1168" s="140"/>
      <c r="U1168" s="175"/>
      <c r="V1168" s="21"/>
    </row>
    <row r="1169" spans="1:22" ht="16.5" hidden="1" customHeight="1" x14ac:dyDescent="0.25">
      <c r="A1169" s="175">
        <v>1146</v>
      </c>
      <c r="B1169" s="175"/>
      <c r="C1169" s="147"/>
      <c r="D1169" s="147"/>
      <c r="E1169" s="148"/>
      <c r="F1169" s="149"/>
      <c r="G1169" s="148"/>
      <c r="H1169" s="148"/>
      <c r="I1169" s="138"/>
      <c r="J1169" s="103"/>
      <c r="K1169" s="138"/>
      <c r="L1169" s="184"/>
      <c r="M1169" s="138"/>
      <c r="N1169" s="150"/>
      <c r="O1169" s="138"/>
      <c r="P1169" s="150"/>
      <c r="Q1169" s="138"/>
      <c r="R1169" s="140"/>
      <c r="S1169" s="175"/>
      <c r="T1169" s="140"/>
      <c r="U1169" s="175"/>
      <c r="V1169" s="21"/>
    </row>
    <row r="1170" spans="1:22" ht="16.5" hidden="1" customHeight="1" x14ac:dyDescent="0.25">
      <c r="A1170" s="175">
        <v>1147</v>
      </c>
      <c r="B1170" s="175"/>
      <c r="C1170" s="147"/>
      <c r="D1170" s="147"/>
      <c r="E1170" s="148"/>
      <c r="F1170" s="149"/>
      <c r="G1170" s="148"/>
      <c r="H1170" s="148"/>
      <c r="I1170" s="138"/>
      <c r="J1170" s="103"/>
      <c r="K1170" s="138"/>
      <c r="L1170" s="184"/>
      <c r="M1170" s="138"/>
      <c r="N1170" s="150"/>
      <c r="O1170" s="138"/>
      <c r="P1170" s="150"/>
      <c r="Q1170" s="138"/>
      <c r="R1170" s="140"/>
      <c r="S1170" s="175"/>
      <c r="T1170" s="140"/>
      <c r="U1170" s="175"/>
      <c r="V1170" s="21"/>
    </row>
    <row r="1171" spans="1:22" ht="16.5" hidden="1" customHeight="1" x14ac:dyDescent="0.25">
      <c r="A1171" s="175">
        <v>1148</v>
      </c>
      <c r="B1171" s="175"/>
      <c r="C1171" s="147"/>
      <c r="D1171" s="147"/>
      <c r="E1171" s="148"/>
      <c r="F1171" s="149"/>
      <c r="G1171" s="148"/>
      <c r="H1171" s="148"/>
      <c r="I1171" s="138"/>
      <c r="J1171" s="103"/>
      <c r="K1171" s="138"/>
      <c r="L1171" s="184"/>
      <c r="M1171" s="138"/>
      <c r="N1171" s="150"/>
      <c r="O1171" s="138"/>
      <c r="P1171" s="150"/>
      <c r="Q1171" s="138"/>
      <c r="R1171" s="140"/>
      <c r="S1171" s="175"/>
      <c r="T1171" s="140"/>
      <c r="U1171" s="175"/>
      <c r="V1171" s="21"/>
    </row>
    <row r="1172" spans="1:22" ht="16.5" hidden="1" customHeight="1" x14ac:dyDescent="0.25">
      <c r="A1172" s="175">
        <v>1149</v>
      </c>
      <c r="B1172" s="175"/>
      <c r="C1172" s="147"/>
      <c r="D1172" s="147"/>
      <c r="E1172" s="148"/>
      <c r="F1172" s="149"/>
      <c r="G1172" s="148"/>
      <c r="H1172" s="148"/>
      <c r="I1172" s="175"/>
      <c r="J1172" s="103"/>
      <c r="K1172" s="138"/>
      <c r="L1172" s="184"/>
      <c r="M1172" s="138"/>
      <c r="N1172" s="150"/>
      <c r="O1172" s="175"/>
      <c r="P1172" s="150"/>
      <c r="Q1172" s="138"/>
      <c r="R1172" s="140"/>
      <c r="S1172" s="175"/>
      <c r="T1172" s="140"/>
      <c r="U1172" s="175"/>
      <c r="V1172" s="21"/>
    </row>
    <row r="1173" spans="1:22" ht="16.5" hidden="1" customHeight="1" x14ac:dyDescent="0.25">
      <c r="A1173" s="175">
        <v>1150</v>
      </c>
      <c r="B1173" s="175"/>
      <c r="C1173" s="147"/>
      <c r="D1173" s="147"/>
      <c r="E1173" s="148"/>
      <c r="F1173" s="149"/>
      <c r="G1173" s="148"/>
      <c r="H1173" s="148"/>
      <c r="I1173" s="175"/>
      <c r="J1173" s="103"/>
      <c r="K1173" s="138"/>
      <c r="L1173" s="175"/>
      <c r="M1173" s="175"/>
      <c r="N1173" s="175"/>
      <c r="O1173" s="175"/>
      <c r="P1173" s="150"/>
      <c r="Q1173" s="175"/>
      <c r="R1173" s="140"/>
      <c r="S1173" s="175"/>
      <c r="T1173" s="140"/>
      <c r="U1173" s="175"/>
      <c r="V1173" s="21"/>
    </row>
    <row r="1174" spans="1:22" ht="16.5" hidden="1" customHeight="1" x14ac:dyDescent="0.25">
      <c r="A1174" s="175">
        <v>1151</v>
      </c>
      <c r="B1174" s="175"/>
      <c r="C1174" s="147"/>
      <c r="D1174" s="147"/>
      <c r="E1174" s="148"/>
      <c r="F1174" s="22"/>
      <c r="G1174" s="156"/>
      <c r="H1174" s="148"/>
      <c r="I1174" s="148"/>
      <c r="J1174" s="157"/>
      <c r="K1174" s="138"/>
      <c r="L1174" s="118"/>
      <c r="M1174" s="150"/>
      <c r="N1174" s="150"/>
      <c r="O1174" s="151"/>
      <c r="P1174" s="150"/>
      <c r="Q1174" s="150"/>
      <c r="R1174" s="139"/>
      <c r="S1174" s="148"/>
      <c r="T1174" s="140"/>
      <c r="U1174" s="175"/>
      <c r="V1174" s="21"/>
    </row>
    <row r="1175" spans="1:22" ht="16.5" hidden="1" customHeight="1" x14ac:dyDescent="0.25">
      <c r="A1175" s="175">
        <v>1152</v>
      </c>
      <c r="B1175" s="175"/>
      <c r="C1175" s="147"/>
      <c r="D1175" s="147"/>
      <c r="E1175" s="148"/>
      <c r="F1175" s="22"/>
      <c r="G1175" s="148"/>
      <c r="H1175" s="148"/>
      <c r="I1175" s="148"/>
      <c r="J1175" s="157"/>
      <c r="K1175" s="138"/>
      <c r="L1175" s="118"/>
      <c r="M1175" s="150"/>
      <c r="N1175" s="150"/>
      <c r="O1175" s="151"/>
      <c r="P1175" s="150"/>
      <c r="Q1175" s="150"/>
      <c r="R1175" s="139"/>
      <c r="S1175" s="148"/>
      <c r="T1175" s="140"/>
      <c r="U1175" s="175"/>
      <c r="V1175" s="21"/>
    </row>
    <row r="1176" spans="1:22" ht="16.5" hidden="1" customHeight="1" x14ac:dyDescent="0.25">
      <c r="A1176" s="175">
        <v>1153</v>
      </c>
      <c r="B1176" s="175"/>
      <c r="C1176" s="147"/>
      <c r="D1176" s="147"/>
      <c r="E1176" s="21"/>
      <c r="F1176" s="22"/>
      <c r="G1176" s="156"/>
      <c r="H1176" s="148"/>
      <c r="I1176" s="148"/>
      <c r="J1176" s="157"/>
      <c r="K1176" s="138"/>
      <c r="L1176" s="118"/>
      <c r="M1176" s="150"/>
      <c r="N1176" s="138"/>
      <c r="O1176" s="151"/>
      <c r="P1176" s="150"/>
      <c r="Q1176" s="150"/>
      <c r="R1176" s="139"/>
      <c r="S1176" s="148"/>
      <c r="T1176" s="140"/>
      <c r="U1176" s="175"/>
      <c r="V1176" s="21"/>
    </row>
    <row r="1177" spans="1:22" ht="16.5" hidden="1" customHeight="1" x14ac:dyDescent="0.25">
      <c r="A1177" s="175">
        <v>1154</v>
      </c>
      <c r="B1177" s="175"/>
      <c r="C1177" s="147"/>
      <c r="D1177" s="147"/>
      <c r="E1177" s="148"/>
      <c r="F1177" s="22"/>
      <c r="G1177" s="156"/>
      <c r="H1177" s="148"/>
      <c r="I1177" s="148"/>
      <c r="J1177" s="157"/>
      <c r="K1177" s="138"/>
      <c r="L1177" s="118"/>
      <c r="M1177" s="150"/>
      <c r="N1177" s="150"/>
      <c r="O1177" s="151"/>
      <c r="P1177" s="150"/>
      <c r="Q1177" s="150"/>
      <c r="R1177" s="139"/>
      <c r="S1177" s="148"/>
      <c r="T1177" s="140"/>
      <c r="U1177" s="175"/>
      <c r="V1177" s="21"/>
    </row>
    <row r="1178" spans="1:22" ht="16.5" hidden="1" customHeight="1" x14ac:dyDescent="0.25">
      <c r="A1178" s="175">
        <v>1155</v>
      </c>
      <c r="B1178" s="175"/>
      <c r="C1178" s="147"/>
      <c r="D1178" s="147"/>
      <c r="E1178" s="148"/>
      <c r="F1178" s="149"/>
      <c r="G1178" s="156"/>
      <c r="H1178" s="148"/>
      <c r="I1178" s="148"/>
      <c r="J1178" s="157"/>
      <c r="K1178" s="150"/>
      <c r="L1178" s="118"/>
      <c r="M1178" s="150"/>
      <c r="N1178" s="150"/>
      <c r="O1178" s="151"/>
      <c r="P1178" s="150"/>
      <c r="Q1178" s="150"/>
      <c r="R1178" s="139"/>
      <c r="S1178" s="148"/>
      <c r="T1178" s="140"/>
      <c r="U1178" s="175"/>
      <c r="V1178" s="21"/>
    </row>
    <row r="1179" spans="1:22" ht="16.5" hidden="1" customHeight="1" x14ac:dyDescent="0.25">
      <c r="A1179" s="175">
        <v>1156</v>
      </c>
      <c r="B1179" s="175"/>
      <c r="C1179" s="147"/>
      <c r="D1179" s="147"/>
      <c r="E1179" s="148"/>
      <c r="F1179" s="149"/>
      <c r="G1179" s="148"/>
      <c r="H1179" s="148"/>
      <c r="I1179" s="148"/>
      <c r="J1179" s="157"/>
      <c r="K1179" s="138"/>
      <c r="L1179" s="118"/>
      <c r="M1179" s="118"/>
      <c r="N1179" s="150"/>
      <c r="O1179" s="151"/>
      <c r="P1179" s="150"/>
      <c r="Q1179" s="150"/>
      <c r="R1179" s="139"/>
      <c r="S1179" s="148"/>
      <c r="T1179" s="140"/>
      <c r="U1179" s="175"/>
      <c r="V1179" s="21"/>
    </row>
    <row r="1180" spans="1:22" ht="16.5" hidden="1" customHeight="1" x14ac:dyDescent="0.25">
      <c r="A1180" s="175">
        <v>1157</v>
      </c>
      <c r="B1180" s="175"/>
      <c r="C1180" s="147"/>
      <c r="D1180" s="147"/>
      <c r="E1180" s="148"/>
      <c r="F1180" s="22"/>
      <c r="G1180" s="156"/>
      <c r="H1180" s="148"/>
      <c r="I1180" s="148"/>
      <c r="J1180" s="157"/>
      <c r="K1180" s="138"/>
      <c r="L1180" s="118"/>
      <c r="M1180" s="150"/>
      <c r="N1180" s="150"/>
      <c r="O1180" s="151"/>
      <c r="P1180" s="150"/>
      <c r="Q1180" s="150"/>
      <c r="R1180" s="139"/>
      <c r="S1180" s="148"/>
      <c r="T1180" s="140"/>
      <c r="U1180" s="175"/>
      <c r="V1180" s="21"/>
    </row>
    <row r="1181" spans="1:22" ht="16.5" hidden="1" customHeight="1" x14ac:dyDescent="0.25">
      <c r="A1181" s="175">
        <v>1158</v>
      </c>
      <c r="B1181" s="175"/>
      <c r="C1181" s="147"/>
      <c r="D1181" s="147"/>
      <c r="E1181" s="21"/>
      <c r="F1181" s="22"/>
      <c r="G1181" s="156"/>
      <c r="H1181" s="148"/>
      <c r="I1181" s="156"/>
      <c r="J1181" s="157"/>
      <c r="K1181" s="150"/>
      <c r="L1181" s="150"/>
      <c r="M1181" s="150"/>
      <c r="N1181" s="150"/>
      <c r="O1181" s="151"/>
      <c r="P1181" s="150"/>
      <c r="Q1181" s="150"/>
      <c r="R1181" s="139"/>
      <c r="S1181" s="148"/>
      <c r="T1181" s="140"/>
      <c r="U1181" s="175"/>
      <c r="V1181" s="21"/>
    </row>
    <row r="1182" spans="1:22" ht="16.5" hidden="1" customHeight="1" x14ac:dyDescent="0.25">
      <c r="A1182" s="175">
        <v>1159</v>
      </c>
      <c r="B1182" s="175"/>
      <c r="C1182" s="147"/>
      <c r="D1182" s="147"/>
      <c r="E1182" s="148"/>
      <c r="F1182" s="22"/>
      <c r="G1182" s="156"/>
      <c r="H1182" s="148"/>
      <c r="I1182" s="148"/>
      <c r="J1182" s="157"/>
      <c r="K1182" s="150"/>
      <c r="L1182" s="118"/>
      <c r="M1182" s="150"/>
      <c r="N1182" s="138"/>
      <c r="O1182" s="151"/>
      <c r="P1182" s="150"/>
      <c r="Q1182" s="150"/>
      <c r="R1182" s="139"/>
      <c r="S1182" s="148"/>
      <c r="T1182" s="140"/>
      <c r="U1182" s="175"/>
      <c r="V1182" s="21"/>
    </row>
    <row r="1183" spans="1:22" ht="16.5" hidden="1" customHeight="1" x14ac:dyDescent="0.25">
      <c r="A1183" s="175">
        <v>1160</v>
      </c>
      <c r="B1183" s="175"/>
      <c r="C1183" s="147"/>
      <c r="D1183" s="147"/>
      <c r="E1183" s="148"/>
      <c r="F1183" s="22"/>
      <c r="G1183" s="156"/>
      <c r="H1183" s="148"/>
      <c r="I1183" s="148"/>
      <c r="J1183" s="157"/>
      <c r="K1183" s="150"/>
      <c r="L1183" s="118"/>
      <c r="M1183" s="150"/>
      <c r="N1183" s="138"/>
      <c r="O1183" s="151"/>
      <c r="P1183" s="150"/>
      <c r="Q1183" s="150"/>
      <c r="R1183" s="139"/>
      <c r="S1183" s="148"/>
      <c r="T1183" s="140"/>
      <c r="U1183" s="175"/>
      <c r="V1183" s="21"/>
    </row>
    <row r="1184" spans="1:22" ht="16.5" hidden="1" customHeight="1" x14ac:dyDescent="0.25">
      <c r="A1184" s="175">
        <v>1161</v>
      </c>
      <c r="B1184" s="175"/>
      <c r="C1184" s="147"/>
      <c r="D1184" s="147"/>
      <c r="E1184" s="148"/>
      <c r="F1184" s="22"/>
      <c r="G1184" s="156"/>
      <c r="H1184" s="148"/>
      <c r="I1184" s="148"/>
      <c r="J1184" s="157"/>
      <c r="K1184" s="150"/>
      <c r="L1184" s="152"/>
      <c r="M1184" s="150"/>
      <c r="N1184" s="150"/>
      <c r="O1184" s="144"/>
      <c r="P1184" s="150"/>
      <c r="Q1184" s="138"/>
      <c r="R1184" s="139"/>
      <c r="S1184" s="148"/>
      <c r="T1184" s="140"/>
      <c r="U1184" s="175"/>
      <c r="V1184" s="21"/>
    </row>
    <row r="1185" spans="1:22" ht="16.5" hidden="1" customHeight="1" x14ac:dyDescent="0.25">
      <c r="A1185" s="175">
        <v>1162</v>
      </c>
      <c r="B1185" s="175"/>
      <c r="C1185" s="147"/>
      <c r="D1185" s="147"/>
      <c r="E1185" s="148"/>
      <c r="F1185" s="149"/>
      <c r="G1185" s="148"/>
      <c r="H1185" s="148"/>
      <c r="I1185" s="32"/>
      <c r="J1185" s="157"/>
      <c r="K1185" s="150"/>
      <c r="L1185" s="150"/>
      <c r="M1185" s="150"/>
      <c r="N1185" s="138"/>
      <c r="O1185" s="138"/>
      <c r="P1185" s="150"/>
      <c r="Q1185" s="138"/>
      <c r="R1185" s="139"/>
      <c r="S1185" s="148"/>
      <c r="T1185" s="140"/>
      <c r="U1185" s="175"/>
      <c r="V1185" s="21"/>
    </row>
    <row r="1186" spans="1:22" ht="16.5" hidden="1" customHeight="1" x14ac:dyDescent="0.25">
      <c r="A1186" s="175">
        <v>1163</v>
      </c>
      <c r="B1186" s="175"/>
      <c r="C1186" s="147"/>
      <c r="D1186" s="147"/>
      <c r="E1186" s="148"/>
      <c r="F1186" s="149"/>
      <c r="G1186" s="148"/>
      <c r="H1186" s="148"/>
      <c r="I1186" s="32"/>
      <c r="J1186" s="157"/>
      <c r="K1186" s="150"/>
      <c r="L1186" s="138"/>
      <c r="M1186" s="150"/>
      <c r="N1186" s="138"/>
      <c r="O1186" s="138"/>
      <c r="P1186" s="150"/>
      <c r="Q1186" s="138"/>
      <c r="R1186" s="139"/>
      <c r="S1186" s="148"/>
      <c r="T1186" s="140"/>
      <c r="U1186" s="175"/>
      <c r="V1186" s="21"/>
    </row>
    <row r="1187" spans="1:22" ht="16.5" hidden="1" customHeight="1" x14ac:dyDescent="0.25">
      <c r="A1187" s="175">
        <v>1164</v>
      </c>
      <c r="B1187" s="175"/>
      <c r="C1187" s="147"/>
      <c r="D1187" s="147"/>
      <c r="E1187" s="148"/>
      <c r="F1187" s="149"/>
      <c r="G1187" s="148"/>
      <c r="H1187" s="148"/>
      <c r="I1187" s="148"/>
      <c r="J1187" s="103"/>
      <c r="K1187" s="138"/>
      <c r="L1187" s="118"/>
      <c r="M1187" s="138"/>
      <c r="N1187" s="138"/>
      <c r="O1187" s="151"/>
      <c r="P1187" s="150"/>
      <c r="Q1187" s="150"/>
      <c r="R1187" s="139"/>
      <c r="S1187" s="148"/>
      <c r="T1187" s="140"/>
      <c r="U1187" s="175"/>
      <c r="V1187" s="21"/>
    </row>
    <row r="1188" spans="1:22" ht="16.5" hidden="1" customHeight="1" x14ac:dyDescent="0.25">
      <c r="A1188" s="175">
        <v>1165</v>
      </c>
      <c r="B1188" s="175"/>
      <c r="C1188" s="147"/>
      <c r="D1188" s="147"/>
      <c r="E1188" s="148"/>
      <c r="F1188" s="149"/>
      <c r="G1188" s="156"/>
      <c r="H1188" s="148"/>
      <c r="I1188" s="148"/>
      <c r="J1188" s="138"/>
      <c r="K1188" s="138"/>
      <c r="L1188" s="138"/>
      <c r="M1188" s="138"/>
      <c r="N1188" s="138"/>
      <c r="O1188" s="151"/>
      <c r="P1188" s="150"/>
      <c r="Q1188" s="150"/>
      <c r="R1188" s="139"/>
      <c r="S1188" s="148"/>
      <c r="T1188" s="140"/>
      <c r="U1188" s="175"/>
      <c r="V1188" s="21"/>
    </row>
    <row r="1189" spans="1:22" ht="15.75" hidden="1" customHeight="1" x14ac:dyDescent="0.25">
      <c r="A1189" s="175">
        <v>1166</v>
      </c>
      <c r="B1189" s="175"/>
      <c r="C1189" s="147"/>
      <c r="D1189" s="147"/>
      <c r="E1189" s="148"/>
      <c r="F1189" s="149"/>
      <c r="G1189" s="148"/>
      <c r="H1189" s="148"/>
      <c r="I1189" s="148"/>
      <c r="J1189" s="103"/>
      <c r="K1189" s="138"/>
      <c r="L1189" s="118"/>
      <c r="M1189" s="138"/>
      <c r="N1189" s="138"/>
      <c r="O1189" s="138"/>
      <c r="P1189" s="150"/>
      <c r="Q1189" s="138"/>
      <c r="R1189" s="139"/>
      <c r="S1189" s="148"/>
      <c r="T1189" s="140"/>
      <c r="U1189" s="175"/>
      <c r="V1189" s="21"/>
    </row>
    <row r="1190" spans="1:22" ht="16.5" hidden="1" customHeight="1" x14ac:dyDescent="0.25">
      <c r="A1190" s="175">
        <v>1167</v>
      </c>
      <c r="B1190" s="175"/>
      <c r="C1190" s="147"/>
      <c r="D1190" s="147"/>
      <c r="E1190" s="148"/>
      <c r="F1190" s="149"/>
      <c r="G1190" s="148"/>
      <c r="H1190" s="148"/>
      <c r="I1190" s="148"/>
      <c r="J1190" s="103"/>
      <c r="K1190" s="138"/>
      <c r="L1190" s="138"/>
      <c r="M1190" s="138"/>
      <c r="N1190" s="138"/>
      <c r="O1190" s="138"/>
      <c r="P1190" s="150"/>
      <c r="Q1190" s="138"/>
      <c r="R1190" s="139"/>
      <c r="S1190" s="148"/>
      <c r="T1190" s="140"/>
      <c r="U1190" s="175"/>
      <c r="V1190" s="21"/>
    </row>
    <row r="1191" spans="1:22" ht="16.5" hidden="1" customHeight="1" x14ac:dyDescent="0.25">
      <c r="A1191" s="175">
        <v>1168</v>
      </c>
      <c r="B1191" s="175"/>
      <c r="C1191" s="147"/>
      <c r="D1191" s="147"/>
      <c r="E1191" s="148"/>
      <c r="F1191" s="149"/>
      <c r="G1191" s="148"/>
      <c r="H1191" s="148"/>
      <c r="I1191" s="40"/>
      <c r="J1191" s="103"/>
      <c r="K1191" s="138"/>
      <c r="L1191" s="138"/>
      <c r="M1191" s="150"/>
      <c r="N1191" s="150"/>
      <c r="O1191" s="138"/>
      <c r="P1191" s="150"/>
      <c r="Q1191" s="138"/>
      <c r="R1191" s="139"/>
      <c r="S1191" s="148"/>
      <c r="T1191" s="140"/>
      <c r="U1191" s="175"/>
      <c r="V1191" s="21"/>
    </row>
    <row r="1192" spans="1:22" ht="16.5" hidden="1" customHeight="1" x14ac:dyDescent="0.25">
      <c r="A1192" s="175">
        <v>1169</v>
      </c>
      <c r="B1192" s="175"/>
      <c r="C1192" s="147"/>
      <c r="D1192" s="147"/>
      <c r="E1192" s="148"/>
      <c r="F1192" s="149"/>
      <c r="G1192" s="148"/>
      <c r="H1192" s="148"/>
      <c r="I1192" s="150"/>
      <c r="J1192" s="157"/>
      <c r="K1192" s="150"/>
      <c r="L1192" s="150"/>
      <c r="M1192" s="138"/>
      <c r="N1192" s="150"/>
      <c r="O1192" s="138"/>
      <c r="P1192" s="150"/>
      <c r="Q1192" s="138"/>
      <c r="R1192" s="139"/>
      <c r="S1192" s="148"/>
      <c r="T1192" s="140"/>
      <c r="U1192" s="175"/>
      <c r="V1192" s="21"/>
    </row>
    <row r="1193" spans="1:22" ht="16.5" hidden="1" customHeight="1" x14ac:dyDescent="0.25">
      <c r="A1193" s="175">
        <v>1170</v>
      </c>
      <c r="B1193" s="175"/>
      <c r="C1193" s="147"/>
      <c r="D1193" s="147"/>
      <c r="E1193" s="148"/>
      <c r="F1193" s="149"/>
      <c r="G1193" s="148"/>
      <c r="H1193" s="148"/>
      <c r="I1193" s="32"/>
      <c r="J1193" s="103"/>
      <c r="K1193" s="138"/>
      <c r="L1193" s="138"/>
      <c r="M1193" s="150"/>
      <c r="N1193" s="150"/>
      <c r="O1193" s="138"/>
      <c r="P1193" s="150"/>
      <c r="Q1193" s="138"/>
      <c r="R1193" s="140"/>
      <c r="S1193" s="148"/>
      <c r="T1193" s="140"/>
      <c r="U1193" s="175"/>
      <c r="V1193" s="21"/>
    </row>
    <row r="1194" spans="1:22" ht="16.5" hidden="1" customHeight="1" x14ac:dyDescent="0.25">
      <c r="A1194" s="175">
        <v>1171</v>
      </c>
      <c r="B1194" s="175"/>
      <c r="C1194" s="147"/>
      <c r="D1194" s="147"/>
      <c r="E1194" s="148"/>
      <c r="F1194" s="149"/>
      <c r="G1194" s="156"/>
      <c r="H1194" s="148"/>
      <c r="I1194" s="148"/>
      <c r="J1194" s="103"/>
      <c r="K1194" s="138"/>
      <c r="L1194" s="138"/>
      <c r="M1194" s="138"/>
      <c r="N1194" s="150"/>
      <c r="O1194" s="138"/>
      <c r="P1194" s="150"/>
      <c r="Q1194" s="138"/>
      <c r="R1194" s="140"/>
      <c r="S1194" s="148"/>
      <c r="T1194" s="140"/>
      <c r="U1194" s="175"/>
      <c r="V1194" s="21"/>
    </row>
    <row r="1195" spans="1:22" ht="16.5" hidden="1" customHeight="1" x14ac:dyDescent="0.25">
      <c r="A1195" s="175">
        <v>1172</v>
      </c>
      <c r="B1195" s="175"/>
      <c r="C1195" s="147"/>
      <c r="D1195" s="147"/>
      <c r="E1195" s="148"/>
      <c r="F1195" s="149"/>
      <c r="G1195" s="148"/>
      <c r="H1195" s="148"/>
      <c r="I1195" s="138"/>
      <c r="J1195" s="103"/>
      <c r="K1195" s="138"/>
      <c r="L1195" s="138"/>
      <c r="M1195" s="150"/>
      <c r="N1195" s="150"/>
      <c r="O1195" s="138"/>
      <c r="P1195" s="150"/>
      <c r="Q1195" s="138"/>
      <c r="R1195" s="139"/>
      <c r="S1195" s="148"/>
      <c r="T1195" s="140"/>
      <c r="U1195" s="175"/>
      <c r="V1195" s="21"/>
    </row>
    <row r="1196" spans="1:22" ht="16.5" hidden="1" customHeight="1" x14ac:dyDescent="0.25">
      <c r="A1196" s="175">
        <v>1173</v>
      </c>
      <c r="B1196" s="175"/>
      <c r="C1196" s="147"/>
      <c r="D1196" s="147"/>
      <c r="E1196" s="148"/>
      <c r="F1196" s="149"/>
      <c r="G1196" s="148"/>
      <c r="H1196" s="148"/>
      <c r="I1196" s="40"/>
      <c r="J1196" s="157"/>
      <c r="K1196" s="138"/>
      <c r="L1196" s="138"/>
      <c r="M1196" s="138"/>
      <c r="N1196" s="138"/>
      <c r="O1196" s="138"/>
      <c r="P1196" s="150"/>
      <c r="Q1196" s="138"/>
      <c r="R1196" s="139"/>
      <c r="S1196" s="148"/>
      <c r="T1196" s="140"/>
      <c r="U1196" s="175"/>
      <c r="V1196" s="21"/>
    </row>
    <row r="1197" spans="1:22" ht="16.5" hidden="1" customHeight="1" x14ac:dyDescent="0.25">
      <c r="A1197" s="175">
        <v>1174</v>
      </c>
      <c r="B1197" s="175"/>
      <c r="C1197" s="147"/>
      <c r="D1197" s="147"/>
      <c r="E1197" s="148"/>
      <c r="F1197" s="149"/>
      <c r="G1197" s="148"/>
      <c r="H1197" s="148"/>
      <c r="I1197" s="40"/>
      <c r="J1197" s="157"/>
      <c r="K1197" s="138"/>
      <c r="L1197" s="138"/>
      <c r="M1197" s="138"/>
      <c r="N1197" s="138"/>
      <c r="O1197" s="138"/>
      <c r="P1197" s="150"/>
      <c r="Q1197" s="138"/>
      <c r="R1197" s="139"/>
      <c r="S1197" s="148"/>
      <c r="T1197" s="140"/>
      <c r="U1197" s="175"/>
      <c r="V1197" s="21"/>
    </row>
    <row r="1198" spans="1:22" ht="16.5" hidden="1" customHeight="1" x14ac:dyDescent="0.25">
      <c r="A1198" s="175">
        <v>1175</v>
      </c>
      <c r="B1198" s="175"/>
      <c r="C1198" s="147"/>
      <c r="D1198" s="147"/>
      <c r="E1198" s="148"/>
      <c r="F1198" s="149"/>
      <c r="G1198" s="148"/>
      <c r="H1198" s="148"/>
      <c r="I1198" s="138"/>
      <c r="J1198" s="157"/>
      <c r="K1198" s="138"/>
      <c r="L1198" s="138"/>
      <c r="M1198" s="150"/>
      <c r="N1198" s="150"/>
      <c r="O1198" s="138"/>
      <c r="P1198" s="150"/>
      <c r="Q1198" s="138"/>
      <c r="R1198" s="139"/>
      <c r="S1198" s="148"/>
      <c r="T1198" s="140"/>
      <c r="U1198" s="175"/>
      <c r="V1198" s="21"/>
    </row>
    <row r="1199" spans="1:22" ht="16.5" hidden="1" customHeight="1" x14ac:dyDescent="0.25">
      <c r="A1199" s="175">
        <v>1176</v>
      </c>
      <c r="B1199" s="175"/>
      <c r="C1199" s="147"/>
      <c r="D1199" s="147"/>
      <c r="E1199" s="148"/>
      <c r="F1199" s="149"/>
      <c r="G1199" s="148"/>
      <c r="H1199" s="148"/>
      <c r="I1199" s="138"/>
      <c r="J1199" s="103"/>
      <c r="K1199" s="138"/>
      <c r="L1199" s="138"/>
      <c r="M1199" s="150"/>
      <c r="N1199" s="150"/>
      <c r="O1199" s="138"/>
      <c r="P1199" s="150"/>
      <c r="Q1199" s="138"/>
      <c r="R1199" s="140"/>
      <c r="S1199" s="148"/>
      <c r="T1199" s="140"/>
      <c r="U1199" s="175"/>
      <c r="V1199" s="21"/>
    </row>
    <row r="1200" spans="1:22" ht="16.5" hidden="1" customHeight="1" x14ac:dyDescent="0.25">
      <c r="A1200" s="175">
        <v>1177</v>
      </c>
      <c r="B1200" s="175"/>
      <c r="C1200" s="147"/>
      <c r="D1200" s="147"/>
      <c r="E1200" s="148"/>
      <c r="F1200" s="149"/>
      <c r="G1200" s="148"/>
      <c r="H1200" s="148"/>
      <c r="I1200" s="138"/>
      <c r="J1200" s="103"/>
      <c r="K1200" s="150"/>
      <c r="L1200" s="138"/>
      <c r="M1200" s="138"/>
      <c r="N1200" s="150"/>
      <c r="O1200" s="138"/>
      <c r="P1200" s="150"/>
      <c r="Q1200" s="138"/>
      <c r="R1200" s="139"/>
      <c r="S1200" s="148"/>
      <c r="T1200" s="140"/>
      <c r="U1200" s="175"/>
      <c r="V1200" s="21"/>
    </row>
    <row r="1201" spans="1:22" ht="16.5" hidden="1" customHeight="1" x14ac:dyDescent="0.25">
      <c r="A1201" s="175">
        <v>1178</v>
      </c>
      <c r="B1201" s="175"/>
      <c r="C1201" s="147"/>
      <c r="D1201" s="147"/>
      <c r="E1201" s="148"/>
      <c r="F1201" s="153"/>
      <c r="G1201" s="148"/>
      <c r="H1201" s="148"/>
      <c r="I1201" s="148"/>
      <c r="J1201" s="157"/>
      <c r="K1201" s="138"/>
      <c r="L1201" s="118"/>
      <c r="M1201" s="150"/>
      <c r="N1201" s="150"/>
      <c r="O1201" s="151"/>
      <c r="P1201" s="150"/>
      <c r="Q1201" s="150"/>
      <c r="R1201" s="139"/>
      <c r="S1201" s="148"/>
      <c r="T1201" s="140"/>
      <c r="U1201" s="175"/>
      <c r="V1201" s="21"/>
    </row>
    <row r="1202" spans="1:22" ht="16.5" hidden="1" customHeight="1" x14ac:dyDescent="0.25">
      <c r="A1202" s="175">
        <v>1179</v>
      </c>
      <c r="B1202" s="175"/>
      <c r="C1202" s="147"/>
      <c r="D1202" s="147"/>
      <c r="E1202" s="148"/>
      <c r="F1202" s="149"/>
      <c r="G1202" s="148"/>
      <c r="H1202" s="148"/>
      <c r="I1202" s="148"/>
      <c r="J1202" s="157"/>
      <c r="K1202" s="138"/>
      <c r="L1202" s="118"/>
      <c r="M1202" s="150"/>
      <c r="N1202" s="150"/>
      <c r="O1202" s="144"/>
      <c r="P1202" s="150"/>
      <c r="Q1202" s="150"/>
      <c r="R1202" s="139"/>
      <c r="S1202" s="148"/>
      <c r="T1202" s="140"/>
      <c r="U1202" s="175"/>
      <c r="V1202" s="21"/>
    </row>
    <row r="1203" spans="1:22" ht="16.5" hidden="1" customHeight="1" x14ac:dyDescent="0.25">
      <c r="A1203" s="175">
        <v>1180</v>
      </c>
      <c r="B1203" s="175"/>
      <c r="C1203" s="147"/>
      <c r="D1203" s="147"/>
      <c r="E1203" s="148"/>
      <c r="F1203" s="149"/>
      <c r="G1203" s="148"/>
      <c r="H1203" s="148"/>
      <c r="I1203" s="148"/>
      <c r="J1203" s="157"/>
      <c r="K1203" s="150"/>
      <c r="L1203" s="118"/>
      <c r="M1203" s="150"/>
      <c r="N1203" s="150"/>
      <c r="O1203" s="151"/>
      <c r="P1203" s="150"/>
      <c r="Q1203" s="150"/>
      <c r="R1203" s="139"/>
      <c r="S1203" s="148"/>
      <c r="T1203" s="140"/>
      <c r="U1203" s="175"/>
      <c r="V1203" s="21"/>
    </row>
    <row r="1204" spans="1:22" ht="16.5" hidden="1" customHeight="1" x14ac:dyDescent="0.25">
      <c r="A1204" s="175">
        <v>1181</v>
      </c>
      <c r="B1204" s="175"/>
      <c r="C1204" s="147"/>
      <c r="D1204" s="147"/>
      <c r="E1204" s="148"/>
      <c r="F1204" s="149"/>
      <c r="G1204" s="148"/>
      <c r="H1204" s="148"/>
      <c r="I1204" s="148"/>
      <c r="J1204" s="157"/>
      <c r="K1204" s="150"/>
      <c r="L1204" s="118"/>
      <c r="M1204" s="150"/>
      <c r="N1204" s="150"/>
      <c r="O1204" s="151"/>
      <c r="P1204" s="150"/>
      <c r="Q1204" s="150"/>
      <c r="R1204" s="139"/>
      <c r="S1204" s="148"/>
      <c r="T1204" s="140"/>
      <c r="U1204" s="175"/>
      <c r="V1204" s="21"/>
    </row>
    <row r="1205" spans="1:22" ht="16.5" hidden="1" customHeight="1" x14ac:dyDescent="0.25">
      <c r="A1205" s="175">
        <v>1182</v>
      </c>
      <c r="B1205" s="175"/>
      <c r="C1205" s="147"/>
      <c r="D1205" s="147"/>
      <c r="E1205" s="148"/>
      <c r="F1205" s="149"/>
      <c r="G1205" s="148"/>
      <c r="H1205" s="148"/>
      <c r="I1205" s="32"/>
      <c r="J1205" s="157"/>
      <c r="K1205" s="150"/>
      <c r="L1205" s="150"/>
      <c r="M1205" s="150"/>
      <c r="N1205" s="150"/>
      <c r="O1205" s="151"/>
      <c r="P1205" s="150"/>
      <c r="Q1205" s="150"/>
      <c r="R1205" s="139"/>
      <c r="S1205" s="148"/>
      <c r="T1205" s="140"/>
      <c r="U1205" s="175"/>
      <c r="V1205" s="21"/>
    </row>
    <row r="1206" spans="1:22" ht="16.5" hidden="1" customHeight="1" x14ac:dyDescent="0.25">
      <c r="A1206" s="175">
        <v>1183</v>
      </c>
      <c r="B1206" s="175"/>
      <c r="C1206" s="147"/>
      <c r="D1206" s="147"/>
      <c r="E1206" s="148"/>
      <c r="F1206" s="149"/>
      <c r="G1206" s="148"/>
      <c r="H1206" s="148"/>
      <c r="I1206" s="32"/>
      <c r="J1206" s="157"/>
      <c r="K1206" s="150"/>
      <c r="L1206" s="138"/>
      <c r="M1206" s="150"/>
      <c r="N1206" s="150"/>
      <c r="O1206" s="138"/>
      <c r="P1206" s="150"/>
      <c r="Q1206" s="138"/>
      <c r="R1206" s="139"/>
      <c r="S1206" s="148"/>
      <c r="T1206" s="140"/>
      <c r="U1206" s="175"/>
      <c r="V1206" s="21"/>
    </row>
    <row r="1207" spans="1:22" ht="16.5" hidden="1" customHeight="1" x14ac:dyDescent="0.25">
      <c r="A1207" s="175">
        <v>1184</v>
      </c>
      <c r="B1207" s="175"/>
      <c r="C1207" s="147"/>
      <c r="D1207" s="147"/>
      <c r="E1207" s="148"/>
      <c r="F1207" s="149"/>
      <c r="G1207" s="148"/>
      <c r="H1207" s="148"/>
      <c r="I1207" s="32"/>
      <c r="J1207" s="157"/>
      <c r="K1207" s="150"/>
      <c r="L1207" s="138"/>
      <c r="M1207" s="150"/>
      <c r="N1207" s="150"/>
      <c r="O1207" s="138"/>
      <c r="P1207" s="150"/>
      <c r="Q1207" s="138"/>
      <c r="R1207" s="139"/>
      <c r="S1207" s="148"/>
      <c r="T1207" s="140"/>
      <c r="U1207" s="175"/>
      <c r="V1207" s="21"/>
    </row>
    <row r="1208" spans="1:22" ht="16.5" hidden="1" customHeight="1" x14ac:dyDescent="0.25">
      <c r="A1208" s="175">
        <v>1185</v>
      </c>
      <c r="B1208" s="175"/>
      <c r="C1208" s="147"/>
      <c r="D1208" s="147"/>
      <c r="E1208" s="148"/>
      <c r="F1208" s="149"/>
      <c r="G1208" s="148"/>
      <c r="H1208" s="148"/>
      <c r="I1208" s="138"/>
      <c r="J1208" s="103"/>
      <c r="K1208" s="150"/>
      <c r="L1208" s="138"/>
      <c r="M1208" s="150"/>
      <c r="N1208" s="150"/>
      <c r="O1208" s="144"/>
      <c r="P1208" s="150"/>
      <c r="Q1208" s="138"/>
      <c r="R1208" s="140"/>
      <c r="S1208" s="148"/>
      <c r="T1208" s="140"/>
      <c r="U1208" s="175"/>
      <c r="V1208" s="21"/>
    </row>
    <row r="1209" spans="1:22" ht="16.5" hidden="1" customHeight="1" x14ac:dyDescent="0.25">
      <c r="A1209" s="175">
        <v>1186</v>
      </c>
      <c r="B1209" s="175"/>
      <c r="C1209" s="147"/>
      <c r="D1209" s="147"/>
      <c r="E1209" s="148"/>
      <c r="F1209" s="149"/>
      <c r="G1209" s="148"/>
      <c r="H1209" s="148"/>
      <c r="I1209" s="40"/>
      <c r="J1209" s="157"/>
      <c r="K1209" s="138"/>
      <c r="L1209" s="138"/>
      <c r="M1209" s="150"/>
      <c r="N1209" s="138"/>
      <c r="O1209" s="138"/>
      <c r="P1209" s="150"/>
      <c r="Q1209" s="138"/>
      <c r="R1209" s="139"/>
      <c r="S1209" s="175"/>
      <c r="T1209" s="140"/>
      <c r="U1209" s="175"/>
      <c r="V1209" s="21"/>
    </row>
    <row r="1210" spans="1:22" ht="16.5" hidden="1" customHeight="1" x14ac:dyDescent="0.25">
      <c r="A1210" s="175">
        <v>1187</v>
      </c>
      <c r="B1210" s="175"/>
      <c r="C1210" s="147"/>
      <c r="D1210" s="147"/>
      <c r="E1210" s="148"/>
      <c r="F1210" s="149"/>
      <c r="G1210" s="148"/>
      <c r="H1210" s="148"/>
      <c r="I1210" s="138"/>
      <c r="J1210" s="157"/>
      <c r="K1210" s="138"/>
      <c r="L1210" s="138"/>
      <c r="M1210" s="150"/>
      <c r="N1210" s="138"/>
      <c r="O1210" s="144"/>
      <c r="P1210" s="150"/>
      <c r="Q1210" s="138"/>
      <c r="R1210" s="140"/>
      <c r="S1210" s="148"/>
      <c r="T1210" s="140"/>
      <c r="U1210" s="175"/>
      <c r="V1210" s="21"/>
    </row>
    <row r="1211" spans="1:22" ht="16.5" hidden="1" customHeight="1" x14ac:dyDescent="0.25">
      <c r="A1211" s="175">
        <v>1188</v>
      </c>
      <c r="B1211" s="175"/>
      <c r="C1211" s="147"/>
      <c r="D1211" s="147"/>
      <c r="E1211" s="148"/>
      <c r="F1211" s="149"/>
      <c r="G1211" s="148"/>
      <c r="H1211" s="148"/>
      <c r="I1211" s="138"/>
      <c r="J1211" s="103"/>
      <c r="K1211" s="150"/>
      <c r="L1211" s="138"/>
      <c r="M1211" s="150"/>
      <c r="N1211" s="150"/>
      <c r="O1211" s="144"/>
      <c r="P1211" s="150"/>
      <c r="Q1211" s="138"/>
      <c r="R1211" s="140"/>
      <c r="S1211" s="148"/>
      <c r="T1211" s="140"/>
      <c r="U1211" s="175"/>
      <c r="V1211" s="21"/>
    </row>
    <row r="1212" spans="1:22" ht="16.5" hidden="1" customHeight="1" x14ac:dyDescent="0.25">
      <c r="A1212" s="175">
        <v>1189</v>
      </c>
      <c r="B1212" s="175"/>
      <c r="C1212" s="147"/>
      <c r="D1212" s="147"/>
      <c r="E1212" s="148"/>
      <c r="F1212" s="149"/>
      <c r="G1212" s="148"/>
      <c r="H1212" s="148"/>
      <c r="I1212" s="138"/>
      <c r="J1212" s="103"/>
      <c r="K1212" s="138"/>
      <c r="L1212" s="138"/>
      <c r="M1212" s="150"/>
      <c r="N1212" s="150"/>
      <c r="O1212" s="138"/>
      <c r="P1212" s="150"/>
      <c r="Q1212" s="138"/>
      <c r="R1212" s="140"/>
      <c r="S1212" s="148"/>
      <c r="T1212" s="140"/>
      <c r="U1212" s="175"/>
      <c r="V1212" s="21"/>
    </row>
    <row r="1213" spans="1:22" ht="16.5" hidden="1" customHeight="1" x14ac:dyDescent="0.25">
      <c r="A1213" s="175">
        <v>1190</v>
      </c>
      <c r="B1213" s="175"/>
      <c r="C1213" s="147"/>
      <c r="D1213" s="147"/>
      <c r="E1213" s="148"/>
      <c r="F1213" s="149"/>
      <c r="G1213" s="148"/>
      <c r="H1213" s="148"/>
      <c r="I1213" s="138"/>
      <c r="J1213" s="157"/>
      <c r="K1213" s="138"/>
      <c r="L1213" s="138"/>
      <c r="M1213" s="138"/>
      <c r="N1213" s="150"/>
      <c r="O1213" s="144"/>
      <c r="P1213" s="150"/>
      <c r="Q1213" s="138"/>
      <c r="R1213" s="140"/>
      <c r="S1213" s="148"/>
      <c r="T1213" s="140"/>
      <c r="U1213" s="175"/>
      <c r="V1213" s="21"/>
    </row>
    <row r="1214" spans="1:22" ht="16.5" hidden="1" customHeight="1" x14ac:dyDescent="0.25">
      <c r="A1214" s="175">
        <v>1191</v>
      </c>
      <c r="B1214" s="175"/>
      <c r="C1214" s="147"/>
      <c r="D1214" s="147"/>
      <c r="E1214" s="148"/>
      <c r="F1214" s="149"/>
      <c r="G1214" s="148"/>
      <c r="H1214" s="148"/>
      <c r="I1214" s="138"/>
      <c r="J1214" s="103"/>
      <c r="K1214" s="138"/>
      <c r="L1214" s="138"/>
      <c r="M1214" s="138"/>
      <c r="N1214" s="175"/>
      <c r="O1214" s="138"/>
      <c r="P1214" s="150"/>
      <c r="Q1214" s="138"/>
      <c r="R1214" s="140"/>
      <c r="S1214" s="175"/>
      <c r="T1214" s="140"/>
      <c r="U1214" s="175"/>
      <c r="V1214" s="21"/>
    </row>
    <row r="1215" spans="1:22" ht="16.5" hidden="1" customHeight="1" x14ac:dyDescent="0.25">
      <c r="A1215" s="175">
        <v>1192</v>
      </c>
      <c r="B1215" s="175"/>
      <c r="C1215" s="147"/>
      <c r="D1215" s="147"/>
      <c r="E1215" s="148"/>
      <c r="F1215" s="149"/>
      <c r="G1215" s="148"/>
      <c r="H1215" s="148"/>
      <c r="I1215" s="138"/>
      <c r="J1215" s="103"/>
      <c r="K1215" s="138"/>
      <c r="L1215" s="138"/>
      <c r="M1215" s="138"/>
      <c r="N1215" s="138"/>
      <c r="O1215" s="138"/>
      <c r="P1215" s="150"/>
      <c r="Q1215" s="138"/>
      <c r="R1215" s="140"/>
      <c r="S1215" s="175"/>
      <c r="T1215" s="140"/>
      <c r="U1215" s="175"/>
      <c r="V1215" s="21"/>
    </row>
    <row r="1216" spans="1:22" ht="17.25" hidden="1" customHeight="1" x14ac:dyDescent="0.25">
      <c r="A1216" s="175">
        <v>1193</v>
      </c>
      <c r="B1216" s="175"/>
      <c r="C1216" s="147"/>
      <c r="D1216" s="147"/>
      <c r="E1216" s="148"/>
      <c r="F1216" s="149"/>
      <c r="G1216" s="148"/>
      <c r="H1216" s="148"/>
      <c r="I1216" s="138"/>
      <c r="J1216" s="103"/>
      <c r="K1216" s="138"/>
      <c r="L1216" s="138"/>
      <c r="M1216" s="138"/>
      <c r="N1216" s="138"/>
      <c r="O1216" s="144"/>
      <c r="P1216" s="150"/>
      <c r="Q1216" s="138"/>
      <c r="R1216" s="140"/>
      <c r="S1216" s="175"/>
      <c r="T1216" s="140"/>
      <c r="U1216" s="175"/>
      <c r="V1216" s="21"/>
    </row>
    <row r="1217" spans="1:22" ht="16.5" hidden="1" customHeight="1" x14ac:dyDescent="0.25">
      <c r="A1217" s="175">
        <v>1194</v>
      </c>
      <c r="B1217" s="175"/>
      <c r="C1217" s="147"/>
      <c r="D1217" s="147"/>
      <c r="E1217" s="148"/>
      <c r="F1217" s="149"/>
      <c r="G1217" s="148"/>
      <c r="H1217" s="148"/>
      <c r="I1217" s="148"/>
      <c r="J1217" s="157"/>
      <c r="K1217" s="138"/>
      <c r="L1217" s="118"/>
      <c r="M1217" s="150"/>
      <c r="N1217" s="150"/>
      <c r="O1217" s="151"/>
      <c r="P1217" s="150"/>
      <c r="Q1217" s="150"/>
      <c r="R1217" s="139"/>
      <c r="S1217" s="148"/>
      <c r="T1217" s="140"/>
      <c r="U1217" s="175"/>
      <c r="V1217" s="21"/>
    </row>
    <row r="1218" spans="1:22" ht="16.5" hidden="1" customHeight="1" x14ac:dyDescent="0.25">
      <c r="A1218" s="175">
        <v>1195</v>
      </c>
      <c r="B1218" s="175"/>
      <c r="C1218" s="147"/>
      <c r="D1218" s="147"/>
      <c r="E1218" s="148"/>
      <c r="F1218" s="149"/>
      <c r="G1218" s="148"/>
      <c r="H1218" s="148"/>
      <c r="I1218" s="148"/>
      <c r="J1218" s="157"/>
      <c r="K1218" s="150"/>
      <c r="L1218" s="118"/>
      <c r="M1218" s="150"/>
      <c r="N1218" s="150"/>
      <c r="O1218" s="151"/>
      <c r="P1218" s="150"/>
      <c r="Q1218" s="150"/>
      <c r="R1218" s="139"/>
      <c r="S1218" s="148"/>
      <c r="T1218" s="140"/>
      <c r="U1218" s="175"/>
      <c r="V1218" s="21"/>
    </row>
    <row r="1219" spans="1:22" ht="16.5" hidden="1" customHeight="1" x14ac:dyDescent="0.25">
      <c r="A1219" s="175">
        <v>1196</v>
      </c>
      <c r="B1219" s="175"/>
      <c r="C1219" s="147"/>
      <c r="D1219" s="147"/>
      <c r="E1219" s="148"/>
      <c r="F1219" s="149"/>
      <c r="G1219" s="148"/>
      <c r="H1219" s="148"/>
      <c r="I1219" s="148"/>
      <c r="J1219" s="157"/>
      <c r="K1219" s="138"/>
      <c r="L1219" s="118"/>
      <c r="M1219" s="150"/>
      <c r="N1219" s="150"/>
      <c r="O1219" s="151"/>
      <c r="P1219" s="150"/>
      <c r="Q1219" s="150"/>
      <c r="R1219" s="139"/>
      <c r="S1219" s="148"/>
      <c r="T1219" s="140"/>
      <c r="U1219" s="175"/>
      <c r="V1219" s="21"/>
    </row>
    <row r="1220" spans="1:22" ht="16.5" hidden="1" customHeight="1" x14ac:dyDescent="0.25">
      <c r="A1220" s="175">
        <v>1197</v>
      </c>
      <c r="B1220" s="175"/>
      <c r="C1220" s="147"/>
      <c r="D1220" s="147"/>
      <c r="E1220" s="148"/>
      <c r="F1220" s="149"/>
      <c r="G1220" s="148"/>
      <c r="H1220" s="148"/>
      <c r="I1220" s="148"/>
      <c r="J1220" s="157"/>
      <c r="K1220" s="138"/>
      <c r="L1220" s="118"/>
      <c r="M1220" s="150"/>
      <c r="N1220" s="150"/>
      <c r="O1220" s="151"/>
      <c r="P1220" s="150"/>
      <c r="Q1220" s="150"/>
      <c r="R1220" s="139"/>
      <c r="S1220" s="148"/>
      <c r="T1220" s="140"/>
      <c r="U1220" s="175"/>
      <c r="V1220" s="21"/>
    </row>
    <row r="1221" spans="1:22" ht="16.5" hidden="1" customHeight="1" x14ac:dyDescent="0.25">
      <c r="A1221" s="175">
        <v>1198</v>
      </c>
      <c r="B1221" s="175"/>
      <c r="C1221" s="147"/>
      <c r="D1221" s="147"/>
      <c r="E1221" s="148"/>
      <c r="F1221" s="149"/>
      <c r="G1221" s="148"/>
      <c r="H1221" s="148"/>
      <c r="I1221" s="148"/>
      <c r="J1221" s="157"/>
      <c r="K1221" s="138"/>
      <c r="L1221" s="118"/>
      <c r="M1221" s="150"/>
      <c r="N1221" s="150"/>
      <c r="O1221" s="151"/>
      <c r="P1221" s="150"/>
      <c r="Q1221" s="150"/>
      <c r="R1221" s="139"/>
      <c r="S1221" s="148"/>
      <c r="T1221" s="140"/>
      <c r="U1221" s="175"/>
      <c r="V1221" s="21"/>
    </row>
    <row r="1222" spans="1:22" ht="16.5" hidden="1" customHeight="1" x14ac:dyDescent="0.25">
      <c r="A1222" s="175">
        <v>1199</v>
      </c>
      <c r="B1222" s="175"/>
      <c r="C1222" s="147"/>
      <c r="D1222" s="147"/>
      <c r="E1222" s="148"/>
      <c r="F1222" s="149"/>
      <c r="G1222" s="148"/>
      <c r="H1222" s="148"/>
      <c r="I1222" s="148"/>
      <c r="J1222" s="157"/>
      <c r="K1222" s="150"/>
      <c r="L1222" s="118"/>
      <c r="M1222" s="150"/>
      <c r="N1222" s="150"/>
      <c r="O1222" s="151"/>
      <c r="P1222" s="150"/>
      <c r="Q1222" s="150"/>
      <c r="R1222" s="139"/>
      <c r="S1222" s="148"/>
      <c r="T1222" s="140"/>
      <c r="U1222" s="175"/>
      <c r="V1222" s="21"/>
    </row>
    <row r="1223" spans="1:22" ht="16.5" hidden="1" customHeight="1" x14ac:dyDescent="0.25">
      <c r="A1223" s="175">
        <v>1200</v>
      </c>
      <c r="B1223" s="175"/>
      <c r="C1223" s="147"/>
      <c r="D1223" s="147"/>
      <c r="E1223" s="148"/>
      <c r="F1223" s="149"/>
      <c r="G1223" s="156"/>
      <c r="H1223" s="148"/>
      <c r="I1223" s="156"/>
      <c r="J1223" s="103"/>
      <c r="K1223" s="138"/>
      <c r="L1223" s="118"/>
      <c r="M1223" s="138"/>
      <c r="N1223" s="150"/>
      <c r="O1223" s="138"/>
      <c r="P1223" s="150"/>
      <c r="Q1223" s="138"/>
      <c r="R1223" s="140"/>
      <c r="S1223" s="148"/>
      <c r="T1223" s="140"/>
      <c r="U1223" s="175"/>
      <c r="V1223" s="21"/>
    </row>
    <row r="1224" spans="1:22" ht="16.5" hidden="1" customHeight="1" x14ac:dyDescent="0.25">
      <c r="A1224" s="175">
        <v>1201</v>
      </c>
      <c r="B1224" s="175"/>
      <c r="C1224" s="147"/>
      <c r="D1224" s="147"/>
      <c r="E1224" s="148"/>
      <c r="F1224" s="155"/>
      <c r="G1224" s="148"/>
      <c r="H1224" s="148"/>
      <c r="I1224" s="156"/>
      <c r="J1224" s="103"/>
      <c r="K1224" s="138"/>
      <c r="L1224" s="138"/>
      <c r="M1224" s="118"/>
      <c r="N1224" s="138"/>
      <c r="O1224" s="151"/>
      <c r="P1224" s="150"/>
      <c r="Q1224" s="150"/>
      <c r="R1224" s="139"/>
      <c r="S1224" s="148"/>
      <c r="T1224" s="140"/>
      <c r="U1224" s="175"/>
      <c r="V1224" s="21"/>
    </row>
    <row r="1225" spans="1:22" ht="16.5" hidden="1" customHeight="1" x14ac:dyDescent="0.25">
      <c r="A1225" s="175">
        <v>1202</v>
      </c>
      <c r="B1225" s="175"/>
      <c r="C1225" s="147"/>
      <c r="D1225" s="147"/>
      <c r="E1225" s="148"/>
      <c r="F1225" s="155"/>
      <c r="G1225" s="156"/>
      <c r="H1225" s="148"/>
      <c r="I1225" s="156"/>
      <c r="J1225" s="157"/>
      <c r="K1225" s="150"/>
      <c r="L1225" s="138"/>
      <c r="M1225" s="150"/>
      <c r="N1225" s="138"/>
      <c r="O1225" s="151"/>
      <c r="P1225" s="150"/>
      <c r="Q1225" s="150"/>
      <c r="R1225" s="139"/>
      <c r="S1225" s="148"/>
      <c r="T1225" s="140"/>
      <c r="U1225" s="175"/>
      <c r="V1225" s="21"/>
    </row>
    <row r="1226" spans="1:22" ht="16.5" hidden="1" customHeight="1" x14ac:dyDescent="0.25">
      <c r="A1226" s="175">
        <v>1203</v>
      </c>
      <c r="B1226" s="175"/>
      <c r="C1226" s="147"/>
      <c r="D1226" s="147"/>
      <c r="E1226" s="148"/>
      <c r="F1226" s="155"/>
      <c r="G1226" s="156"/>
      <c r="H1226" s="148"/>
      <c r="I1226" s="156"/>
      <c r="J1226" s="157"/>
      <c r="K1226" s="150"/>
      <c r="L1226" s="138"/>
      <c r="M1226" s="138"/>
      <c r="N1226" s="138"/>
      <c r="O1226" s="151"/>
      <c r="P1226" s="150"/>
      <c r="Q1226" s="150"/>
      <c r="R1226" s="139"/>
      <c r="S1226" s="148"/>
      <c r="T1226" s="140"/>
      <c r="U1226" s="175"/>
      <c r="V1226" s="21"/>
    </row>
    <row r="1227" spans="1:22" ht="16.5" hidden="1" customHeight="1" x14ac:dyDescent="0.25">
      <c r="A1227" s="175">
        <v>1204</v>
      </c>
      <c r="B1227" s="175"/>
      <c r="C1227" s="147"/>
      <c r="D1227" s="147"/>
      <c r="E1227" s="148"/>
      <c r="F1227" s="155"/>
      <c r="G1227" s="156"/>
      <c r="H1227" s="148"/>
      <c r="I1227" s="156"/>
      <c r="J1227" s="103"/>
      <c r="K1227" s="138"/>
      <c r="L1227" s="138"/>
      <c r="M1227" s="138"/>
      <c r="N1227" s="150"/>
      <c r="O1227" s="138"/>
      <c r="P1227" s="150"/>
      <c r="Q1227" s="138"/>
      <c r="R1227" s="140"/>
      <c r="S1227" s="148"/>
      <c r="T1227" s="140"/>
      <c r="U1227" s="175"/>
      <c r="V1227" s="21"/>
    </row>
    <row r="1228" spans="1:22" ht="16.5" hidden="1" customHeight="1" x14ac:dyDescent="0.25">
      <c r="A1228" s="175">
        <v>1205</v>
      </c>
      <c r="B1228" s="175"/>
      <c r="C1228" s="147"/>
      <c r="D1228" s="147"/>
      <c r="E1228" s="148"/>
      <c r="F1228" s="155"/>
      <c r="G1228" s="156"/>
      <c r="H1228" s="148"/>
      <c r="I1228" s="156"/>
      <c r="J1228" s="103"/>
      <c r="K1228" s="138"/>
      <c r="L1228" s="138"/>
      <c r="M1228" s="150"/>
      <c r="N1228" s="138"/>
      <c r="O1228" s="151"/>
      <c r="P1228" s="150"/>
      <c r="Q1228" s="150"/>
      <c r="R1228" s="139"/>
      <c r="S1228" s="148"/>
      <c r="T1228" s="140"/>
      <c r="U1228" s="175"/>
      <c r="V1228" s="21"/>
    </row>
    <row r="1229" spans="1:22" ht="16.5" hidden="1" customHeight="1" x14ac:dyDescent="0.25">
      <c r="A1229" s="175">
        <v>1206</v>
      </c>
      <c r="B1229" s="175"/>
      <c r="C1229" s="147"/>
      <c r="D1229" s="147"/>
      <c r="E1229" s="148"/>
      <c r="F1229" s="155"/>
      <c r="G1229" s="188"/>
      <c r="H1229" s="148"/>
      <c r="I1229" s="148"/>
      <c r="J1229" s="103"/>
      <c r="K1229" s="138"/>
      <c r="L1229" s="138"/>
      <c r="M1229" s="138"/>
      <c r="N1229" s="150"/>
      <c r="O1229" s="138"/>
      <c r="P1229" s="150"/>
      <c r="Q1229" s="138"/>
      <c r="R1229" s="140"/>
      <c r="S1229" s="148"/>
      <c r="T1229" s="140"/>
      <c r="U1229" s="175"/>
      <c r="V1229" s="21"/>
    </row>
    <row r="1230" spans="1:22" ht="16.5" hidden="1" customHeight="1" x14ac:dyDescent="0.25">
      <c r="A1230" s="175">
        <v>1207</v>
      </c>
      <c r="B1230" s="175"/>
      <c r="C1230" s="147"/>
      <c r="D1230" s="147"/>
      <c r="E1230" s="148"/>
      <c r="F1230" s="155"/>
      <c r="G1230" s="150"/>
      <c r="H1230" s="148"/>
      <c r="I1230" s="148"/>
      <c r="J1230" s="157"/>
      <c r="K1230" s="138"/>
      <c r="L1230" s="138"/>
      <c r="M1230" s="138"/>
      <c r="N1230" s="150"/>
      <c r="O1230" s="138"/>
      <c r="P1230" s="150"/>
      <c r="Q1230" s="138"/>
      <c r="R1230" s="140"/>
      <c r="S1230" s="148"/>
      <c r="T1230" s="140"/>
      <c r="U1230" s="175"/>
      <c r="V1230" s="21"/>
    </row>
    <row r="1231" spans="1:22" ht="16.5" hidden="1" customHeight="1" x14ac:dyDescent="0.25">
      <c r="A1231" s="175">
        <v>1208</v>
      </c>
      <c r="B1231" s="175"/>
      <c r="C1231" s="147"/>
      <c r="D1231" s="147"/>
      <c r="E1231" s="148"/>
      <c r="F1231" s="155"/>
      <c r="G1231" s="150"/>
      <c r="H1231" s="148"/>
      <c r="I1231" s="148"/>
      <c r="J1231" s="157"/>
      <c r="K1231" s="138"/>
      <c r="L1231" s="138"/>
      <c r="M1231" s="138"/>
      <c r="N1231" s="150"/>
      <c r="O1231" s="138"/>
      <c r="P1231" s="150"/>
      <c r="Q1231" s="138"/>
      <c r="R1231" s="140"/>
      <c r="S1231" s="148"/>
      <c r="T1231" s="140"/>
      <c r="U1231" s="175"/>
      <c r="V1231" s="21"/>
    </row>
    <row r="1232" spans="1:22" ht="16.5" hidden="1" customHeight="1" x14ac:dyDescent="0.25">
      <c r="A1232" s="175">
        <v>1209</v>
      </c>
      <c r="B1232" s="175"/>
      <c r="C1232" s="147"/>
      <c r="D1232" s="147"/>
      <c r="E1232" s="148"/>
      <c r="F1232" s="155"/>
      <c r="G1232" s="150"/>
      <c r="H1232" s="148"/>
      <c r="I1232" s="148"/>
      <c r="J1232" s="157"/>
      <c r="K1232" s="138"/>
      <c r="L1232" s="138"/>
      <c r="M1232" s="138"/>
      <c r="N1232" s="150"/>
      <c r="O1232" s="138"/>
      <c r="P1232" s="150"/>
      <c r="Q1232" s="138"/>
      <c r="R1232" s="140"/>
      <c r="S1232" s="148"/>
      <c r="T1232" s="140"/>
      <c r="U1232" s="175"/>
      <c r="V1232" s="21"/>
    </row>
    <row r="1233" spans="1:22" ht="16.5" hidden="1" customHeight="1" x14ac:dyDescent="0.25">
      <c r="A1233" s="175">
        <v>1210</v>
      </c>
      <c r="B1233" s="175"/>
      <c r="C1233" s="147"/>
      <c r="D1233" s="147"/>
      <c r="E1233" s="148"/>
      <c r="F1233" s="155"/>
      <c r="G1233" s="150"/>
      <c r="H1233" s="148"/>
      <c r="I1233" s="148"/>
      <c r="J1233" s="103"/>
      <c r="K1233" s="138"/>
      <c r="L1233" s="138"/>
      <c r="M1233" s="138"/>
      <c r="N1233" s="150"/>
      <c r="O1233" s="138"/>
      <c r="P1233" s="150"/>
      <c r="Q1233" s="138"/>
      <c r="R1233" s="140"/>
      <c r="S1233" s="148"/>
      <c r="T1233" s="140"/>
      <c r="U1233" s="175"/>
      <c r="V1233" s="21"/>
    </row>
    <row r="1234" spans="1:22" ht="16.5" hidden="1" customHeight="1" x14ac:dyDescent="0.25">
      <c r="A1234" s="175">
        <v>1211</v>
      </c>
      <c r="B1234" s="175"/>
      <c r="C1234" s="147"/>
      <c r="D1234" s="147"/>
      <c r="E1234" s="148"/>
      <c r="F1234" s="155"/>
      <c r="G1234" s="150"/>
      <c r="H1234" s="148"/>
      <c r="I1234" s="148"/>
      <c r="J1234" s="103"/>
      <c r="K1234" s="138"/>
      <c r="L1234" s="138"/>
      <c r="M1234" s="138"/>
      <c r="N1234" s="150"/>
      <c r="O1234" s="151"/>
      <c r="P1234" s="150"/>
      <c r="Q1234" s="150"/>
      <c r="R1234" s="139"/>
      <c r="S1234" s="148"/>
      <c r="T1234" s="140"/>
      <c r="U1234" s="175"/>
      <c r="V1234" s="21"/>
    </row>
    <row r="1235" spans="1:22" ht="16.5" hidden="1" customHeight="1" x14ac:dyDescent="0.25">
      <c r="A1235" s="175">
        <v>1212</v>
      </c>
      <c r="B1235" s="175"/>
      <c r="C1235" s="147"/>
      <c r="D1235" s="147"/>
      <c r="E1235" s="148"/>
      <c r="F1235" s="155"/>
      <c r="G1235" s="148"/>
      <c r="H1235" s="148"/>
      <c r="I1235" s="148"/>
      <c r="J1235" s="103"/>
      <c r="K1235" s="138"/>
      <c r="L1235" s="138"/>
      <c r="M1235" s="138"/>
      <c r="N1235" s="150"/>
      <c r="O1235" s="138"/>
      <c r="P1235" s="150"/>
      <c r="Q1235" s="138"/>
      <c r="R1235" s="140"/>
      <c r="S1235" s="148"/>
      <c r="T1235" s="140"/>
      <c r="U1235" s="175"/>
      <c r="V1235" s="21"/>
    </row>
    <row r="1236" spans="1:22" ht="16.5" hidden="1" customHeight="1" x14ac:dyDescent="0.25">
      <c r="A1236" s="175">
        <v>1213</v>
      </c>
      <c r="B1236" s="175"/>
      <c r="C1236" s="147"/>
      <c r="D1236" s="147"/>
      <c r="E1236" s="148"/>
      <c r="F1236" s="149"/>
      <c r="G1236" s="156"/>
      <c r="H1236" s="148"/>
      <c r="I1236" s="148"/>
      <c r="J1236" s="103"/>
      <c r="K1236" s="138"/>
      <c r="L1236" s="118"/>
      <c r="M1236" s="138"/>
      <c r="N1236" s="138"/>
      <c r="O1236" s="151"/>
      <c r="P1236" s="150"/>
      <c r="Q1236" s="150"/>
      <c r="R1236" s="139"/>
      <c r="S1236" s="148"/>
      <c r="T1236" s="140"/>
      <c r="U1236" s="175"/>
      <c r="V1236" s="21"/>
    </row>
    <row r="1237" spans="1:22" ht="16.5" hidden="1" customHeight="1" x14ac:dyDescent="0.25">
      <c r="A1237" s="175">
        <v>1214</v>
      </c>
      <c r="B1237" s="175"/>
      <c r="C1237" s="147"/>
      <c r="D1237" s="147"/>
      <c r="E1237" s="148"/>
      <c r="F1237" s="149"/>
      <c r="G1237" s="156"/>
      <c r="H1237" s="148"/>
      <c r="I1237" s="148"/>
      <c r="J1237" s="103"/>
      <c r="K1237" s="138"/>
      <c r="L1237" s="138"/>
      <c r="M1237" s="118"/>
      <c r="N1237" s="138"/>
      <c r="O1237" s="151"/>
      <c r="P1237" s="150"/>
      <c r="Q1237" s="150"/>
      <c r="R1237" s="139"/>
      <c r="S1237" s="148"/>
      <c r="T1237" s="140"/>
      <c r="U1237" s="175"/>
      <c r="V1237" s="21"/>
    </row>
    <row r="1238" spans="1:22" ht="16.5" hidden="1" customHeight="1" x14ac:dyDescent="0.25">
      <c r="A1238" s="175">
        <v>1215</v>
      </c>
      <c r="B1238" s="175"/>
      <c r="C1238" s="147"/>
      <c r="D1238" s="147"/>
      <c r="E1238" s="148"/>
      <c r="F1238" s="22"/>
      <c r="G1238" s="156"/>
      <c r="H1238" s="148"/>
      <c r="I1238" s="148"/>
      <c r="J1238" s="103"/>
      <c r="K1238" s="138"/>
      <c r="L1238" s="118"/>
      <c r="M1238" s="150"/>
      <c r="N1238" s="150"/>
      <c r="O1238" s="151"/>
      <c r="P1238" s="150"/>
      <c r="Q1238" s="150"/>
      <c r="R1238" s="139"/>
      <c r="S1238" s="148"/>
      <c r="T1238" s="140"/>
      <c r="U1238" s="175"/>
      <c r="V1238" s="21"/>
    </row>
    <row r="1239" spans="1:22" ht="16.5" hidden="1" customHeight="1" x14ac:dyDescent="0.25">
      <c r="A1239" s="175">
        <v>1216</v>
      </c>
      <c r="B1239" s="175"/>
      <c r="C1239" s="147"/>
      <c r="D1239" s="147"/>
      <c r="E1239" s="148"/>
      <c r="F1239" s="149"/>
      <c r="G1239" s="156"/>
      <c r="H1239" s="148"/>
      <c r="I1239" s="148"/>
      <c r="J1239" s="103"/>
      <c r="K1239" s="138"/>
      <c r="L1239" s="118"/>
      <c r="M1239" s="138"/>
      <c r="N1239" s="138"/>
      <c r="O1239" s="151"/>
      <c r="P1239" s="150"/>
      <c r="Q1239" s="150"/>
      <c r="R1239" s="139"/>
      <c r="S1239" s="148"/>
      <c r="T1239" s="140"/>
      <c r="U1239" s="175"/>
      <c r="V1239" s="21"/>
    </row>
    <row r="1240" spans="1:22" ht="16.5" hidden="1" customHeight="1" x14ac:dyDescent="0.25">
      <c r="A1240" s="175">
        <v>1217</v>
      </c>
      <c r="B1240" s="175"/>
      <c r="C1240" s="147"/>
      <c r="D1240" s="147"/>
      <c r="E1240" s="148"/>
      <c r="F1240" s="149"/>
      <c r="G1240" s="156"/>
      <c r="H1240" s="148"/>
      <c r="I1240" s="148"/>
      <c r="J1240" s="103"/>
      <c r="K1240" s="138"/>
      <c r="L1240" s="138"/>
      <c r="M1240" s="138"/>
      <c r="N1240" s="138"/>
      <c r="O1240" s="151"/>
      <c r="P1240" s="150"/>
      <c r="Q1240" s="150"/>
      <c r="R1240" s="139"/>
      <c r="S1240" s="148"/>
      <c r="T1240" s="140"/>
      <c r="U1240" s="175"/>
      <c r="V1240" s="21"/>
    </row>
    <row r="1241" spans="1:22" ht="16.5" hidden="1" customHeight="1" x14ac:dyDescent="0.25">
      <c r="A1241" s="175">
        <v>1218</v>
      </c>
      <c r="B1241" s="175"/>
      <c r="C1241" s="147"/>
      <c r="D1241" s="147"/>
      <c r="E1241" s="148"/>
      <c r="F1241" s="149"/>
      <c r="G1241" s="156"/>
      <c r="H1241" s="148"/>
      <c r="I1241" s="148"/>
      <c r="J1241" s="103"/>
      <c r="K1241" s="150"/>
      <c r="L1241" s="138"/>
      <c r="M1241" s="150"/>
      <c r="N1241" s="150"/>
      <c r="O1241" s="138"/>
      <c r="P1241" s="150"/>
      <c r="Q1241" s="138"/>
      <c r="R1241" s="140"/>
      <c r="S1241" s="148"/>
      <c r="T1241" s="140"/>
      <c r="U1241" s="175"/>
      <c r="V1241" s="21"/>
    </row>
    <row r="1242" spans="1:22" ht="16.5" hidden="1" customHeight="1" x14ac:dyDescent="0.25">
      <c r="A1242" s="175">
        <v>1219</v>
      </c>
      <c r="B1242" s="175"/>
      <c r="C1242" s="147"/>
      <c r="D1242" s="147"/>
      <c r="E1242" s="148"/>
      <c r="F1242" s="149"/>
      <c r="G1242" s="156"/>
      <c r="H1242" s="148"/>
      <c r="I1242" s="32"/>
      <c r="J1242" s="157"/>
      <c r="K1242" s="150"/>
      <c r="L1242" s="150"/>
      <c r="M1242" s="138"/>
      <c r="N1242" s="150"/>
      <c r="O1242" s="138"/>
      <c r="P1242" s="150"/>
      <c r="Q1242" s="138"/>
      <c r="R1242" s="139"/>
      <c r="S1242" s="148"/>
      <c r="T1242" s="140"/>
      <c r="U1242" s="175"/>
      <c r="V1242" s="21"/>
    </row>
    <row r="1243" spans="1:22" ht="16.5" hidden="1" customHeight="1" x14ac:dyDescent="0.25">
      <c r="A1243" s="175">
        <v>1220</v>
      </c>
      <c r="B1243" s="175"/>
      <c r="C1243" s="147"/>
      <c r="D1243" s="147"/>
      <c r="E1243" s="148"/>
      <c r="F1243" s="149"/>
      <c r="G1243" s="156"/>
      <c r="H1243" s="148"/>
      <c r="I1243" s="32"/>
      <c r="J1243" s="103"/>
      <c r="K1243" s="138"/>
      <c r="L1243" s="138"/>
      <c r="M1243" s="150"/>
      <c r="N1243" s="150"/>
      <c r="O1243" s="138"/>
      <c r="P1243" s="150"/>
      <c r="Q1243" s="138"/>
      <c r="R1243" s="140"/>
      <c r="S1243" s="148"/>
      <c r="T1243" s="140"/>
      <c r="U1243" s="175"/>
      <c r="V1243" s="21"/>
    </row>
    <row r="1244" spans="1:22" ht="16.5" hidden="1" customHeight="1" x14ac:dyDescent="0.25">
      <c r="A1244" s="175">
        <v>1221</v>
      </c>
      <c r="B1244" s="175"/>
      <c r="C1244" s="147"/>
      <c r="D1244" s="147"/>
      <c r="E1244" s="148"/>
      <c r="F1244" s="149"/>
      <c r="G1244" s="156"/>
      <c r="H1244" s="148"/>
      <c r="I1244" s="148"/>
      <c r="J1244" s="103"/>
      <c r="K1244" s="138"/>
      <c r="L1244" s="138"/>
      <c r="M1244" s="150"/>
      <c r="N1244" s="150"/>
      <c r="O1244" s="138"/>
      <c r="P1244" s="150"/>
      <c r="Q1244" s="138"/>
      <c r="R1244" s="140"/>
      <c r="S1244" s="148"/>
      <c r="T1244" s="140"/>
      <c r="U1244" s="175"/>
      <c r="V1244" s="21"/>
    </row>
    <row r="1245" spans="1:22" ht="16.5" hidden="1" customHeight="1" x14ac:dyDescent="0.25">
      <c r="A1245" s="175">
        <v>1222</v>
      </c>
      <c r="B1245" s="175"/>
      <c r="C1245" s="147"/>
      <c r="D1245" s="147"/>
      <c r="E1245" s="148"/>
      <c r="F1245" s="149"/>
      <c r="G1245" s="156"/>
      <c r="H1245" s="148"/>
      <c r="I1245" s="138"/>
      <c r="J1245" s="103"/>
      <c r="K1245" s="138"/>
      <c r="L1245" s="138"/>
      <c r="M1245" s="150"/>
      <c r="N1245" s="150"/>
      <c r="O1245" s="138"/>
      <c r="P1245" s="150"/>
      <c r="Q1245" s="138"/>
      <c r="R1245" s="140"/>
      <c r="S1245" s="148"/>
      <c r="T1245" s="140"/>
      <c r="U1245" s="175"/>
      <c r="V1245" s="21"/>
    </row>
    <row r="1246" spans="1:22" ht="16.5" hidden="1" customHeight="1" x14ac:dyDescent="0.25">
      <c r="A1246" s="175">
        <v>1223</v>
      </c>
      <c r="B1246" s="175"/>
      <c r="C1246" s="147"/>
      <c r="D1246" s="147"/>
      <c r="E1246" s="148"/>
      <c r="F1246" s="149"/>
      <c r="G1246" s="156"/>
      <c r="H1246" s="148"/>
      <c r="I1246" s="40"/>
      <c r="J1246" s="157"/>
      <c r="K1246" s="138"/>
      <c r="L1246" s="138"/>
      <c r="M1246" s="138"/>
      <c r="N1246" s="138"/>
      <c r="O1246" s="138"/>
      <c r="P1246" s="150"/>
      <c r="Q1246" s="138"/>
      <c r="R1246" s="139"/>
      <c r="S1246" s="175"/>
      <c r="T1246" s="140"/>
      <c r="U1246" s="175"/>
      <c r="V1246" s="21"/>
    </row>
    <row r="1247" spans="1:22" ht="16.5" hidden="1" customHeight="1" x14ac:dyDescent="0.25">
      <c r="A1247" s="175">
        <v>1224</v>
      </c>
      <c r="B1247" s="175"/>
      <c r="C1247" s="147"/>
      <c r="D1247" s="147"/>
      <c r="E1247" s="148"/>
      <c r="F1247" s="149"/>
      <c r="G1247" s="156"/>
      <c r="H1247" s="148"/>
      <c r="I1247" s="138"/>
      <c r="J1247" s="157"/>
      <c r="K1247" s="138"/>
      <c r="L1247" s="138"/>
      <c r="M1247" s="150"/>
      <c r="N1247" s="150"/>
      <c r="O1247" s="138"/>
      <c r="P1247" s="150"/>
      <c r="Q1247" s="138"/>
      <c r="R1247" s="140"/>
      <c r="S1247" s="148"/>
      <c r="T1247" s="140"/>
      <c r="U1247" s="175"/>
      <c r="V1247" s="21"/>
    </row>
    <row r="1248" spans="1:22" ht="16.5" hidden="1" customHeight="1" x14ac:dyDescent="0.25">
      <c r="A1248" s="175">
        <v>1225</v>
      </c>
      <c r="B1248" s="175"/>
      <c r="C1248" s="147"/>
      <c r="D1248" s="147"/>
      <c r="E1248" s="148"/>
      <c r="F1248" s="149"/>
      <c r="G1248" s="156"/>
      <c r="H1248" s="148"/>
      <c r="I1248" s="138"/>
      <c r="J1248" s="157"/>
      <c r="K1248" s="138"/>
      <c r="L1248" s="138"/>
      <c r="M1248" s="150"/>
      <c r="N1248" s="150"/>
      <c r="O1248" s="138"/>
      <c r="P1248" s="150"/>
      <c r="Q1248" s="138"/>
      <c r="R1248" s="140"/>
      <c r="S1248" s="148"/>
      <c r="T1248" s="140"/>
      <c r="U1248" s="175"/>
      <c r="V1248" s="21"/>
    </row>
    <row r="1249" spans="1:22" ht="16.5" hidden="1" customHeight="1" x14ac:dyDescent="0.25">
      <c r="A1249" s="175">
        <v>1226</v>
      </c>
      <c r="B1249" s="175"/>
      <c r="C1249" s="147"/>
      <c r="D1249" s="147"/>
      <c r="E1249" s="148"/>
      <c r="F1249" s="149"/>
      <c r="G1249" s="156"/>
      <c r="H1249" s="148"/>
      <c r="I1249" s="138"/>
      <c r="J1249" s="103"/>
      <c r="K1249" s="138"/>
      <c r="L1249" s="138"/>
      <c r="M1249" s="150"/>
      <c r="N1249" s="150"/>
      <c r="O1249" s="138"/>
      <c r="P1249" s="150"/>
      <c r="Q1249" s="138"/>
      <c r="R1249" s="140"/>
      <c r="S1249" s="148"/>
      <c r="T1249" s="140"/>
      <c r="U1249" s="175"/>
      <c r="V1249" s="21"/>
    </row>
    <row r="1250" spans="1:22" ht="16.5" hidden="1" customHeight="1" x14ac:dyDescent="0.25">
      <c r="A1250" s="175">
        <v>1227</v>
      </c>
      <c r="B1250" s="175"/>
      <c r="C1250" s="147"/>
      <c r="D1250" s="147"/>
      <c r="E1250" s="148"/>
      <c r="F1250" s="149"/>
      <c r="G1250" s="156"/>
      <c r="H1250" s="148"/>
      <c r="I1250" s="138"/>
      <c r="J1250" s="103"/>
      <c r="K1250" s="150"/>
      <c r="L1250" s="138"/>
      <c r="M1250" s="138"/>
      <c r="N1250" s="138"/>
      <c r="O1250" s="151"/>
      <c r="P1250" s="150"/>
      <c r="Q1250" s="150"/>
      <c r="R1250" s="139"/>
      <c r="S1250" s="148"/>
      <c r="T1250" s="140"/>
      <c r="U1250" s="175"/>
      <c r="V1250" s="21"/>
    </row>
    <row r="1251" spans="1:22" ht="16.5" hidden="1" customHeight="1" x14ac:dyDescent="0.25">
      <c r="A1251" s="175">
        <v>1228</v>
      </c>
      <c r="B1251" s="175"/>
      <c r="C1251" s="147"/>
      <c r="D1251" s="147"/>
      <c r="E1251" s="148"/>
      <c r="F1251" s="22"/>
      <c r="G1251" s="148"/>
      <c r="H1251" s="148"/>
      <c r="I1251" s="138"/>
      <c r="J1251" s="103"/>
      <c r="K1251" s="138"/>
      <c r="L1251" s="138"/>
      <c r="M1251" s="138"/>
      <c r="N1251" s="175"/>
      <c r="O1251" s="138"/>
      <c r="P1251" s="150"/>
      <c r="Q1251" s="138"/>
      <c r="R1251" s="140"/>
      <c r="S1251" s="175"/>
      <c r="T1251" s="140"/>
      <c r="U1251" s="175"/>
      <c r="V1251" s="21"/>
    </row>
    <row r="1252" spans="1:22" ht="16.5" hidden="1" customHeight="1" x14ac:dyDescent="0.25">
      <c r="A1252" s="175">
        <v>1229</v>
      </c>
      <c r="B1252" s="175"/>
      <c r="C1252" s="147"/>
      <c r="D1252" s="147"/>
      <c r="E1252" s="148"/>
      <c r="F1252" s="22"/>
      <c r="G1252" s="156"/>
      <c r="H1252" s="148"/>
      <c r="I1252" s="138"/>
      <c r="J1252" s="103"/>
      <c r="K1252" s="138"/>
      <c r="L1252" s="138"/>
      <c r="M1252" s="138"/>
      <c r="N1252" s="138"/>
      <c r="O1252" s="151"/>
      <c r="P1252" s="150"/>
      <c r="Q1252" s="150"/>
      <c r="R1252" s="139"/>
      <c r="S1252" s="148"/>
      <c r="T1252" s="140"/>
      <c r="U1252" s="175"/>
      <c r="V1252" s="21"/>
    </row>
    <row r="1253" spans="1:22" ht="16.5" hidden="1" customHeight="1" x14ac:dyDescent="0.25">
      <c r="A1253" s="175">
        <v>1230</v>
      </c>
      <c r="B1253" s="175"/>
      <c r="C1253" s="147"/>
      <c r="D1253" s="147"/>
      <c r="E1253" s="148"/>
      <c r="F1253" s="149"/>
      <c r="G1253" s="148"/>
      <c r="H1253" s="148"/>
      <c r="I1253" s="148"/>
      <c r="J1253" s="103"/>
      <c r="K1253" s="138"/>
      <c r="L1253" s="118"/>
      <c r="M1253" s="150"/>
      <c r="N1253" s="150"/>
      <c r="O1253" s="151"/>
      <c r="P1253" s="150"/>
      <c r="Q1253" s="150"/>
      <c r="R1253" s="139"/>
      <c r="S1253" s="148"/>
      <c r="T1253" s="140"/>
      <c r="U1253" s="175"/>
      <c r="V1253" s="21"/>
    </row>
    <row r="1254" spans="1:22" ht="16.5" hidden="1" customHeight="1" x14ac:dyDescent="0.25">
      <c r="A1254" s="175">
        <v>1231</v>
      </c>
      <c r="B1254" s="175"/>
      <c r="C1254" s="147"/>
      <c r="D1254" s="147"/>
      <c r="E1254" s="148"/>
      <c r="F1254" s="149"/>
      <c r="G1254" s="148"/>
      <c r="H1254" s="148"/>
      <c r="I1254" s="148"/>
      <c r="J1254" s="103"/>
      <c r="K1254" s="138"/>
      <c r="L1254" s="118"/>
      <c r="M1254" s="138"/>
      <c r="N1254" s="138"/>
      <c r="O1254" s="151"/>
      <c r="P1254" s="150"/>
      <c r="Q1254" s="150"/>
      <c r="R1254" s="139"/>
      <c r="S1254" s="148"/>
      <c r="T1254" s="140"/>
      <c r="U1254" s="175"/>
      <c r="V1254" s="21"/>
    </row>
    <row r="1255" spans="1:22" ht="16.5" hidden="1" customHeight="1" x14ac:dyDescent="0.25">
      <c r="A1255" s="175">
        <v>1232</v>
      </c>
      <c r="B1255" s="175"/>
      <c r="C1255" s="147"/>
      <c r="D1255" s="147"/>
      <c r="E1255" s="148"/>
      <c r="F1255" s="149"/>
      <c r="G1255" s="148"/>
      <c r="H1255" s="148"/>
      <c r="I1255" s="148"/>
      <c r="J1255" s="103"/>
      <c r="K1255" s="138"/>
      <c r="L1255" s="138"/>
      <c r="M1255" s="118"/>
      <c r="N1255" s="138"/>
      <c r="O1255" s="151"/>
      <c r="P1255" s="150"/>
      <c r="Q1255" s="150"/>
      <c r="R1255" s="139"/>
      <c r="S1255" s="148"/>
      <c r="T1255" s="140"/>
      <c r="U1255" s="175"/>
      <c r="V1255" s="21"/>
    </row>
    <row r="1256" spans="1:22" s="2" customFormat="1" ht="16.5" hidden="1" customHeight="1" x14ac:dyDescent="0.25">
      <c r="A1256" s="175">
        <v>1233</v>
      </c>
      <c r="B1256" s="138"/>
      <c r="C1256" s="138"/>
      <c r="D1256" s="138"/>
      <c r="E1256" s="138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</row>
    <row r="1257" spans="1:22" s="2" customFormat="1" ht="16.5" hidden="1" customHeight="1" x14ac:dyDescent="0.25">
      <c r="A1257" s="175">
        <v>1234</v>
      </c>
      <c r="B1257" s="138"/>
      <c r="C1257" s="138"/>
      <c r="D1257" s="138"/>
      <c r="E1257" s="138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</row>
    <row r="1258" spans="1:22" ht="16.5" hidden="1" customHeight="1" x14ac:dyDescent="0.25">
      <c r="A1258" s="175">
        <v>1235</v>
      </c>
      <c r="B1258" s="175"/>
      <c r="C1258" s="147"/>
      <c r="D1258" s="147"/>
      <c r="E1258" s="148"/>
      <c r="F1258" s="149"/>
      <c r="G1258" s="156"/>
      <c r="H1258" s="148"/>
      <c r="I1258" s="148"/>
      <c r="J1258" s="103"/>
      <c r="K1258" s="138"/>
      <c r="L1258" s="138"/>
      <c r="M1258" s="138"/>
      <c r="N1258" s="138"/>
      <c r="O1258" s="151"/>
      <c r="P1258" s="150"/>
      <c r="Q1258" s="150"/>
      <c r="R1258" s="139"/>
      <c r="S1258" s="148"/>
      <c r="T1258" s="140"/>
      <c r="U1258" s="175"/>
      <c r="V1258" s="21"/>
    </row>
    <row r="1259" spans="1:22" ht="16.5" hidden="1" customHeight="1" x14ac:dyDescent="0.25">
      <c r="A1259" s="175">
        <v>1236</v>
      </c>
      <c r="B1259" s="175"/>
      <c r="C1259" s="147"/>
      <c r="D1259" s="147"/>
      <c r="E1259" s="148"/>
      <c r="F1259" s="149"/>
      <c r="G1259" s="156"/>
      <c r="H1259" s="148"/>
      <c r="I1259" s="148"/>
      <c r="J1259" s="138"/>
      <c r="K1259" s="138"/>
      <c r="L1259" s="138"/>
      <c r="M1259" s="138"/>
      <c r="N1259" s="138"/>
      <c r="O1259" s="151"/>
      <c r="P1259" s="150"/>
      <c r="Q1259" s="150"/>
      <c r="R1259" s="139"/>
      <c r="S1259" s="148"/>
      <c r="T1259" s="140"/>
      <c r="U1259" s="175"/>
      <c r="V1259" s="21"/>
    </row>
    <row r="1260" spans="1:22" ht="16.5" hidden="1" customHeight="1" x14ac:dyDescent="0.25">
      <c r="A1260" s="175">
        <v>1237</v>
      </c>
      <c r="B1260" s="175"/>
      <c r="C1260" s="147"/>
      <c r="D1260" s="147"/>
      <c r="E1260" s="148"/>
      <c r="F1260" s="149"/>
      <c r="G1260" s="156"/>
      <c r="H1260" s="148"/>
      <c r="I1260" s="148"/>
      <c r="J1260" s="103"/>
      <c r="K1260" s="138"/>
      <c r="L1260" s="118"/>
      <c r="M1260" s="150"/>
      <c r="N1260" s="138"/>
      <c r="O1260" s="138"/>
      <c r="P1260" s="150"/>
      <c r="Q1260" s="138"/>
      <c r="R1260" s="139"/>
      <c r="S1260" s="148"/>
      <c r="T1260" s="140"/>
      <c r="U1260" s="175"/>
      <c r="V1260" s="21"/>
    </row>
    <row r="1261" spans="1:22" ht="16.5" hidden="1" customHeight="1" x14ac:dyDescent="0.25">
      <c r="A1261" s="175">
        <v>1238</v>
      </c>
      <c r="B1261" s="175"/>
      <c r="C1261" s="147"/>
      <c r="D1261" s="147"/>
      <c r="E1261" s="148"/>
      <c r="F1261" s="149"/>
      <c r="G1261" s="156"/>
      <c r="H1261" s="148"/>
      <c r="I1261" s="148"/>
      <c r="J1261" s="103"/>
      <c r="K1261" s="138"/>
      <c r="L1261" s="138"/>
      <c r="M1261" s="150"/>
      <c r="N1261" s="150"/>
      <c r="O1261" s="138"/>
      <c r="P1261" s="150"/>
      <c r="Q1261" s="138"/>
      <c r="R1261" s="139"/>
      <c r="S1261" s="148"/>
      <c r="T1261" s="140"/>
      <c r="U1261" s="175"/>
      <c r="V1261" s="21"/>
    </row>
    <row r="1262" spans="1:22" ht="16.5" hidden="1" customHeight="1" x14ac:dyDescent="0.25">
      <c r="A1262" s="175">
        <v>1239</v>
      </c>
      <c r="B1262" s="175"/>
      <c r="C1262" s="147"/>
      <c r="D1262" s="147"/>
      <c r="E1262" s="148"/>
      <c r="F1262" s="149"/>
      <c r="G1262" s="156"/>
      <c r="H1262" s="148"/>
      <c r="I1262" s="40"/>
      <c r="J1262" s="103"/>
      <c r="K1262" s="138"/>
      <c r="L1262" s="138"/>
      <c r="M1262" s="150"/>
      <c r="N1262" s="150"/>
      <c r="O1262" s="138"/>
      <c r="P1262" s="150"/>
      <c r="Q1262" s="138"/>
      <c r="R1262" s="139"/>
      <c r="S1262" s="148"/>
      <c r="T1262" s="140"/>
      <c r="U1262" s="175"/>
      <c r="V1262" s="21"/>
    </row>
    <row r="1263" spans="1:22" ht="16.5" hidden="1" customHeight="1" x14ac:dyDescent="0.25">
      <c r="A1263" s="175">
        <v>1240</v>
      </c>
      <c r="B1263" s="175"/>
      <c r="C1263" s="147"/>
      <c r="D1263" s="147"/>
      <c r="E1263" s="148"/>
      <c r="F1263" s="149"/>
      <c r="G1263" s="156"/>
      <c r="H1263" s="148"/>
      <c r="I1263" s="150"/>
      <c r="J1263" s="157"/>
      <c r="K1263" s="150"/>
      <c r="L1263" s="150"/>
      <c r="M1263" s="150"/>
      <c r="N1263" s="150"/>
      <c r="O1263" s="138"/>
      <c r="P1263" s="150"/>
      <c r="Q1263" s="138"/>
      <c r="R1263" s="139"/>
      <c r="S1263" s="148"/>
      <c r="T1263" s="140"/>
      <c r="U1263" s="175"/>
      <c r="V1263" s="21"/>
    </row>
    <row r="1264" spans="1:22" ht="16.5" hidden="1" customHeight="1" x14ac:dyDescent="0.25">
      <c r="A1264" s="175">
        <v>1241</v>
      </c>
      <c r="B1264" s="175"/>
      <c r="C1264" s="147"/>
      <c r="D1264" s="147"/>
      <c r="E1264" s="148"/>
      <c r="F1264" s="149"/>
      <c r="G1264" s="156"/>
      <c r="H1264" s="148"/>
      <c r="I1264" s="32"/>
      <c r="J1264" s="103"/>
      <c r="K1264" s="138"/>
      <c r="L1264" s="138"/>
      <c r="M1264" s="150"/>
      <c r="N1264" s="150"/>
      <c r="O1264" s="138"/>
      <c r="P1264" s="150"/>
      <c r="Q1264" s="138"/>
      <c r="R1264" s="140"/>
      <c r="S1264" s="148"/>
      <c r="T1264" s="140"/>
      <c r="U1264" s="175"/>
      <c r="V1264" s="21"/>
    </row>
    <row r="1265" spans="1:22" ht="16.5" hidden="1" customHeight="1" x14ac:dyDescent="0.25">
      <c r="A1265" s="175">
        <v>1242</v>
      </c>
      <c r="B1265" s="175"/>
      <c r="C1265" s="147"/>
      <c r="D1265" s="147"/>
      <c r="E1265" s="148"/>
      <c r="F1265" s="149"/>
      <c r="G1265" s="156"/>
      <c r="H1265" s="148"/>
      <c r="I1265" s="148"/>
      <c r="J1265" s="103"/>
      <c r="K1265" s="138"/>
      <c r="L1265" s="138"/>
      <c r="M1265" s="150"/>
      <c r="N1265" s="150"/>
      <c r="O1265" s="138"/>
      <c r="P1265" s="150"/>
      <c r="Q1265" s="138"/>
      <c r="R1265" s="140"/>
      <c r="S1265" s="148"/>
      <c r="T1265" s="140"/>
      <c r="U1265" s="175"/>
      <c r="V1265" s="21"/>
    </row>
    <row r="1266" spans="1:22" ht="16.5" hidden="1" customHeight="1" x14ac:dyDescent="0.25">
      <c r="A1266" s="175">
        <v>1243</v>
      </c>
      <c r="B1266" s="175"/>
      <c r="C1266" s="147"/>
      <c r="D1266" s="147"/>
      <c r="E1266" s="148"/>
      <c r="F1266" s="149"/>
      <c r="G1266" s="156"/>
      <c r="H1266" s="148"/>
      <c r="I1266" s="138"/>
      <c r="J1266" s="103"/>
      <c r="K1266" s="138"/>
      <c r="L1266" s="138"/>
      <c r="M1266" s="150"/>
      <c r="N1266" s="150"/>
      <c r="O1266" s="138"/>
      <c r="P1266" s="150"/>
      <c r="Q1266" s="138"/>
      <c r="R1266" s="139"/>
      <c r="S1266" s="148"/>
      <c r="T1266" s="140"/>
      <c r="U1266" s="175"/>
      <c r="V1266" s="21"/>
    </row>
    <row r="1267" spans="1:22" ht="16.5" hidden="1" customHeight="1" x14ac:dyDescent="0.25">
      <c r="A1267" s="175">
        <v>1244</v>
      </c>
      <c r="B1267" s="175"/>
      <c r="C1267" s="147"/>
      <c r="D1267" s="147"/>
      <c r="E1267" s="148"/>
      <c r="F1267" s="149"/>
      <c r="G1267" s="156"/>
      <c r="H1267" s="148"/>
      <c r="I1267" s="40"/>
      <c r="J1267" s="157"/>
      <c r="K1267" s="138"/>
      <c r="L1267" s="138"/>
      <c r="M1267" s="138"/>
      <c r="N1267" s="138"/>
      <c r="O1267" s="138"/>
      <c r="P1267" s="150"/>
      <c r="Q1267" s="138"/>
      <c r="R1267" s="139"/>
      <c r="S1267" s="148"/>
      <c r="T1267" s="140"/>
      <c r="U1267" s="175"/>
      <c r="V1267" s="21"/>
    </row>
    <row r="1268" spans="1:22" ht="16.5" hidden="1" customHeight="1" x14ac:dyDescent="0.25">
      <c r="A1268" s="175">
        <v>1245</v>
      </c>
      <c r="B1268" s="175"/>
      <c r="C1268" s="147"/>
      <c r="D1268" s="147"/>
      <c r="E1268" s="148"/>
      <c r="F1268" s="149"/>
      <c r="G1268" s="156"/>
      <c r="H1268" s="148"/>
      <c r="I1268" s="40"/>
      <c r="J1268" s="157"/>
      <c r="K1268" s="138"/>
      <c r="L1268" s="138"/>
      <c r="M1268" s="138"/>
      <c r="N1268" s="138"/>
      <c r="O1268" s="138"/>
      <c r="P1268" s="150"/>
      <c r="Q1268" s="138"/>
      <c r="R1268" s="139"/>
      <c r="S1268" s="148"/>
      <c r="T1268" s="140"/>
      <c r="U1268" s="175"/>
      <c r="V1268" s="21"/>
    </row>
    <row r="1269" spans="1:22" ht="16.5" hidden="1" customHeight="1" x14ac:dyDescent="0.25">
      <c r="A1269" s="175">
        <v>1246</v>
      </c>
      <c r="B1269" s="175"/>
      <c r="C1269" s="147"/>
      <c r="D1269" s="147"/>
      <c r="E1269" s="148"/>
      <c r="F1269" s="149"/>
      <c r="G1269" s="156"/>
      <c r="H1269" s="148"/>
      <c r="I1269" s="138"/>
      <c r="J1269" s="157"/>
      <c r="K1269" s="138"/>
      <c r="L1269" s="138"/>
      <c r="M1269" s="150"/>
      <c r="N1269" s="150"/>
      <c r="O1269" s="138"/>
      <c r="P1269" s="150"/>
      <c r="Q1269" s="138"/>
      <c r="R1269" s="139"/>
      <c r="S1269" s="148"/>
      <c r="T1269" s="140"/>
      <c r="U1269" s="175"/>
      <c r="V1269" s="21"/>
    </row>
    <row r="1270" spans="1:22" ht="16.5" hidden="1" customHeight="1" x14ac:dyDescent="0.25">
      <c r="A1270" s="175">
        <v>1247</v>
      </c>
      <c r="B1270" s="175"/>
      <c r="C1270" s="147"/>
      <c r="D1270" s="147"/>
      <c r="E1270" s="148"/>
      <c r="F1270" s="149"/>
      <c r="G1270" s="156"/>
      <c r="H1270" s="148"/>
      <c r="I1270" s="138"/>
      <c r="J1270" s="103"/>
      <c r="K1270" s="138"/>
      <c r="L1270" s="138"/>
      <c r="M1270" s="150"/>
      <c r="N1270" s="150"/>
      <c r="O1270" s="138"/>
      <c r="P1270" s="150"/>
      <c r="Q1270" s="138"/>
      <c r="R1270" s="140"/>
      <c r="S1270" s="148"/>
      <c r="T1270" s="140"/>
      <c r="U1270" s="175"/>
      <c r="V1270" s="21"/>
    </row>
    <row r="1271" spans="1:22" s="2" customFormat="1" ht="16.5" hidden="1" customHeight="1" x14ac:dyDescent="0.25">
      <c r="A1271" s="175">
        <v>1248</v>
      </c>
      <c r="B1271" s="150"/>
      <c r="C1271" s="150"/>
      <c r="D1271" s="150"/>
      <c r="E1271" s="150"/>
      <c r="F1271" s="150"/>
      <c r="G1271" s="150"/>
      <c r="H1271" s="150"/>
      <c r="I1271" s="150"/>
      <c r="J1271" s="150"/>
      <c r="K1271" s="150"/>
      <c r="L1271" s="150"/>
      <c r="M1271" s="150"/>
      <c r="N1271" s="150"/>
      <c r="O1271" s="150"/>
      <c r="P1271" s="150"/>
      <c r="Q1271" s="150"/>
      <c r="R1271" s="150"/>
      <c r="S1271" s="150"/>
      <c r="T1271" s="150"/>
      <c r="U1271" s="150"/>
      <c r="V1271" s="150"/>
    </row>
    <row r="1272" spans="1:22" s="2" customFormat="1" ht="16.5" hidden="1" customHeight="1" x14ac:dyDescent="0.25">
      <c r="A1272" s="175">
        <v>1249</v>
      </c>
      <c r="B1272" s="150"/>
      <c r="C1272" s="150"/>
      <c r="D1272" s="150"/>
      <c r="E1272" s="150"/>
      <c r="F1272" s="150"/>
      <c r="G1272" s="150"/>
      <c r="H1272" s="150"/>
      <c r="I1272" s="150"/>
      <c r="J1272" s="150"/>
      <c r="K1272" s="150"/>
      <c r="L1272" s="150"/>
      <c r="M1272" s="150"/>
      <c r="N1272" s="150"/>
      <c r="O1272" s="150"/>
      <c r="P1272" s="150"/>
      <c r="Q1272" s="150"/>
      <c r="R1272" s="150"/>
      <c r="S1272" s="150"/>
      <c r="T1272" s="150"/>
      <c r="U1272" s="150"/>
      <c r="V1272" s="150"/>
    </row>
    <row r="1273" spans="1:22" ht="16.5" hidden="1" customHeight="1" x14ac:dyDescent="0.25">
      <c r="A1273" s="175">
        <v>1250</v>
      </c>
      <c r="B1273" s="175"/>
      <c r="C1273" s="147"/>
      <c r="D1273" s="147"/>
      <c r="E1273" s="148"/>
      <c r="F1273" s="149"/>
      <c r="G1273" s="156"/>
      <c r="H1273" s="148"/>
      <c r="I1273" s="156"/>
      <c r="J1273" s="103"/>
      <c r="K1273" s="138"/>
      <c r="L1273" s="103"/>
      <c r="M1273" s="150"/>
      <c r="N1273" s="150"/>
      <c r="O1273" s="138"/>
      <c r="P1273" s="150"/>
      <c r="Q1273" s="138"/>
      <c r="R1273" s="139"/>
      <c r="S1273" s="148"/>
      <c r="T1273" s="140"/>
      <c r="U1273" s="175"/>
      <c r="V1273" s="21"/>
    </row>
    <row r="1274" spans="1:22" ht="16.5" hidden="1" customHeight="1" x14ac:dyDescent="0.25">
      <c r="A1274" s="175">
        <v>1251</v>
      </c>
      <c r="B1274" s="175"/>
      <c r="C1274" s="147"/>
      <c r="D1274" s="147"/>
      <c r="E1274" s="148"/>
      <c r="F1274" s="149"/>
      <c r="G1274" s="156"/>
      <c r="H1274" s="148"/>
      <c r="I1274" s="148"/>
      <c r="J1274" s="103"/>
      <c r="K1274" s="138"/>
      <c r="L1274" s="103"/>
      <c r="M1274" s="150"/>
      <c r="N1274" s="150"/>
      <c r="O1274" s="138"/>
      <c r="P1274" s="150"/>
      <c r="Q1274" s="138"/>
      <c r="R1274" s="139"/>
      <c r="S1274" s="148"/>
      <c r="T1274" s="140"/>
      <c r="U1274" s="175"/>
      <c r="V1274" s="21"/>
    </row>
    <row r="1275" spans="1:22" ht="16.5" hidden="1" customHeight="1" x14ac:dyDescent="0.25">
      <c r="A1275" s="175">
        <v>1252</v>
      </c>
      <c r="B1275" s="175"/>
      <c r="C1275" s="147"/>
      <c r="D1275" s="147"/>
      <c r="E1275" s="148"/>
      <c r="F1275" s="149"/>
      <c r="G1275" s="148"/>
      <c r="H1275" s="148"/>
      <c r="I1275" s="148"/>
      <c r="J1275" s="103"/>
      <c r="K1275" s="138"/>
      <c r="L1275" s="103"/>
      <c r="M1275" s="150"/>
      <c r="N1275" s="150"/>
      <c r="O1275" s="138"/>
      <c r="P1275" s="150"/>
      <c r="Q1275" s="138"/>
      <c r="R1275" s="139"/>
      <c r="S1275" s="148"/>
      <c r="T1275" s="140"/>
      <c r="U1275" s="175"/>
      <c r="V1275" s="21"/>
    </row>
    <row r="1276" spans="1:22" ht="16.5" hidden="1" customHeight="1" x14ac:dyDescent="0.25">
      <c r="A1276" s="175">
        <v>1253</v>
      </c>
      <c r="B1276" s="175"/>
      <c r="C1276" s="147"/>
      <c r="D1276" s="147"/>
      <c r="E1276" s="148"/>
      <c r="F1276" s="149"/>
      <c r="G1276" s="148"/>
      <c r="H1276" s="148"/>
      <c r="I1276" s="148"/>
      <c r="J1276" s="103"/>
      <c r="K1276" s="138"/>
      <c r="L1276" s="103"/>
      <c r="M1276" s="150"/>
      <c r="N1276" s="150"/>
      <c r="O1276" s="138"/>
      <c r="P1276" s="150"/>
      <c r="Q1276" s="138"/>
      <c r="R1276" s="139"/>
      <c r="S1276" s="148"/>
      <c r="T1276" s="140"/>
      <c r="U1276" s="175"/>
      <c r="V1276" s="21"/>
    </row>
    <row r="1277" spans="1:22" ht="16.5" hidden="1" customHeight="1" x14ac:dyDescent="0.25">
      <c r="A1277" s="175">
        <v>1254</v>
      </c>
      <c r="B1277" s="175"/>
      <c r="C1277" s="147"/>
      <c r="D1277" s="147"/>
      <c r="E1277" s="148"/>
      <c r="F1277" s="149"/>
      <c r="G1277" s="156"/>
      <c r="H1277" s="148"/>
      <c r="I1277" s="40"/>
      <c r="J1277" s="103"/>
      <c r="K1277" s="138"/>
      <c r="L1277" s="138"/>
      <c r="M1277" s="150"/>
      <c r="N1277" s="150"/>
      <c r="O1277" s="138"/>
      <c r="P1277" s="150"/>
      <c r="Q1277" s="138"/>
      <c r="R1277" s="139"/>
      <c r="S1277" s="148"/>
      <c r="T1277" s="140"/>
      <c r="U1277" s="175"/>
      <c r="V1277" s="21"/>
    </row>
    <row r="1278" spans="1:22" ht="16.5" hidden="1" customHeight="1" x14ac:dyDescent="0.25">
      <c r="A1278" s="175">
        <v>1255</v>
      </c>
      <c r="B1278" s="175"/>
      <c r="C1278" s="147"/>
      <c r="D1278" s="147"/>
      <c r="E1278" s="148"/>
      <c r="F1278" s="149"/>
      <c r="G1278" s="156"/>
      <c r="H1278" s="148"/>
      <c r="I1278" s="150"/>
      <c r="J1278" s="103"/>
      <c r="K1278" s="150"/>
      <c r="L1278" s="150"/>
      <c r="M1278" s="150"/>
      <c r="N1278" s="150"/>
      <c r="O1278" s="138"/>
      <c r="P1278" s="150"/>
      <c r="Q1278" s="138"/>
      <c r="R1278" s="139"/>
      <c r="S1278" s="148"/>
      <c r="T1278" s="140"/>
      <c r="U1278" s="175"/>
      <c r="V1278" s="21"/>
    </row>
    <row r="1279" spans="1:22" ht="16.5" hidden="1" customHeight="1" x14ac:dyDescent="0.25">
      <c r="A1279" s="175">
        <v>1256</v>
      </c>
      <c r="B1279" s="175"/>
      <c r="C1279" s="147"/>
      <c r="D1279" s="147"/>
      <c r="E1279" s="148"/>
      <c r="F1279" s="149"/>
      <c r="G1279" s="156"/>
      <c r="H1279" s="148"/>
      <c r="I1279" s="32"/>
      <c r="J1279" s="103"/>
      <c r="K1279" s="138"/>
      <c r="L1279" s="138"/>
      <c r="M1279" s="150"/>
      <c r="N1279" s="150"/>
      <c r="O1279" s="138"/>
      <c r="P1279" s="150"/>
      <c r="Q1279" s="138"/>
      <c r="R1279" s="140"/>
      <c r="S1279" s="148"/>
      <c r="T1279" s="140"/>
      <c r="U1279" s="175"/>
      <c r="V1279" s="21"/>
    </row>
    <row r="1280" spans="1:22" ht="16.5" hidden="1" customHeight="1" x14ac:dyDescent="0.25">
      <c r="A1280" s="175">
        <v>1257</v>
      </c>
      <c r="B1280" s="175"/>
      <c r="C1280" s="147"/>
      <c r="D1280" s="147"/>
      <c r="E1280" s="148"/>
      <c r="F1280" s="149"/>
      <c r="G1280" s="156"/>
      <c r="H1280" s="148"/>
      <c r="I1280" s="148"/>
      <c r="J1280" s="103"/>
      <c r="K1280" s="138"/>
      <c r="L1280" s="138"/>
      <c r="M1280" s="150"/>
      <c r="N1280" s="150"/>
      <c r="O1280" s="138"/>
      <c r="P1280" s="150"/>
      <c r="Q1280" s="138"/>
      <c r="R1280" s="140"/>
      <c r="S1280" s="148"/>
      <c r="T1280" s="140"/>
      <c r="U1280" s="175"/>
      <c r="V1280" s="21"/>
    </row>
    <row r="1281" spans="1:22" ht="16.5" hidden="1" customHeight="1" x14ac:dyDescent="0.25">
      <c r="A1281" s="175">
        <v>1258</v>
      </c>
      <c r="B1281" s="175"/>
      <c r="C1281" s="147"/>
      <c r="D1281" s="147"/>
      <c r="E1281" s="148"/>
      <c r="F1281" s="149"/>
      <c r="G1281" s="156"/>
      <c r="H1281" s="148"/>
      <c r="I1281" s="138"/>
      <c r="J1281" s="103"/>
      <c r="K1281" s="138"/>
      <c r="L1281" s="138"/>
      <c r="M1281" s="150"/>
      <c r="N1281" s="138"/>
      <c r="O1281" s="138"/>
      <c r="P1281" s="150"/>
      <c r="Q1281" s="138"/>
      <c r="R1281" s="139"/>
      <c r="S1281" s="148"/>
      <c r="T1281" s="140"/>
      <c r="U1281" s="175"/>
      <c r="V1281" s="21"/>
    </row>
    <row r="1282" spans="1:22" ht="16.5" hidden="1" customHeight="1" x14ac:dyDescent="0.25">
      <c r="A1282" s="175">
        <v>1259</v>
      </c>
      <c r="B1282" s="175"/>
      <c r="C1282" s="147"/>
      <c r="D1282" s="147"/>
      <c r="E1282" s="148"/>
      <c r="F1282" s="149"/>
      <c r="G1282" s="148"/>
      <c r="H1282" s="148"/>
      <c r="I1282" s="40"/>
      <c r="J1282" s="103"/>
      <c r="K1282" s="138"/>
      <c r="L1282" s="103"/>
      <c r="M1282" s="150"/>
      <c r="N1282" s="138"/>
      <c r="O1282" s="138"/>
      <c r="P1282" s="150"/>
      <c r="Q1282" s="138"/>
      <c r="R1282" s="139"/>
      <c r="S1282" s="148"/>
      <c r="T1282" s="140"/>
      <c r="U1282" s="175"/>
      <c r="V1282" s="21"/>
    </row>
    <row r="1283" spans="1:22" ht="16.5" hidden="1" customHeight="1" x14ac:dyDescent="0.25">
      <c r="A1283" s="175">
        <v>1260</v>
      </c>
      <c r="B1283" s="175"/>
      <c r="C1283" s="147"/>
      <c r="D1283" s="147"/>
      <c r="E1283" s="148"/>
      <c r="F1283" s="153"/>
      <c r="G1283" s="156"/>
      <c r="H1283" s="148"/>
      <c r="I1283" s="40"/>
      <c r="J1283" s="103"/>
      <c r="K1283" s="138"/>
      <c r="L1283" s="103"/>
      <c r="M1283" s="150"/>
      <c r="N1283" s="150"/>
      <c r="O1283" s="138"/>
      <c r="P1283" s="150"/>
      <c r="Q1283" s="138"/>
      <c r="R1283" s="139"/>
      <c r="S1283" s="148"/>
      <c r="T1283" s="140"/>
      <c r="U1283" s="175"/>
      <c r="V1283" s="21"/>
    </row>
    <row r="1284" spans="1:22" ht="16.5" hidden="1" customHeight="1" x14ac:dyDescent="0.25">
      <c r="A1284" s="175">
        <v>1261</v>
      </c>
      <c r="B1284" s="175"/>
      <c r="C1284" s="147"/>
      <c r="D1284" s="147"/>
      <c r="E1284" s="148"/>
      <c r="F1284" s="149"/>
      <c r="G1284" s="156"/>
      <c r="H1284" s="148"/>
      <c r="I1284" s="138"/>
      <c r="J1284" s="103"/>
      <c r="K1284" s="138"/>
      <c r="L1284" s="103"/>
      <c r="M1284" s="150"/>
      <c r="N1284" s="150"/>
      <c r="O1284" s="138"/>
      <c r="P1284" s="150"/>
      <c r="Q1284" s="138"/>
      <c r="R1284" s="139"/>
      <c r="S1284" s="148"/>
      <c r="T1284" s="140"/>
      <c r="U1284" s="175"/>
      <c r="V1284" s="21"/>
    </row>
    <row r="1285" spans="1:22" ht="16.5" hidden="1" customHeight="1" x14ac:dyDescent="0.25">
      <c r="A1285" s="175">
        <v>1262</v>
      </c>
      <c r="B1285" s="175"/>
      <c r="C1285" s="147"/>
      <c r="D1285" s="147"/>
      <c r="E1285" s="148"/>
      <c r="F1285" s="149"/>
      <c r="G1285" s="148"/>
      <c r="H1285" s="148"/>
      <c r="I1285" s="138"/>
      <c r="J1285" s="103"/>
      <c r="K1285" s="138"/>
      <c r="L1285" s="138"/>
      <c r="M1285" s="150"/>
      <c r="N1285" s="150"/>
      <c r="O1285" s="138"/>
      <c r="P1285" s="150"/>
      <c r="Q1285" s="138"/>
      <c r="R1285" s="140"/>
      <c r="S1285" s="148"/>
      <c r="T1285" s="140"/>
      <c r="U1285" s="175"/>
      <c r="V1285" s="21"/>
    </row>
    <row r="1286" spans="1:22" ht="16.5" hidden="1" customHeight="1" x14ac:dyDescent="0.25">
      <c r="A1286" s="175">
        <v>1263</v>
      </c>
      <c r="B1286" s="175"/>
      <c r="C1286" s="147"/>
      <c r="D1286" s="147"/>
      <c r="E1286" s="148"/>
      <c r="F1286" s="149"/>
      <c r="G1286" s="156"/>
      <c r="H1286" s="148"/>
      <c r="I1286" s="148"/>
      <c r="J1286" s="103"/>
      <c r="K1286" s="138"/>
      <c r="L1286" s="103"/>
      <c r="M1286" s="150"/>
      <c r="N1286" s="150"/>
      <c r="O1286" s="138"/>
      <c r="P1286" s="150"/>
      <c r="Q1286" s="138"/>
      <c r="R1286" s="139"/>
      <c r="S1286" s="148"/>
      <c r="T1286" s="140"/>
      <c r="U1286" s="175"/>
      <c r="V1286" s="21"/>
    </row>
    <row r="1287" spans="1:22" ht="16.5" hidden="1" customHeight="1" x14ac:dyDescent="0.25">
      <c r="A1287" s="175">
        <v>1264</v>
      </c>
      <c r="B1287" s="175"/>
      <c r="C1287" s="147"/>
      <c r="D1287" s="147"/>
      <c r="E1287" s="148"/>
      <c r="F1287" s="149"/>
      <c r="G1287" s="148"/>
      <c r="H1287" s="148"/>
      <c r="I1287" s="148"/>
      <c r="J1287" s="103"/>
      <c r="K1287" s="138"/>
      <c r="L1287" s="103"/>
      <c r="M1287" s="103"/>
      <c r="N1287" s="150"/>
      <c r="O1287" s="138"/>
      <c r="P1287" s="150"/>
      <c r="Q1287" s="138"/>
      <c r="R1287" s="139"/>
      <c r="S1287" s="148"/>
      <c r="T1287" s="140"/>
      <c r="U1287" s="175"/>
      <c r="V1287" s="21"/>
    </row>
    <row r="1288" spans="1:22" ht="16.5" hidden="1" customHeight="1" x14ac:dyDescent="0.25">
      <c r="A1288" s="175">
        <v>1265</v>
      </c>
      <c r="B1288" s="175"/>
      <c r="C1288" s="147"/>
      <c r="D1288" s="147"/>
      <c r="E1288" s="148"/>
      <c r="F1288" s="149"/>
      <c r="G1288" s="156"/>
      <c r="H1288" s="148"/>
      <c r="I1288" s="148"/>
      <c r="J1288" s="157"/>
      <c r="K1288" s="138"/>
      <c r="L1288" s="118"/>
      <c r="M1288" s="150"/>
      <c r="N1288" s="150"/>
      <c r="O1288" s="138"/>
      <c r="P1288" s="150"/>
      <c r="Q1288" s="138"/>
      <c r="R1288" s="139"/>
      <c r="S1288" s="148"/>
      <c r="T1288" s="140"/>
      <c r="U1288" s="175"/>
      <c r="V1288" s="21"/>
    </row>
    <row r="1289" spans="1:22" ht="16.5" hidden="1" customHeight="1" x14ac:dyDescent="0.25">
      <c r="A1289" s="175">
        <v>1266</v>
      </c>
      <c r="B1289" s="175"/>
      <c r="C1289" s="147"/>
      <c r="D1289" s="147"/>
      <c r="E1289" s="148"/>
      <c r="F1289" s="149"/>
      <c r="G1289" s="156"/>
      <c r="H1289" s="148"/>
      <c r="I1289" s="148"/>
      <c r="J1289" s="157"/>
      <c r="K1289" s="138"/>
      <c r="L1289" s="103"/>
      <c r="M1289" s="150"/>
      <c r="N1289" s="150"/>
      <c r="O1289" s="138"/>
      <c r="P1289" s="150"/>
      <c r="Q1289" s="138"/>
      <c r="R1289" s="139"/>
      <c r="S1289" s="148"/>
      <c r="T1289" s="140"/>
      <c r="U1289" s="175"/>
      <c r="V1289" s="21"/>
    </row>
    <row r="1290" spans="1:22" ht="16.5" hidden="1" customHeight="1" x14ac:dyDescent="0.25">
      <c r="A1290" s="175">
        <v>1267</v>
      </c>
      <c r="B1290" s="175"/>
      <c r="C1290" s="147"/>
      <c r="D1290" s="147"/>
      <c r="E1290" s="148"/>
      <c r="F1290" s="149"/>
      <c r="G1290" s="156"/>
      <c r="H1290" s="148"/>
      <c r="I1290" s="40"/>
      <c r="J1290" s="157"/>
      <c r="K1290" s="138"/>
      <c r="L1290" s="103"/>
      <c r="M1290" s="150"/>
      <c r="N1290" s="150"/>
      <c r="O1290" s="138"/>
      <c r="P1290" s="150"/>
      <c r="Q1290" s="138"/>
      <c r="R1290" s="139"/>
      <c r="S1290" s="148"/>
      <c r="T1290" s="140"/>
      <c r="U1290" s="175"/>
      <c r="V1290" s="21"/>
    </row>
    <row r="1291" spans="1:22" ht="16.5" hidden="1" customHeight="1" x14ac:dyDescent="0.25">
      <c r="A1291" s="175">
        <v>1268</v>
      </c>
      <c r="B1291" s="175"/>
      <c r="C1291" s="147"/>
      <c r="D1291" s="147"/>
      <c r="E1291" s="148"/>
      <c r="F1291" s="149"/>
      <c r="G1291" s="156"/>
      <c r="H1291" s="148"/>
      <c r="I1291" s="150"/>
      <c r="J1291" s="157"/>
      <c r="K1291" s="150"/>
      <c r="L1291" s="150"/>
      <c r="M1291" s="150"/>
      <c r="N1291" s="150"/>
      <c r="O1291" s="138"/>
      <c r="P1291" s="150"/>
      <c r="Q1291" s="138"/>
      <c r="R1291" s="139"/>
      <c r="S1291" s="148"/>
      <c r="T1291" s="140"/>
      <c r="U1291" s="175"/>
      <c r="V1291" s="21"/>
    </row>
    <row r="1292" spans="1:22" ht="16.5" hidden="1" customHeight="1" x14ac:dyDescent="0.25">
      <c r="A1292" s="175">
        <v>1269</v>
      </c>
      <c r="B1292" s="175"/>
      <c r="C1292" s="147"/>
      <c r="D1292" s="147"/>
      <c r="E1292" s="148"/>
      <c r="F1292" s="149"/>
      <c r="G1292" s="148"/>
      <c r="H1292" s="148"/>
      <c r="I1292" s="32"/>
      <c r="J1292" s="157"/>
      <c r="K1292" s="138"/>
      <c r="L1292" s="138"/>
      <c r="M1292" s="150"/>
      <c r="N1292" s="138"/>
      <c r="O1292" s="138"/>
      <c r="P1292" s="150"/>
      <c r="Q1292" s="138"/>
      <c r="R1292" s="139"/>
      <c r="S1292" s="148"/>
      <c r="T1292" s="140"/>
      <c r="U1292" s="175"/>
      <c r="V1292" s="21"/>
    </row>
    <row r="1293" spans="1:22" ht="16.5" hidden="1" customHeight="1" x14ac:dyDescent="0.25">
      <c r="A1293" s="175">
        <v>1270</v>
      </c>
      <c r="B1293" s="175"/>
      <c r="C1293" s="147"/>
      <c r="D1293" s="147"/>
      <c r="E1293" s="148"/>
      <c r="F1293" s="149"/>
      <c r="G1293" s="156"/>
      <c r="H1293" s="148"/>
      <c r="I1293" s="148"/>
      <c r="J1293" s="157"/>
      <c r="K1293" s="138"/>
      <c r="L1293" s="138"/>
      <c r="M1293" s="150"/>
      <c r="N1293" s="150"/>
      <c r="O1293" s="138"/>
      <c r="P1293" s="150"/>
      <c r="Q1293" s="138"/>
      <c r="R1293" s="139"/>
      <c r="S1293" s="148"/>
      <c r="T1293" s="140"/>
      <c r="U1293" s="175"/>
      <c r="V1293" s="21"/>
    </row>
    <row r="1294" spans="1:22" ht="16.5" hidden="1" customHeight="1" x14ac:dyDescent="0.25">
      <c r="A1294" s="175">
        <v>1271</v>
      </c>
      <c r="B1294" s="175"/>
      <c r="C1294" s="147"/>
      <c r="D1294" s="147"/>
      <c r="E1294" s="148"/>
      <c r="F1294" s="149"/>
      <c r="G1294" s="156"/>
      <c r="H1294" s="148"/>
      <c r="I1294" s="138"/>
      <c r="J1294" s="103"/>
      <c r="K1294" s="138"/>
      <c r="L1294" s="138"/>
      <c r="M1294" s="138"/>
      <c r="N1294" s="138"/>
      <c r="O1294" s="138"/>
      <c r="P1294" s="150"/>
      <c r="Q1294" s="138"/>
      <c r="R1294" s="139"/>
      <c r="S1294" s="148"/>
      <c r="T1294" s="140"/>
      <c r="U1294" s="175"/>
      <c r="V1294" s="21"/>
    </row>
    <row r="1295" spans="1:22" ht="16.5" hidden="1" customHeight="1" x14ac:dyDescent="0.25">
      <c r="A1295" s="175">
        <v>1272</v>
      </c>
      <c r="B1295" s="175"/>
      <c r="C1295" s="147"/>
      <c r="D1295" s="147"/>
      <c r="E1295" s="148"/>
      <c r="F1295" s="149"/>
      <c r="G1295" s="156"/>
      <c r="H1295" s="148"/>
      <c r="I1295" s="40"/>
      <c r="J1295" s="157"/>
      <c r="K1295" s="138"/>
      <c r="L1295" s="138"/>
      <c r="M1295" s="138"/>
      <c r="N1295" s="138"/>
      <c r="O1295" s="138"/>
      <c r="P1295" s="150"/>
      <c r="Q1295" s="138"/>
      <c r="R1295" s="139"/>
      <c r="S1295" s="148"/>
      <c r="T1295" s="140"/>
      <c r="U1295" s="175"/>
      <c r="V1295" s="21"/>
    </row>
    <row r="1296" spans="1:22" ht="16.5" hidden="1" customHeight="1" x14ac:dyDescent="0.25">
      <c r="A1296" s="175">
        <v>1273</v>
      </c>
      <c r="B1296" s="175"/>
      <c r="C1296" s="147"/>
      <c r="D1296" s="147"/>
      <c r="E1296" s="148"/>
      <c r="F1296" s="149"/>
      <c r="G1296" s="156"/>
      <c r="H1296" s="148"/>
      <c r="I1296" s="40"/>
      <c r="J1296" s="157"/>
      <c r="K1296" s="138"/>
      <c r="L1296" s="138"/>
      <c r="M1296" s="138"/>
      <c r="N1296" s="138"/>
      <c r="O1296" s="138"/>
      <c r="P1296" s="150"/>
      <c r="Q1296" s="138"/>
      <c r="R1296" s="139"/>
      <c r="S1296" s="148"/>
      <c r="T1296" s="140"/>
      <c r="U1296" s="175"/>
      <c r="V1296" s="21"/>
    </row>
    <row r="1297" spans="1:22" ht="16.5" hidden="1" customHeight="1" x14ac:dyDescent="0.25">
      <c r="A1297" s="175">
        <v>1274</v>
      </c>
      <c r="B1297" s="175"/>
      <c r="C1297" s="147"/>
      <c r="D1297" s="147"/>
      <c r="E1297" s="148"/>
      <c r="F1297" s="149"/>
      <c r="G1297" s="156"/>
      <c r="H1297" s="148"/>
      <c r="I1297" s="156"/>
      <c r="J1297" s="103"/>
      <c r="K1297" s="138"/>
      <c r="L1297" s="118"/>
      <c r="M1297" s="150"/>
      <c r="N1297" s="150"/>
      <c r="O1297" s="138"/>
      <c r="P1297" s="150"/>
      <c r="Q1297" s="138"/>
      <c r="R1297" s="139"/>
      <c r="S1297" s="148"/>
      <c r="T1297" s="140"/>
      <c r="U1297" s="175"/>
      <c r="V1297" s="21"/>
    </row>
    <row r="1298" spans="1:22" ht="16.5" hidden="1" customHeight="1" x14ac:dyDescent="0.25">
      <c r="A1298" s="175">
        <v>1275</v>
      </c>
      <c r="B1298" s="175"/>
      <c r="C1298" s="147"/>
      <c r="D1298" s="147"/>
      <c r="E1298" s="148"/>
      <c r="F1298" s="149"/>
      <c r="G1298" s="148"/>
      <c r="H1298" s="148"/>
      <c r="I1298" s="148"/>
      <c r="J1298" s="157"/>
      <c r="K1298" s="138"/>
      <c r="L1298" s="138"/>
      <c r="M1298" s="150"/>
      <c r="N1298" s="150"/>
      <c r="O1298" s="138"/>
      <c r="P1298" s="150"/>
      <c r="Q1298" s="138"/>
      <c r="R1298" s="139"/>
      <c r="S1298" s="148"/>
      <c r="T1298" s="140"/>
      <c r="U1298" s="175"/>
      <c r="V1298" s="21"/>
    </row>
    <row r="1299" spans="1:22" ht="16.5" hidden="1" customHeight="1" x14ac:dyDescent="0.25">
      <c r="A1299" s="175">
        <v>1276</v>
      </c>
      <c r="B1299" s="175"/>
      <c r="C1299" s="147"/>
      <c r="D1299" s="147"/>
      <c r="E1299" s="148"/>
      <c r="F1299" s="149"/>
      <c r="G1299" s="156"/>
      <c r="H1299" s="148"/>
      <c r="I1299" s="156"/>
      <c r="J1299" s="103"/>
      <c r="K1299" s="150"/>
      <c r="L1299" s="138"/>
      <c r="M1299" s="150"/>
      <c r="N1299" s="138"/>
      <c r="O1299" s="138"/>
      <c r="P1299" s="150"/>
      <c r="Q1299" s="138"/>
      <c r="R1299" s="139"/>
      <c r="S1299" s="148"/>
      <c r="T1299" s="140"/>
      <c r="U1299" s="175"/>
      <c r="V1299" s="21"/>
    </row>
    <row r="1300" spans="1:22" ht="16.5" hidden="1" customHeight="1" x14ac:dyDescent="0.25">
      <c r="A1300" s="175">
        <v>1277</v>
      </c>
      <c r="B1300" s="175"/>
      <c r="C1300" s="147"/>
      <c r="D1300" s="147"/>
      <c r="E1300" s="148"/>
      <c r="F1300" s="149"/>
      <c r="G1300" s="156"/>
      <c r="H1300" s="148"/>
      <c r="I1300" s="156"/>
      <c r="J1300" s="103"/>
      <c r="K1300" s="150"/>
      <c r="L1300" s="138"/>
      <c r="M1300" s="150"/>
      <c r="N1300" s="138"/>
      <c r="O1300" s="138"/>
      <c r="P1300" s="150"/>
      <c r="Q1300" s="138"/>
      <c r="R1300" s="139"/>
      <c r="S1300" s="148"/>
      <c r="T1300" s="140"/>
      <c r="U1300" s="175"/>
      <c r="V1300" s="21"/>
    </row>
    <row r="1301" spans="1:22" ht="16.5" hidden="1" customHeight="1" x14ac:dyDescent="0.25">
      <c r="A1301" s="175">
        <v>1278</v>
      </c>
      <c r="B1301" s="175"/>
      <c r="C1301" s="147"/>
      <c r="D1301" s="147"/>
      <c r="E1301" s="148"/>
      <c r="F1301" s="149"/>
      <c r="G1301" s="156"/>
      <c r="H1301" s="148"/>
      <c r="I1301" s="156"/>
      <c r="J1301" s="103"/>
      <c r="K1301" s="138"/>
      <c r="L1301" s="138"/>
      <c r="M1301" s="150"/>
      <c r="N1301" s="150"/>
      <c r="O1301" s="138"/>
      <c r="P1301" s="150"/>
      <c r="Q1301" s="138"/>
      <c r="R1301" s="140"/>
      <c r="S1301" s="148"/>
      <c r="T1301" s="140"/>
      <c r="U1301" s="175"/>
      <c r="V1301" s="21"/>
    </row>
    <row r="1302" spans="1:22" ht="16.5" hidden="1" customHeight="1" x14ac:dyDescent="0.25">
      <c r="A1302" s="175">
        <v>1279</v>
      </c>
      <c r="B1302" s="175"/>
      <c r="C1302" s="147"/>
      <c r="D1302" s="147"/>
      <c r="E1302" s="148"/>
      <c r="F1302" s="149"/>
      <c r="G1302" s="156"/>
      <c r="H1302" s="148"/>
      <c r="I1302" s="148"/>
      <c r="J1302" s="103"/>
      <c r="K1302" s="138"/>
      <c r="L1302" s="138"/>
      <c r="M1302" s="150"/>
      <c r="N1302" s="150"/>
      <c r="O1302" s="138"/>
      <c r="P1302" s="150"/>
      <c r="Q1302" s="138"/>
      <c r="R1302" s="140"/>
      <c r="S1302" s="148"/>
      <c r="T1302" s="140"/>
      <c r="U1302" s="175"/>
      <c r="V1302" s="21"/>
    </row>
    <row r="1303" spans="1:22" ht="16.5" hidden="1" customHeight="1" x14ac:dyDescent="0.25">
      <c r="A1303" s="175">
        <v>1280</v>
      </c>
      <c r="B1303" s="175"/>
      <c r="C1303" s="147"/>
      <c r="D1303" s="147"/>
      <c r="E1303" s="148"/>
      <c r="F1303" s="149"/>
      <c r="G1303" s="156"/>
      <c r="H1303" s="148"/>
      <c r="I1303" s="156"/>
      <c r="J1303" s="103"/>
      <c r="K1303" s="138"/>
      <c r="L1303" s="138"/>
      <c r="M1303" s="150"/>
      <c r="N1303" s="150"/>
      <c r="O1303" s="138"/>
      <c r="P1303" s="150"/>
      <c r="Q1303" s="138"/>
      <c r="R1303" s="139"/>
      <c r="S1303" s="148"/>
      <c r="T1303" s="140"/>
      <c r="U1303" s="175"/>
      <c r="V1303" s="21"/>
    </row>
    <row r="1304" spans="1:22" ht="16.5" hidden="1" customHeight="1" x14ac:dyDescent="0.25">
      <c r="A1304" s="175">
        <v>1281</v>
      </c>
      <c r="B1304" s="175"/>
      <c r="C1304" s="147"/>
      <c r="D1304" s="147"/>
      <c r="E1304" s="148"/>
      <c r="F1304" s="149"/>
      <c r="G1304" s="156"/>
      <c r="H1304" s="148"/>
      <c r="I1304" s="156"/>
      <c r="J1304" s="157"/>
      <c r="K1304" s="138"/>
      <c r="L1304" s="138"/>
      <c r="M1304" s="138"/>
      <c r="N1304" s="138"/>
      <c r="O1304" s="138"/>
      <c r="P1304" s="150"/>
      <c r="Q1304" s="138"/>
      <c r="R1304" s="139"/>
      <c r="S1304" s="148"/>
      <c r="T1304" s="140"/>
      <c r="U1304" s="175"/>
      <c r="V1304" s="21"/>
    </row>
    <row r="1305" spans="1:22" ht="16.5" hidden="1" customHeight="1" x14ac:dyDescent="0.25">
      <c r="A1305" s="175">
        <v>1282</v>
      </c>
      <c r="B1305" s="175"/>
      <c r="C1305" s="147"/>
      <c r="D1305" s="147"/>
      <c r="E1305" s="148"/>
      <c r="F1305" s="149"/>
      <c r="G1305" s="156"/>
      <c r="H1305" s="148"/>
      <c r="I1305" s="156"/>
      <c r="J1305" s="157"/>
      <c r="K1305" s="138"/>
      <c r="L1305" s="138"/>
      <c r="M1305" s="138"/>
      <c r="N1305" s="138"/>
      <c r="O1305" s="138"/>
      <c r="P1305" s="150"/>
      <c r="Q1305" s="138"/>
      <c r="R1305" s="139"/>
      <c r="S1305" s="148"/>
      <c r="T1305" s="140"/>
      <c r="U1305" s="175"/>
      <c r="V1305" s="21"/>
    </row>
    <row r="1306" spans="1:22" ht="16.5" hidden="1" customHeight="1" x14ac:dyDescent="0.25">
      <c r="A1306" s="175">
        <v>1283</v>
      </c>
      <c r="B1306" s="175"/>
      <c r="C1306" s="147"/>
      <c r="D1306" s="147"/>
      <c r="E1306" s="148"/>
      <c r="F1306" s="149"/>
      <c r="G1306" s="156"/>
      <c r="H1306" s="148"/>
      <c r="I1306" s="148"/>
      <c r="J1306" s="103"/>
      <c r="K1306" s="138"/>
      <c r="L1306" s="118"/>
      <c r="M1306" s="150"/>
      <c r="N1306" s="138"/>
      <c r="O1306" s="138"/>
      <c r="P1306" s="150"/>
      <c r="Q1306" s="138"/>
      <c r="R1306" s="139"/>
      <c r="S1306" s="148"/>
      <c r="T1306" s="140"/>
      <c r="U1306" s="175"/>
      <c r="V1306" s="21"/>
    </row>
    <row r="1307" spans="1:22" ht="16.5" hidden="1" customHeight="1" x14ac:dyDescent="0.25">
      <c r="A1307" s="175">
        <v>1284</v>
      </c>
      <c r="B1307" s="175"/>
      <c r="C1307" s="147"/>
      <c r="D1307" s="147"/>
      <c r="E1307" s="148"/>
      <c r="F1307" s="149"/>
      <c r="G1307" s="156"/>
      <c r="H1307" s="148"/>
      <c r="I1307" s="148"/>
      <c r="J1307" s="157"/>
      <c r="K1307" s="138"/>
      <c r="L1307" s="138"/>
      <c r="M1307" s="150"/>
      <c r="N1307" s="150"/>
      <c r="O1307" s="138"/>
      <c r="P1307" s="150"/>
      <c r="Q1307" s="138"/>
      <c r="R1307" s="139"/>
      <c r="S1307" s="148"/>
      <c r="T1307" s="140"/>
      <c r="U1307" s="175"/>
      <c r="V1307" s="21"/>
    </row>
    <row r="1308" spans="1:22" ht="16.5" hidden="1" customHeight="1" x14ac:dyDescent="0.25">
      <c r="A1308" s="175">
        <v>1285</v>
      </c>
      <c r="B1308" s="175"/>
      <c r="C1308" s="147"/>
      <c r="D1308" s="147"/>
      <c r="E1308" s="148"/>
      <c r="F1308" s="149"/>
      <c r="G1308" s="156"/>
      <c r="H1308" s="148"/>
      <c r="I1308" s="40"/>
      <c r="J1308" s="103"/>
      <c r="K1308" s="138"/>
      <c r="L1308" s="138"/>
      <c r="M1308" s="150"/>
      <c r="N1308" s="138"/>
      <c r="O1308" s="138"/>
      <c r="P1308" s="150"/>
      <c r="Q1308" s="138"/>
      <c r="R1308" s="139"/>
      <c r="S1308" s="148"/>
      <c r="T1308" s="140"/>
      <c r="U1308" s="175"/>
      <c r="V1308" s="21"/>
    </row>
    <row r="1309" spans="1:22" ht="16.5" hidden="1" customHeight="1" x14ac:dyDescent="0.25">
      <c r="A1309" s="175">
        <v>1286</v>
      </c>
      <c r="B1309" s="175"/>
      <c r="C1309" s="147"/>
      <c r="D1309" s="147"/>
      <c r="E1309" s="148"/>
      <c r="F1309" s="149"/>
      <c r="G1309" s="156"/>
      <c r="H1309" s="148"/>
      <c r="I1309" s="148"/>
      <c r="J1309" s="103"/>
      <c r="K1309" s="138"/>
      <c r="L1309" s="118"/>
      <c r="M1309" s="150"/>
      <c r="N1309" s="138"/>
      <c r="O1309" s="138"/>
      <c r="P1309" s="150"/>
      <c r="Q1309" s="138"/>
      <c r="R1309" s="139"/>
      <c r="S1309" s="148"/>
      <c r="T1309" s="140"/>
      <c r="U1309" s="175"/>
      <c r="V1309" s="21"/>
    </row>
    <row r="1310" spans="1:22" ht="16.5" hidden="1" customHeight="1" x14ac:dyDescent="0.25">
      <c r="A1310" s="175">
        <v>1287</v>
      </c>
      <c r="B1310" s="175"/>
      <c r="C1310" s="147"/>
      <c r="D1310" s="147"/>
      <c r="E1310" s="148"/>
      <c r="F1310" s="149"/>
      <c r="G1310" s="156"/>
      <c r="H1310" s="148"/>
      <c r="I1310" s="148"/>
      <c r="J1310" s="103"/>
      <c r="K1310" s="138"/>
      <c r="L1310" s="118"/>
      <c r="M1310" s="150"/>
      <c r="N1310" s="138"/>
      <c r="O1310" s="138"/>
      <c r="P1310" s="150"/>
      <c r="Q1310" s="138"/>
      <c r="R1310" s="139"/>
      <c r="S1310" s="148"/>
      <c r="T1310" s="140"/>
      <c r="U1310" s="175"/>
      <c r="V1310" s="21"/>
    </row>
    <row r="1311" spans="1:22" ht="16.5" hidden="1" customHeight="1" x14ac:dyDescent="0.25">
      <c r="A1311" s="175">
        <v>1288</v>
      </c>
      <c r="B1311" s="175"/>
      <c r="C1311" s="147"/>
      <c r="D1311" s="147"/>
      <c r="E1311" s="148"/>
      <c r="F1311" s="149"/>
      <c r="G1311" s="148"/>
      <c r="H1311" s="148"/>
      <c r="I1311" s="148"/>
      <c r="J1311" s="103"/>
      <c r="K1311" s="138"/>
      <c r="L1311" s="138"/>
      <c r="M1311" s="138"/>
      <c r="N1311" s="150"/>
      <c r="O1311" s="138"/>
      <c r="P1311" s="150"/>
      <c r="Q1311" s="138"/>
      <c r="R1311" s="140"/>
      <c r="S1311" s="148"/>
      <c r="T1311" s="140"/>
      <c r="U1311" s="175"/>
      <c r="V1311" s="21"/>
    </row>
    <row r="1312" spans="1:22" ht="16.5" hidden="1" customHeight="1" x14ac:dyDescent="0.25">
      <c r="A1312" s="175">
        <v>1289</v>
      </c>
      <c r="B1312" s="175"/>
      <c r="C1312" s="147"/>
      <c r="D1312" s="147"/>
      <c r="E1312" s="148"/>
      <c r="F1312" s="149"/>
      <c r="G1312" s="148"/>
      <c r="H1312" s="148"/>
      <c r="I1312" s="148"/>
      <c r="J1312" s="157"/>
      <c r="K1312" s="138"/>
      <c r="L1312" s="138"/>
      <c r="M1312" s="138"/>
      <c r="N1312" s="150"/>
      <c r="O1312" s="138"/>
      <c r="P1312" s="150"/>
      <c r="Q1312" s="138"/>
      <c r="R1312" s="140"/>
      <c r="S1312" s="148"/>
      <c r="T1312" s="140"/>
      <c r="U1312" s="175"/>
      <c r="V1312" s="21"/>
    </row>
    <row r="1313" spans="1:22" ht="16.5" hidden="1" customHeight="1" x14ac:dyDescent="0.25">
      <c r="A1313" s="175">
        <v>1290</v>
      </c>
      <c r="B1313" s="175"/>
      <c r="C1313" s="147"/>
      <c r="D1313" s="147"/>
      <c r="E1313" s="148"/>
      <c r="F1313" s="149"/>
      <c r="G1313" s="148"/>
      <c r="H1313" s="148"/>
      <c r="I1313" s="148"/>
      <c r="J1313" s="157"/>
      <c r="K1313" s="150"/>
      <c r="L1313" s="138"/>
      <c r="M1313" s="150"/>
      <c r="N1313" s="150"/>
      <c r="O1313" s="138"/>
      <c r="P1313" s="150"/>
      <c r="Q1313" s="138"/>
      <c r="R1313" s="140"/>
      <c r="S1313" s="148"/>
      <c r="T1313" s="140"/>
      <c r="U1313" s="175"/>
      <c r="V1313" s="21"/>
    </row>
    <row r="1314" spans="1:22" ht="16.5" hidden="1" customHeight="1" x14ac:dyDescent="0.25">
      <c r="A1314" s="175">
        <v>1291</v>
      </c>
      <c r="B1314" s="175"/>
      <c r="C1314" s="147"/>
      <c r="D1314" s="147"/>
      <c r="E1314" s="148"/>
      <c r="F1314" s="149"/>
      <c r="G1314" s="156"/>
      <c r="H1314" s="148"/>
      <c r="I1314" s="32"/>
      <c r="J1314" s="157"/>
      <c r="K1314" s="150"/>
      <c r="L1314" s="150"/>
      <c r="M1314" s="138"/>
      <c r="N1314" s="150"/>
      <c r="O1314" s="138"/>
      <c r="P1314" s="150"/>
      <c r="Q1314" s="138"/>
      <c r="R1314" s="140"/>
      <c r="S1314" s="148"/>
      <c r="T1314" s="140"/>
      <c r="U1314" s="175"/>
      <c r="V1314" s="21"/>
    </row>
    <row r="1315" spans="1:22" ht="16.5" hidden="1" customHeight="1" x14ac:dyDescent="0.25">
      <c r="A1315" s="175">
        <v>1292</v>
      </c>
      <c r="B1315" s="175"/>
      <c r="C1315" s="147"/>
      <c r="D1315" s="147"/>
      <c r="E1315" s="148"/>
      <c r="F1315" s="149"/>
      <c r="G1315" s="156"/>
      <c r="H1315" s="148"/>
      <c r="I1315" s="32"/>
      <c r="J1315" s="157"/>
      <c r="K1315" s="138"/>
      <c r="L1315" s="138"/>
      <c r="M1315" s="150"/>
      <c r="N1315" s="150"/>
      <c r="O1315" s="138"/>
      <c r="P1315" s="150"/>
      <c r="Q1315" s="138"/>
      <c r="R1315" s="140"/>
      <c r="S1315" s="148"/>
      <c r="T1315" s="140"/>
      <c r="U1315" s="175"/>
      <c r="V1315" s="21"/>
    </row>
    <row r="1316" spans="1:22" ht="16.5" hidden="1" customHeight="1" x14ac:dyDescent="0.25">
      <c r="A1316" s="175">
        <v>1293</v>
      </c>
      <c r="B1316" s="175"/>
      <c r="C1316" s="147"/>
      <c r="D1316" s="147"/>
      <c r="E1316" s="148"/>
      <c r="F1316" s="149"/>
      <c r="G1316" s="156"/>
      <c r="H1316" s="148"/>
      <c r="I1316" s="148"/>
      <c r="J1316" s="157"/>
      <c r="K1316" s="138"/>
      <c r="L1316" s="138"/>
      <c r="M1316" s="150"/>
      <c r="N1316" s="150"/>
      <c r="O1316" s="138"/>
      <c r="P1316" s="150"/>
      <c r="Q1316" s="138"/>
      <c r="R1316" s="140"/>
      <c r="S1316" s="148"/>
      <c r="T1316" s="140"/>
      <c r="U1316" s="175"/>
      <c r="V1316" s="21"/>
    </row>
    <row r="1317" spans="1:22" ht="16.5" hidden="1" customHeight="1" x14ac:dyDescent="0.25">
      <c r="A1317" s="175">
        <v>1294</v>
      </c>
      <c r="B1317" s="175"/>
      <c r="C1317" s="147"/>
      <c r="D1317" s="147"/>
      <c r="E1317" s="148"/>
      <c r="F1317" s="149"/>
      <c r="G1317" s="156"/>
      <c r="H1317" s="148"/>
      <c r="I1317" s="148"/>
      <c r="J1317" s="103"/>
      <c r="K1317" s="138"/>
      <c r="L1317" s="138"/>
      <c r="M1317" s="138"/>
      <c r="N1317" s="138"/>
      <c r="O1317" s="151"/>
      <c r="P1317" s="150"/>
      <c r="Q1317" s="150"/>
      <c r="R1317" s="139"/>
      <c r="S1317" s="148"/>
      <c r="T1317" s="140"/>
      <c r="U1317" s="175"/>
      <c r="V1317" s="21"/>
    </row>
    <row r="1318" spans="1:22" ht="16.5" hidden="1" customHeight="1" x14ac:dyDescent="0.25">
      <c r="A1318" s="175">
        <v>1295</v>
      </c>
      <c r="B1318" s="175"/>
      <c r="C1318" s="147"/>
      <c r="D1318" s="147"/>
      <c r="E1318" s="148"/>
      <c r="F1318" s="149"/>
      <c r="G1318" s="156"/>
      <c r="H1318" s="148"/>
      <c r="I1318" s="148"/>
      <c r="J1318" s="103"/>
      <c r="K1318" s="138"/>
      <c r="L1318" s="118"/>
      <c r="M1318" s="150"/>
      <c r="N1318" s="138"/>
      <c r="O1318" s="138"/>
      <c r="P1318" s="150"/>
      <c r="Q1318" s="138"/>
      <c r="R1318" s="139"/>
      <c r="S1318" s="148"/>
      <c r="T1318" s="140"/>
      <c r="U1318" s="175"/>
      <c r="V1318" s="21"/>
    </row>
    <row r="1319" spans="1:22" ht="16.5" hidden="1" customHeight="1" x14ac:dyDescent="0.25">
      <c r="A1319" s="175">
        <v>1296</v>
      </c>
      <c r="B1319" s="175"/>
      <c r="C1319" s="147"/>
      <c r="D1319" s="147"/>
      <c r="E1319" s="148"/>
      <c r="F1319" s="149"/>
      <c r="G1319" s="156"/>
      <c r="H1319" s="148"/>
      <c r="I1319" s="148"/>
      <c r="J1319" s="157"/>
      <c r="K1319" s="138"/>
      <c r="L1319" s="138"/>
      <c r="M1319" s="150"/>
      <c r="N1319" s="150"/>
      <c r="O1319" s="138"/>
      <c r="P1319" s="150"/>
      <c r="Q1319" s="138"/>
      <c r="R1319" s="139"/>
      <c r="S1319" s="148"/>
      <c r="T1319" s="140"/>
      <c r="U1319" s="175"/>
      <c r="V1319" s="21"/>
    </row>
    <row r="1320" spans="1:22" ht="16.5" hidden="1" customHeight="1" x14ac:dyDescent="0.25">
      <c r="A1320" s="175">
        <v>1297</v>
      </c>
      <c r="B1320" s="175"/>
      <c r="C1320" s="147"/>
      <c r="D1320" s="147"/>
      <c r="E1320" s="148"/>
      <c r="F1320" s="149"/>
      <c r="G1320" s="156"/>
      <c r="H1320" s="148"/>
      <c r="I1320" s="40"/>
      <c r="J1320" s="103"/>
      <c r="K1320" s="138"/>
      <c r="L1320" s="138"/>
      <c r="M1320" s="150"/>
      <c r="N1320" s="138"/>
      <c r="O1320" s="138"/>
      <c r="P1320" s="150"/>
      <c r="Q1320" s="138"/>
      <c r="R1320" s="139"/>
      <c r="S1320" s="148"/>
      <c r="T1320" s="140"/>
      <c r="U1320" s="175"/>
      <c r="V1320" s="21"/>
    </row>
    <row r="1321" spans="1:22" ht="16.5" hidden="1" customHeight="1" x14ac:dyDescent="0.25">
      <c r="A1321" s="150"/>
      <c r="B1321" s="175"/>
      <c r="C1321" s="147"/>
      <c r="D1321" s="147"/>
      <c r="E1321" s="148"/>
      <c r="F1321" s="149"/>
      <c r="G1321" s="156"/>
      <c r="H1321" s="148"/>
      <c r="I1321" s="150"/>
      <c r="J1321" s="157"/>
      <c r="K1321" s="150"/>
      <c r="L1321" s="150"/>
      <c r="M1321" s="150"/>
      <c r="N1321" s="150"/>
      <c r="O1321" s="138"/>
      <c r="P1321" s="150"/>
      <c r="Q1321" s="138"/>
      <c r="R1321" s="139"/>
      <c r="S1321" s="148"/>
      <c r="T1321" s="140"/>
      <c r="U1321" s="175"/>
      <c r="V1321" s="21"/>
    </row>
    <row r="1322" spans="1:22" ht="16.5" hidden="1" customHeight="1" x14ac:dyDescent="0.25">
      <c r="A1322" s="150"/>
      <c r="B1322" s="175"/>
      <c r="C1322" s="147"/>
      <c r="D1322" s="147"/>
      <c r="E1322" s="148"/>
      <c r="F1322" s="149"/>
      <c r="G1322" s="156"/>
      <c r="H1322" s="148"/>
      <c r="I1322" s="40"/>
      <c r="J1322" s="103"/>
      <c r="K1322" s="138"/>
      <c r="L1322" s="138"/>
      <c r="M1322" s="150"/>
      <c r="N1322" s="150"/>
      <c r="O1322" s="138"/>
      <c r="P1322" s="150"/>
      <c r="Q1322" s="138"/>
      <c r="R1322" s="140"/>
      <c r="S1322" s="148"/>
      <c r="T1322" s="140"/>
      <c r="U1322" s="175"/>
      <c r="V1322" s="21"/>
    </row>
    <row r="1323" spans="1:22" ht="16.5" hidden="1" customHeight="1" x14ac:dyDescent="0.25">
      <c r="A1323" s="150"/>
      <c r="B1323" s="175"/>
      <c r="C1323" s="147"/>
      <c r="D1323" s="147"/>
      <c r="E1323" s="148"/>
      <c r="F1323" s="149"/>
      <c r="G1323" s="148"/>
      <c r="H1323" s="148"/>
      <c r="I1323" s="148"/>
      <c r="J1323" s="103"/>
      <c r="K1323" s="138"/>
      <c r="L1323" s="103"/>
      <c r="M1323" s="103"/>
      <c r="N1323" s="150"/>
      <c r="O1323" s="138"/>
      <c r="P1323" s="150"/>
      <c r="Q1323" s="138"/>
      <c r="R1323" s="139"/>
      <c r="S1323" s="148"/>
      <c r="T1323" s="140"/>
      <c r="U1323" s="175"/>
      <c r="V1323" s="21"/>
    </row>
    <row r="1324" spans="1:22" ht="16.5" hidden="1" customHeight="1" x14ac:dyDescent="0.25">
      <c r="A1324" s="150"/>
      <c r="B1324" s="175"/>
      <c r="C1324" s="147"/>
      <c r="D1324" s="147"/>
      <c r="E1324" s="148"/>
      <c r="F1324" s="149"/>
      <c r="G1324" s="148"/>
      <c r="H1324" s="148"/>
      <c r="I1324" s="148"/>
      <c r="J1324" s="103"/>
      <c r="K1324" s="138"/>
      <c r="L1324" s="103"/>
      <c r="M1324" s="103"/>
      <c r="N1324" s="150"/>
      <c r="O1324" s="138"/>
      <c r="P1324" s="150"/>
      <c r="Q1324" s="138"/>
      <c r="R1324" s="139"/>
      <c r="S1324" s="148"/>
      <c r="T1324" s="140"/>
      <c r="U1324" s="175"/>
      <c r="V1324" s="21"/>
    </row>
    <row r="1325" spans="1:22" ht="16.5" hidden="1" customHeight="1" x14ac:dyDescent="0.25">
      <c r="A1325" s="150"/>
      <c r="B1325" s="175"/>
      <c r="C1325" s="147"/>
      <c r="D1325" s="147"/>
      <c r="E1325" s="148"/>
      <c r="F1325" s="149"/>
      <c r="G1325" s="148"/>
      <c r="H1325" s="148"/>
      <c r="I1325" s="40"/>
      <c r="J1325" s="103"/>
      <c r="K1325" s="138"/>
      <c r="L1325" s="138"/>
      <c r="M1325" s="150"/>
      <c r="N1325" s="150"/>
      <c r="O1325" s="138"/>
      <c r="P1325" s="150"/>
      <c r="Q1325" s="138"/>
      <c r="R1325" s="139"/>
      <c r="S1325" s="148"/>
      <c r="T1325" s="140"/>
      <c r="U1325" s="175"/>
      <c r="V1325" s="21"/>
    </row>
    <row r="1326" spans="1:22" ht="16.5" hidden="1" customHeight="1" x14ac:dyDescent="0.25">
      <c r="A1326" s="150"/>
      <c r="B1326" s="175"/>
      <c r="C1326" s="147"/>
      <c r="D1326" s="147"/>
      <c r="E1326" s="148"/>
      <c r="F1326" s="149"/>
      <c r="G1326" s="148"/>
      <c r="H1326" s="148"/>
      <c r="I1326" s="148"/>
      <c r="J1326" s="103"/>
      <c r="K1326" s="138"/>
      <c r="L1326" s="118"/>
      <c r="M1326" s="150"/>
      <c r="N1326" s="138"/>
      <c r="O1326" s="138"/>
      <c r="P1326" s="150"/>
      <c r="Q1326" s="138"/>
      <c r="R1326" s="139"/>
      <c r="S1326" s="148"/>
      <c r="T1326" s="140"/>
      <c r="U1326" s="175"/>
      <c r="V1326" s="21"/>
    </row>
    <row r="1327" spans="1:22" ht="16.5" hidden="1" customHeight="1" x14ac:dyDescent="0.25">
      <c r="A1327" s="150"/>
      <c r="B1327" s="175"/>
      <c r="C1327" s="147"/>
      <c r="D1327" s="147"/>
      <c r="E1327" s="148"/>
      <c r="F1327" s="149"/>
      <c r="G1327" s="148"/>
      <c r="H1327" s="148"/>
      <c r="I1327" s="148"/>
      <c r="J1327" s="103"/>
      <c r="K1327" s="138"/>
      <c r="L1327" s="138"/>
      <c r="M1327" s="138"/>
      <c r="N1327" s="138"/>
      <c r="O1327" s="151"/>
      <c r="P1327" s="150"/>
      <c r="Q1327" s="150"/>
      <c r="R1327" s="139"/>
      <c r="S1327" s="148"/>
      <c r="T1327" s="140"/>
      <c r="U1327" s="175"/>
      <c r="V1327" s="21"/>
    </row>
    <row r="1328" spans="1:22" ht="16.5" hidden="1" customHeight="1" x14ac:dyDescent="0.25">
      <c r="A1328" s="150"/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hidden="1" customHeight="1" x14ac:dyDescent="0.25">
      <c r="A1329" s="150"/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hidden="1" customHeight="1" x14ac:dyDescent="0.25">
      <c r="A1330" s="150"/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hidden="1" customHeight="1" x14ac:dyDescent="0.25">
      <c r="A1331" s="150"/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hidden="1" customHeight="1" x14ac:dyDescent="0.25">
      <c r="A1332" s="150"/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hidden="1" customHeight="1" x14ac:dyDescent="0.25">
      <c r="A1333" s="150"/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hidden="1" customHeight="1" x14ac:dyDescent="0.25">
      <c r="A1334" s="150"/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hidden="1" customHeight="1" x14ac:dyDescent="0.25">
      <c r="A1335" s="150"/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hidden="1" customHeight="1" x14ac:dyDescent="0.25">
      <c r="A1336" s="150"/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hidden="1" customHeight="1" x14ac:dyDescent="0.25">
      <c r="A1337" s="150"/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hidden="1" customHeight="1" x14ac:dyDescent="0.25">
      <c r="A1338" s="150"/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hidden="1" customHeight="1" x14ac:dyDescent="0.25">
      <c r="A1339" s="150"/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hidden="1" customHeight="1" x14ac:dyDescent="0.25">
      <c r="A1340" s="150"/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hidden="1" customHeight="1" x14ac:dyDescent="0.25">
      <c r="A1341" s="150"/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hidden="1" customHeight="1" x14ac:dyDescent="0.25">
      <c r="A1342" s="150"/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hidden="1" customHeight="1" x14ac:dyDescent="0.25">
      <c r="A1343" s="150"/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hidden="1" customHeight="1" x14ac:dyDescent="0.25">
      <c r="A1344" s="150"/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hidden="1" customHeight="1" x14ac:dyDescent="0.25">
      <c r="A1345" s="150"/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hidden="1" customHeight="1" x14ac:dyDescent="0.25">
      <c r="A1346" s="150"/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hidden="1" customHeight="1" x14ac:dyDescent="0.25">
      <c r="A1347" s="150"/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hidden="1" customHeight="1" x14ac:dyDescent="0.25">
      <c r="A1348" s="150"/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hidden="1" customHeight="1" x14ac:dyDescent="0.25">
      <c r="A1349" s="150"/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hidden="1" customHeight="1" x14ac:dyDescent="0.25">
      <c r="A1350" s="150"/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hidden="1" customHeight="1" x14ac:dyDescent="0.25">
      <c r="A1351" s="150"/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hidden="1" customHeight="1" x14ac:dyDescent="0.25">
      <c r="A1352" s="150"/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hidden="1" customHeight="1" x14ac:dyDescent="0.25">
      <c r="A1353" s="150"/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hidden="1" customHeight="1" x14ac:dyDescent="0.25">
      <c r="A1354" s="150"/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hidden="1" customHeight="1" x14ac:dyDescent="0.25">
      <c r="A1355" s="150"/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hidden="1" customHeight="1" x14ac:dyDescent="0.25">
      <c r="A1356" s="150"/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hidden="1" customHeight="1" x14ac:dyDescent="0.25">
      <c r="A1357" s="150"/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hidden="1" customHeight="1" x14ac:dyDescent="0.25">
      <c r="A1358" s="150"/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hidden="1" customHeight="1" x14ac:dyDescent="0.25">
      <c r="A1359" s="150"/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hidden="1" customHeight="1" x14ac:dyDescent="0.25">
      <c r="A1360" s="150"/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hidden="1" customHeight="1" x14ac:dyDescent="0.25">
      <c r="A1361" s="150"/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hidden="1" customHeight="1" x14ac:dyDescent="0.25">
      <c r="A1362" s="150"/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hidden="1" customHeight="1" x14ac:dyDescent="0.25">
      <c r="A1363" s="150"/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hidden="1" customHeight="1" x14ac:dyDescent="0.25">
      <c r="A1364" s="150"/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hidden="1" customHeight="1" x14ac:dyDescent="0.25">
      <c r="A1365" s="150"/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hidden="1" customHeight="1" x14ac:dyDescent="0.25">
      <c r="A1366" s="150"/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hidden="1" customHeight="1" x14ac:dyDescent="0.25">
      <c r="A1367" s="150"/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hidden="1" customHeight="1" x14ac:dyDescent="0.25">
      <c r="A1368" s="150"/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hidden="1" customHeight="1" x14ac:dyDescent="0.25">
      <c r="A1369" s="150"/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hidden="1" customHeight="1" x14ac:dyDescent="0.25">
      <c r="A1370" s="150"/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hidden="1" customHeight="1" x14ac:dyDescent="0.25">
      <c r="A1371" s="150"/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hidden="1" customHeight="1" x14ac:dyDescent="0.25">
      <c r="A1372" s="150"/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hidden="1" customHeight="1" x14ac:dyDescent="0.25">
      <c r="A1373" s="150"/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hidden="1" customHeight="1" x14ac:dyDescent="0.25">
      <c r="A1374" s="150"/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hidden="1" customHeight="1" x14ac:dyDescent="0.25">
      <c r="A1375" s="150"/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hidden="1" customHeight="1" x14ac:dyDescent="0.25">
      <c r="A1376" s="150"/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hidden="1" customHeight="1" x14ac:dyDescent="0.25">
      <c r="A1377" s="150"/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hidden="1" customHeight="1" x14ac:dyDescent="0.25">
      <c r="A1378" s="150"/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hidden="1" customHeight="1" x14ac:dyDescent="0.25">
      <c r="A1379" s="150"/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hidden="1" customHeight="1" x14ac:dyDescent="0.25">
      <c r="A1380" s="150"/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hidden="1" customHeight="1" x14ac:dyDescent="0.25">
      <c r="A1381" s="150"/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hidden="1" customHeight="1" x14ac:dyDescent="0.25">
      <c r="A1382" s="150"/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hidden="1" customHeight="1" x14ac:dyDescent="0.25">
      <c r="A1383" s="150"/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hidden="1" customHeight="1" x14ac:dyDescent="0.25">
      <c r="A1384" s="150"/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hidden="1" customHeight="1" x14ac:dyDescent="0.25">
      <c r="A1385" s="150"/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hidden="1" customHeight="1" x14ac:dyDescent="0.25">
      <c r="A1386" s="150"/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hidden="1" customHeight="1" x14ac:dyDescent="0.25">
      <c r="A1387" s="150"/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hidden="1" customHeight="1" x14ac:dyDescent="0.25">
      <c r="A1388" s="150"/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hidden="1" customHeight="1" x14ac:dyDescent="0.25">
      <c r="A1389" s="150"/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hidden="1" customHeight="1" x14ac:dyDescent="0.25">
      <c r="A1390" s="150"/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hidden="1" customHeight="1" x14ac:dyDescent="0.25">
      <c r="A1391" s="150"/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hidden="1" customHeight="1" x14ac:dyDescent="0.25">
      <c r="A1392" s="150"/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hidden="1" customHeight="1" x14ac:dyDescent="0.25">
      <c r="A1393" s="150"/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hidden="1" customHeight="1" x14ac:dyDescent="0.25">
      <c r="A1394" s="150"/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hidden="1" customHeight="1" x14ac:dyDescent="0.25">
      <c r="A1395" s="150"/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hidden="1" customHeight="1" x14ac:dyDescent="0.25">
      <c r="A1396" s="150"/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hidden="1" customHeight="1" x14ac:dyDescent="0.25">
      <c r="A1397" s="150"/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hidden="1" customHeight="1" x14ac:dyDescent="0.25">
      <c r="A1398" s="150"/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hidden="1" customHeight="1" x14ac:dyDescent="0.25">
      <c r="A1399" s="150"/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hidden="1" customHeight="1" x14ac:dyDescent="0.25">
      <c r="A1400" s="150"/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hidden="1" customHeight="1" x14ac:dyDescent="0.25">
      <c r="A1401" s="150"/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hidden="1" customHeight="1" x14ac:dyDescent="0.25">
      <c r="A1402" s="138"/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hidden="1" customHeight="1" x14ac:dyDescent="0.25">
      <c r="A1403" s="138"/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hidden="1" customHeight="1" x14ac:dyDescent="0.25">
      <c r="A1404" s="175"/>
      <c r="B1404" s="175"/>
      <c r="C1404" s="147"/>
      <c r="D1404" s="147"/>
      <c r="E1404" s="148"/>
      <c r="F1404" s="189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hidden="1" customHeight="1" x14ac:dyDescent="0.25">
      <c r="A1405" s="175"/>
      <c r="B1405" s="175"/>
      <c r="C1405" s="147"/>
      <c r="D1405" s="147"/>
      <c r="E1405" s="148"/>
      <c r="F1405" s="189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hidden="1" customHeight="1" x14ac:dyDescent="0.25">
      <c r="A1406" s="175"/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hidden="1" customHeight="1" x14ac:dyDescent="0.25">
      <c r="A1407" s="175"/>
      <c r="B1407" s="175"/>
      <c r="C1407" s="147"/>
      <c r="D1407" s="147"/>
      <c r="E1407" s="148"/>
      <c r="F1407" s="189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hidden="1" customHeight="1" x14ac:dyDescent="0.25">
      <c r="A1408" s="175"/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hidden="1" customHeight="1" x14ac:dyDescent="0.25">
      <c r="A1409" s="175"/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hidden="1" customHeight="1" x14ac:dyDescent="0.25">
      <c r="A1410" s="175"/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hidden="1" customHeight="1" x14ac:dyDescent="0.25">
      <c r="A1411" s="175"/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hidden="1" customHeight="1" x14ac:dyDescent="0.25">
      <c r="A1412" s="175"/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hidden="1" customHeight="1" x14ac:dyDescent="0.25">
      <c r="A1413" s="175"/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hidden="1" customHeight="1" x14ac:dyDescent="0.25">
      <c r="A1414" s="175"/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hidden="1" customHeight="1" x14ac:dyDescent="0.25">
      <c r="A1415" s="175"/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hidden="1" customHeight="1" x14ac:dyDescent="0.25">
      <c r="A1416" s="175"/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hidden="1" customHeight="1" x14ac:dyDescent="0.25">
      <c r="A1417" s="175"/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hidden="1" customHeight="1" x14ac:dyDescent="0.25">
      <c r="A1418" s="175"/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hidden="1" customHeight="1" x14ac:dyDescent="0.25">
      <c r="A1419" s="175"/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hidden="1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hidden="1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hidden="1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hidden="1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hidden="1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hidden="1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hidden="1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hidden="1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hidden="1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hidden="1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hidden="1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hidden="1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hidden="1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hidden="1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hidden="1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hidden="1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hidden="1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hidden="1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hidden="1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90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hidden="1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90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hidden="1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90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hidden="1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90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hidden="1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hidden="1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hidden="1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hidden="1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hidden="1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hidden="1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hidden="1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hidden="1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hidden="1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hidden="1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hidden="1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hidden="1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hidden="1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hidden="1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hidden="1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hidden="1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hidden="1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hidden="1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hidden="1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hidden="1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hidden="1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hidden="1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hidden="1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hidden="1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hidden="1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hidden="1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hidden="1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hidden="1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hidden="1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hidden="1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hidden="1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hidden="1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hidden="1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hidden="1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hidden="1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hidden="1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hidden="1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hidden="1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hidden="1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hidden="1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hidden="1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hidden="1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hidden="1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hidden="1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hidden="1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hidden="1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hidden="1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hidden="1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hidden="1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hidden="1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hidden="1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hidden="1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hidden="1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hidden="1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hidden="1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hidden="1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hidden="1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hidden="1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hidden="1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hidden="1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hidden="1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hidden="1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hidden="1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hidden="1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hidden="1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hidden="1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hidden="1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hidden="1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hidden="1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hidden="1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hidden="1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hidden="1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hidden="1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hidden="1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hidden="1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hidden="1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hidden="1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hidden="1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hidden="1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hidden="1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hidden="1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hidden="1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hidden="1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hidden="1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hidden="1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hidden="1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hidden="1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hidden="1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hidden="1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hidden="1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hidden="1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hidden="1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hidden="1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hidden="1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hidden="1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hidden="1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hidden="1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hidden="1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hidden="1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hidden="1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hidden="1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hidden="1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hidden="1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hidden="1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hidden="1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hidden="1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hidden="1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hidden="1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hidden="1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hidden="1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hidden="1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hidden="1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hidden="1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hidden="1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hidden="1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hidden="1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hidden="1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hidden="1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hidden="1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hidden="1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hidden="1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hidden="1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hidden="1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hidden="1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hidden="1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hidden="1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hidden="1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hidden="1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hidden="1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hidden="1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hidden="1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hidden="1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hidden="1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hidden="1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hidden="1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hidden="1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hidden="1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hidden="1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hidden="1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hidden="1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hidden="1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hidden="1" customHeight="1" x14ac:dyDescent="0.25">
      <c r="A1583" s="202"/>
      <c r="B1583" s="202"/>
      <c r="C1583" s="202"/>
      <c r="D1583" s="202"/>
      <c r="E1583" s="202"/>
      <c r="F1583" s="202"/>
      <c r="G1583" s="202"/>
      <c r="H1583" s="202"/>
      <c r="I1583" s="202"/>
      <c r="J1583" s="202"/>
      <c r="K1583" s="202"/>
      <c r="L1583" s="202"/>
      <c r="M1583" s="202"/>
      <c r="N1583" s="202"/>
      <c r="O1583" s="202"/>
      <c r="P1583" s="202"/>
      <c r="Q1583" s="202"/>
      <c r="R1583" s="202"/>
      <c r="S1583" s="202"/>
      <c r="T1583" s="202"/>
      <c r="U1583" s="202"/>
      <c r="V1583" s="202"/>
    </row>
    <row r="1584" spans="1:22" s="2" customFormat="1" ht="16.5" hidden="1" customHeight="1" x14ac:dyDescent="0.25">
      <c r="A1584" s="202"/>
      <c r="B1584" s="202"/>
      <c r="C1584" s="202"/>
      <c r="D1584" s="202"/>
      <c r="E1584" s="202"/>
      <c r="F1584" s="202"/>
      <c r="G1584" s="202"/>
      <c r="H1584" s="202"/>
      <c r="I1584" s="202"/>
      <c r="J1584" s="202"/>
      <c r="K1584" s="202"/>
      <c r="L1584" s="202"/>
      <c r="M1584" s="202"/>
      <c r="N1584" s="202"/>
      <c r="O1584" s="202"/>
      <c r="P1584" s="202"/>
      <c r="Q1584" s="202"/>
      <c r="R1584" s="202"/>
      <c r="S1584" s="202"/>
      <c r="T1584" s="202"/>
      <c r="U1584" s="202"/>
      <c r="V1584" s="202"/>
    </row>
    <row r="1585" spans="1:22" ht="16.5" hidden="1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1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hidden="1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1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hidden="1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1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hidden="1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1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hidden="1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1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hidden="1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1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hidden="1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1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hidden="1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hidden="1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1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hidden="1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1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hidden="1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hidden="1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hidden="1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hidden="1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hidden="1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hidden="1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hidden="1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hidden="1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1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hidden="1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1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hidden="1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hidden="1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hidden="1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1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hidden="1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1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hidden="1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hidden="1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hidden="1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hidden="1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1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hidden="1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1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hidden="1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hidden="1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1"/>
      <c r="M1614" s="191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hidden="1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hidden="1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hidden="1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hidden="1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hidden="1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1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hidden="1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1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hidden="1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1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hidden="1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hidden="1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hidden="1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hidden="1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hidden="1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hidden="1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hidden="1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hidden="1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hidden="1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hidden="1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hidden="1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hidden="1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1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hidden="1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1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hidden="1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1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hidden="1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1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hidden="1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1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hidden="1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hidden="1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hidden="1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hidden="1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hidden="1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hidden="1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hidden="1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hidden="1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hidden="1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hidden="1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hidden="1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hidden="1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hidden="1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hidden="1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hidden="1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1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hidden="1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2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hidden="1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2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hidden="1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hidden="1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hidden="1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hidden="1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hidden="1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hidden="1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1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hidden="1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hidden="1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hidden="1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hidden="1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hidden="1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1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hidden="1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1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hidden="1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hidden="1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hidden="1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hidden="1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hidden="1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hidden="1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hidden="1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hidden="1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hidden="1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hidden="1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hidden="1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1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hidden="1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1"/>
      <c r="M1678" s="191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hidden="1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1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hidden="1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1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hidden="1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1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hidden="1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1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hidden="1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1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hidden="1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1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hidden="1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hidden="1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1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hidden="1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1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hidden="1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hidden="1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hidden="1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hidden="1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hidden="1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hidden="1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hidden="1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hidden="1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hidden="1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hidden="1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hidden="1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hidden="1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hidden="1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1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hidden="1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1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hidden="1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hidden="1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hidden="1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hidden="1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hidden="1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hidden="1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hidden="1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hidden="1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hidden="1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hidden="1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hidden="1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hidden="1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hidden="1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hidden="1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hidden="1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hidden="1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hidden="1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hidden="1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hidden="1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hidden="1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hidden="1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hidden="1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hidden="1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hidden="1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hidden="1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hidden="1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hidden="1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hidden="1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hidden="1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hidden="1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hidden="1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hidden="1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hidden="1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hidden="1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hidden="1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hidden="1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hidden="1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hidden="1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hidden="1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hidden="1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hidden="1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hidden="1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hidden="1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1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hidden="1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3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hidden="1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4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hidden="1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hidden="1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hidden="1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hidden="1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hidden="1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hidden="1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hidden="1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hidden="1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hidden="1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hidden="1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hidden="1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hidden="1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hidden="1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hidden="1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hidden="1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hidden="1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hidden="1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hidden="1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hidden="1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hidden="1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hidden="1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5"/>
      <c r="R1767" s="196"/>
      <c r="S1767" s="148"/>
      <c r="T1767" s="140"/>
      <c r="U1767" s="175"/>
      <c r="V1767" s="21"/>
    </row>
    <row r="1768" spans="1:22" ht="16.5" hidden="1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hidden="1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hidden="1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hidden="1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hidden="1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hidden="1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hidden="1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hidden="1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hidden="1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hidden="1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hidden="1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hidden="1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hidden="1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hidden="1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hidden="1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hidden="1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hidden="1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hidden="1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hidden="1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hidden="1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hidden="1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hidden="1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hidden="1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hidden="1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hidden="1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hidden="1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hidden="1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hidden="1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hidden="1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hidden="1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hidden="1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hidden="1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hidden="1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hidden="1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hidden="1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hidden="1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1"/>
      <c r="M1803" s="150"/>
      <c r="N1803" s="194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hidden="1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hidden="1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hidden="1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hidden="1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hidden="1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hidden="1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hidden="1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1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hidden="1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1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hidden="1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hidden="1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hidden="1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hidden="1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hidden="1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hidden="1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hidden="1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hidden="1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hidden="1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hidden="1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hidden="1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hidden="1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1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hidden="1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1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hidden="1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hidden="1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hidden="1" customHeight="1" x14ac:dyDescent="0.25">
      <c r="A1827" s="198"/>
      <c r="B1827" s="198"/>
      <c r="C1827" s="198"/>
      <c r="D1827" s="198"/>
      <c r="E1827" s="198"/>
      <c r="F1827" s="198"/>
      <c r="G1827" s="198"/>
      <c r="H1827" s="198"/>
      <c r="I1827" s="198"/>
      <c r="J1827" s="198"/>
      <c r="K1827" s="198"/>
      <c r="L1827" s="198"/>
      <c r="M1827" s="198"/>
      <c r="N1827" s="198"/>
      <c r="O1827" s="198"/>
      <c r="P1827" s="198"/>
      <c r="Q1827" s="198"/>
      <c r="R1827" s="198"/>
      <c r="S1827" s="198"/>
      <c r="T1827" s="198"/>
      <c r="U1827" s="198"/>
      <c r="V1827" s="198"/>
    </row>
    <row r="1828" spans="1:22" ht="16.5" hidden="1" customHeight="1" x14ac:dyDescent="0.25">
      <c r="A1828" s="198"/>
      <c r="B1828" s="198"/>
      <c r="C1828" s="198"/>
      <c r="D1828" s="198"/>
      <c r="E1828" s="198"/>
      <c r="F1828" s="198"/>
      <c r="G1828" s="198"/>
      <c r="H1828" s="198"/>
      <c r="I1828" s="198"/>
      <c r="J1828" s="198"/>
      <c r="K1828" s="198"/>
      <c r="L1828" s="198"/>
      <c r="M1828" s="198"/>
      <c r="N1828" s="198"/>
      <c r="O1828" s="198"/>
      <c r="P1828" s="198"/>
      <c r="Q1828" s="198"/>
      <c r="R1828" s="198"/>
      <c r="S1828" s="198"/>
      <c r="T1828" s="198"/>
      <c r="U1828" s="198"/>
      <c r="V1828" s="198"/>
    </row>
    <row r="1829" spans="1:22" ht="16.5" hidden="1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hidden="1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hidden="1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hidden="1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hidden="1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hidden="1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hidden="1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hidden="1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hidden="1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hidden="1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hidden="1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hidden="1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hidden="1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hidden="1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hidden="1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hidden="1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hidden="1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hidden="1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hidden="1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hidden="1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hidden="1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hidden="1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hidden="1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hidden="1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hidden="1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hidden="1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hidden="1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hidden="1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hidden="1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hidden="1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hidden="1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hidden="1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hidden="1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hidden="1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hidden="1" customHeight="1" x14ac:dyDescent="0.25">
      <c r="A1863" s="175"/>
      <c r="B1863" s="175"/>
      <c r="C1863" s="187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hidden="1" customHeight="1" x14ac:dyDescent="0.25">
      <c r="A1864" s="175"/>
      <c r="B1864" s="175"/>
      <c r="C1864" s="187"/>
      <c r="D1864" s="187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hidden="1" customHeight="1" x14ac:dyDescent="0.25">
      <c r="A1865" s="175"/>
      <c r="B1865" s="175"/>
      <c r="C1865" s="187"/>
      <c r="D1865" s="187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hidden="1" customHeight="1" x14ac:dyDescent="0.25">
      <c r="A1866" s="175"/>
      <c r="B1866" s="175"/>
      <c r="C1866" s="187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hidden="1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hidden="1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hidden="1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hidden="1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hidden="1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hidden="1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hidden="1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hidden="1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hidden="1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hidden="1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hidden="1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hidden="1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hidden="1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hidden="1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hidden="1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hidden="1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hidden="1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hidden="1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hidden="1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hidden="1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hidden="1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hidden="1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hidden="1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hidden="1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hidden="1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hidden="1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hidden="1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hidden="1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hidden="1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hidden="1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hidden="1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hidden="1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hidden="1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hidden="1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hidden="1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hidden="1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hidden="1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hidden="1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hidden="1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hidden="1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hidden="1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hidden="1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hidden="1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hidden="1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hidden="1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hidden="1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hidden="1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hidden="1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hidden="1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hidden="1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hidden="1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hidden="1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hidden="1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hidden="1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hidden="1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hidden="1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hidden="1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hidden="1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hidden="1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hidden="1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hidden="1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hidden="1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hidden="1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hidden="1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hidden="1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hidden="1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hidden="1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hidden="1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hidden="1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hidden="1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hidden="1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hidden="1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hidden="1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hidden="1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hidden="1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hidden="1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199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hidden="1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hidden="1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hidden="1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hidden="1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hidden="1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hidden="1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hidden="1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hidden="1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hidden="1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hidden="1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hidden="1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hidden="1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hidden="1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hidden="1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hidden="1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hidden="1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hidden="1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hidden="1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hidden="1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hidden="1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hidden="1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hidden="1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hidden="1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hidden="1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hidden="1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hidden="1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hidden="1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hidden="1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hidden="1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hidden="1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hidden="1" customHeight="1" x14ac:dyDescent="0.25">
      <c r="A1973" s="175"/>
      <c r="B1973" s="175"/>
      <c r="C1973" s="158"/>
      <c r="D1973" s="158"/>
      <c r="E1973" s="148"/>
      <c r="F1973" s="149"/>
      <c r="G1973" s="199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hidden="1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hidden="1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hidden="1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hidden="1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hidden="1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hidden="1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hidden="1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hidden="1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hidden="1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hidden="1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hidden="1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hidden="1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hidden="1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hidden="1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hidden="1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hidden="1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hidden="1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hidden="1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hidden="1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hidden="1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hidden="1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hidden="1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hidden="1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hidden="1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hidden="1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hidden="1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hidden="1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hidden="1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hidden="1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hidden="1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hidden="1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hidden="1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hidden="1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hidden="1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hidden="1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hidden="1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hidden="1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hidden="1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hidden="1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hidden="1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hidden="1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hidden="1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hidden="1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hidden="1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hidden="1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hidden="1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hidden="1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hidden="1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hidden="1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hidden="1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hidden="1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hidden="1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hidden="1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hidden="1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hidden="1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hidden="1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hidden="1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hidden="1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hidden="1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hidden="1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hidden="1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hidden="1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hidden="1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hidden="1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hidden="1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hidden="1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hidden="1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hidden="1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hidden="1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hidden="1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hidden="1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hidden="1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hidden="1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hidden="1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hidden="1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hidden="1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hidden="1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hidden="1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hidden="1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hidden="1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hidden="1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hidden="1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hidden="1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hidden="1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hidden="1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hidden="1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hidden="1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hidden="1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hidden="1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hidden="1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hidden="1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hidden="1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hidden="1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hidden="1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hidden="1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hidden="1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hidden="1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hidden="1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hidden="1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hidden="1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hidden="1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hidden="1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hidden="1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hidden="1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hidden="1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hidden="1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hidden="1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hidden="1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hidden="1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hidden="1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hidden="1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hidden="1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hidden="1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hidden="1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hidden="1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hidden="1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hidden="1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hidden="1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hidden="1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hidden="1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hidden="1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hidden="1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hidden="1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hidden="1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hidden="1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hidden="1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hidden="1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hidden="1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hidden="1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hidden="1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hidden="1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hidden="1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hidden="1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hidden="1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hidden="1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hidden="1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hidden="1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hidden="1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hidden="1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hidden="1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hidden="1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hidden="1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hidden="1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hidden="1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hidden="1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hidden="1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hidden="1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hidden="1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hidden="1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hidden="1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hidden="1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hidden="1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hidden="1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hidden="1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hidden="1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hidden="1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hidden="1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hidden="1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hidden="1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hidden="1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hidden="1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hidden="1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hidden="1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hidden="1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hidden="1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hidden="1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hidden="1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hidden="1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hidden="1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hidden="1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hidden="1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hidden="1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hidden="1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hidden="1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hidden="1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hidden="1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hidden="1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hidden="1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hidden="1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hidden="1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hidden="1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hidden="1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hidden="1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hidden="1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hidden="1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hidden="1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hidden="1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hidden="1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hidden="1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hidden="1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hidden="1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hidden="1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hidden="1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hidden="1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hidden="1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hidden="1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hidden="1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hidden="1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hidden="1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hidden="1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hidden="1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hidden="1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hidden="1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hidden="1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hidden="1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hidden="1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hidden="1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hidden="1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hidden="1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hidden="1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hidden="1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hidden="1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hidden="1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hidden="1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hidden="1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hidden="1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hidden="1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hidden="1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hidden="1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hidden="1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hidden="1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hidden="1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hidden="1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hidden="1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hidden="1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hidden="1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hidden="1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hidden="1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hidden="1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hidden="1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hidden="1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hidden="1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hidden="1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hidden="1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hidden="1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hidden="1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hidden="1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hidden="1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hidden="1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hidden="1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hidden="1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hidden="1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hidden="1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hidden="1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hidden="1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hidden="1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hidden="1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hidden="1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hidden="1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hidden="1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hidden="1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hidden="1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hidden="1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hidden="1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hidden="1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hidden="1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hidden="1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hidden="1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hidden="1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hidden="1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hidden="1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hidden="1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hidden="1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hidden="1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hidden="1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hidden="1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hidden="1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hidden="1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hidden="1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hidden="1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hidden="1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hidden="1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hidden="1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hidden="1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hidden="1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hidden="1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hidden="1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hidden="1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hidden="1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hidden="1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hidden="1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hidden="1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hidden="1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hidden="1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hidden="1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hidden="1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hidden="1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hidden="1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hidden="1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hidden="1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hidden="1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hidden="1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hidden="1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hidden="1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hidden="1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hidden="1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hidden="1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hidden="1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hidden="1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hidden="1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hidden="1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hidden="1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hidden="1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hidden="1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hidden="1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hidden="1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hidden="1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hidden="1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hidden="1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hidden="1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hidden="1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hidden="1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hidden="1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hidden="1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hidden="1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hidden="1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hidden="1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hidden="1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hidden="1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hidden="1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hidden="1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hidden="1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hidden="1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hidden="1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hidden="1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hidden="1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hidden="1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hidden="1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hidden="1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hidden="1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hidden="1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hidden="1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hidden="1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hidden="1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hidden="1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hidden="1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hidden="1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hidden="1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hidden="1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hidden="1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hidden="1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hidden="1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hidden="1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hidden="1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hidden="1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hidden="1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hidden="1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hidden="1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hidden="1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hidden="1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hidden="1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hidden="1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hidden="1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hidden="1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hidden="1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hidden="1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hidden="1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hidden="1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hidden="1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hidden="1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hidden="1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hidden="1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hidden="1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hidden="1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hidden="1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hidden="1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hidden="1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hidden="1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hidden="1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hidden="1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hidden="1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hidden="1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hidden="1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hidden="1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hidden="1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hidden="1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hidden="1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hidden="1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hidden="1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hidden="1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hidden="1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hidden="1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hidden="1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hidden="1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hidden="1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hidden="1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hidden="1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hidden="1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hidden="1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hidden="1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hidden="1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hidden="1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hidden="1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hidden="1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hidden="1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hidden="1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hidden="1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hidden="1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hidden="1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hidden="1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hidden="1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hidden="1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hidden="1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hidden="1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hidden="1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hidden="1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hidden="1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hidden="1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hidden="1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hidden="1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hidden="1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hidden="1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hidden="1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hidden="1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hidden="1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hidden="1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hidden="1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hidden="1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hidden="1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hidden="1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hidden="1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hidden="1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hidden="1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hidden="1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hidden="1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hidden="1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hidden="1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hidden="1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hidden="1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hidden="1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hidden="1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hidden="1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hidden="1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hidden="1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hidden="1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hidden="1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hidden="1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hidden="1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hidden="1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hidden="1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hidden="1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hidden="1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hidden="1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hidden="1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hidden="1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hidden="1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hidden="1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hidden="1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hidden="1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hidden="1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hidden="1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hidden="1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hidden="1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hidden="1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hidden="1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hidden="1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hidden="1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hidden="1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hidden="1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hidden="1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hidden="1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hidden="1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hidden="1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hidden="1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hidden="1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hidden="1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hidden="1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hidden="1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hidden="1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hidden="1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hidden="1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hidden="1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hidden="1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hidden="1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hidden="1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hidden="1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hidden="1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hidden="1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hidden="1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hidden="1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hidden="1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hidden="1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hidden="1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hidden="1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hidden="1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hidden="1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hidden="1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hidden="1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hidden="1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hidden="1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hidden="1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hidden="1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hidden="1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hidden="1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hidden="1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hidden="1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hidden="1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hidden="1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hidden="1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hidden="1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hidden="1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hidden="1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hidden="1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hidden="1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hidden="1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hidden="1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hidden="1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hidden="1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hidden="1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hidden="1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hidden="1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hidden="1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hidden="1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hidden="1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hidden="1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hidden="1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hidden="1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hidden="1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hidden="1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hidden="1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hidden="1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hidden="1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hidden="1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hidden="1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hidden="1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hidden="1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hidden="1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hidden="1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hidden="1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hidden="1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hidden="1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hidden="1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hidden="1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hidden="1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hidden="1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hidden="1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hidden="1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hidden="1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hidden="1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hidden="1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hidden="1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hidden="1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hidden="1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hidden="1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hidden="1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hidden="1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hidden="1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hidden="1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hidden="1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hidden="1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hidden="1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hidden="1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hidden="1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hidden="1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hidden="1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hidden="1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hidden="1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hidden="1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hidden="1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hidden="1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hidden="1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hidden="1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hidden="1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hidden="1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hidden="1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hidden="1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hidden="1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hidden="1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hidden="1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hidden="1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hidden="1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hidden="1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hidden="1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hidden="1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hidden="1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hidden="1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hidden="1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hidden="1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hidden="1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hidden="1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hidden="1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hidden="1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hidden="1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hidden="1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hidden="1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hidden="1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hidden="1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hidden="1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hidden="1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hidden="1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hidden="1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hidden="1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hidden="1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hidden="1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hidden="1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hidden="1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hidden="1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hidden="1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hidden="1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hidden="1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hidden="1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hidden="1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hidden="1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hidden="1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hidden="1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hidden="1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hidden="1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hidden="1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hidden="1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hidden="1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hidden="1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hidden="1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hidden="1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hidden="1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hidden="1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hidden="1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hidden="1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hidden="1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hidden="1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hidden="1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hidden="1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hidden="1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hidden="1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hidden="1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hidden="1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hidden="1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hidden="1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hidden="1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hidden="1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hidden="1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hidden="1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hidden="1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hidden="1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hidden="1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hidden="1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hidden="1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hidden="1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hidden="1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hidden="1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hidden="1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hidden="1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hidden="1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hidden="1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hidden="1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hidden="1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hidden="1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hidden="1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hidden="1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hidden="1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hidden="1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hidden="1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hidden="1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hidden="1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hidden="1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hidden="1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hidden="1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hidden="1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hidden="1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hidden="1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hidden="1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hidden="1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hidden="1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hidden="1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hidden="1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hidden="1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hidden="1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hidden="1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hidden="1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hidden="1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hidden="1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hidden="1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hidden="1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hidden="1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hidden="1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hidden="1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hidden="1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hidden="1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hidden="1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hidden="1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hidden="1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hidden="1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hidden="1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hidden="1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hidden="1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hidden="1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hidden="1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hidden="1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hidden="1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hidden="1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hidden="1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hidden="1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hidden="1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hidden="1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hidden="1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hidden="1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hidden="1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hidden="1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hidden="1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hidden="1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hidden="1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hidden="1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hidden="1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hidden="1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hidden="1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hidden="1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hidden="1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hidden="1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hidden="1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hidden="1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hidden="1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hidden="1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hidden="1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hidden="1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hidden="1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hidden="1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hidden="1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hidden="1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hidden="1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hidden="1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hidden="1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hidden="1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hidden="1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hidden="1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hidden="1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hidden="1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hidden="1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hidden="1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hidden="1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hidden="1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hidden="1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hidden="1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hidden="1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hidden="1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hidden="1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hidden="1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hidden="1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hidden="1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hidden="1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hidden="1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hidden="1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hidden="1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hidden="1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hidden="1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hidden="1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hidden="1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hidden="1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hidden="1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hidden="1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hidden="1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hidden="1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hidden="1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hidden="1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hidden="1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hidden="1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hidden="1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hidden="1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hidden="1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hidden="1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hidden="1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hidden="1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hidden="1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hidden="1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hidden="1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hidden="1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hidden="1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hidden="1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hidden="1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hidden="1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hidden="1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hidden="1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hidden="1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hidden="1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hidden="1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hidden="1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hidden="1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hidden="1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hidden="1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hidden="1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hidden="1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hidden="1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hidden="1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hidden="1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hidden="1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hidden="1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hidden="1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hidden="1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hidden="1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hidden="1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hidden="1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hidden="1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hidden="1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hidden="1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hidden="1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hidden="1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hidden="1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hidden="1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hidden="1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hidden="1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hidden="1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hidden="1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hidden="1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hidden="1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hidden="1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hidden="1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hidden="1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hidden="1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hidden="1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hidden="1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hidden="1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hidden="1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hidden="1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hidden="1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hidden="1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hidden="1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hidden="1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hidden="1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hidden="1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hidden="1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hidden="1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hidden="1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hidden="1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hidden="1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hidden="1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hidden="1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hidden="1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hidden="1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hidden="1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hidden="1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hidden="1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hidden="1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hidden="1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hidden="1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hidden="1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hidden="1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hidden="1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hidden="1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hidden="1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hidden="1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hidden="1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hidden="1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hidden="1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hidden="1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hidden="1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hidden="1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hidden="1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hidden="1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hidden="1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hidden="1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hidden="1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hidden="1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hidden="1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hidden="1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hidden="1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hidden="1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hidden="1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hidden="1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hidden="1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hidden="1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hidden="1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hidden="1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hidden="1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hidden="1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hidden="1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hidden="1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hidden="1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hidden="1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hidden="1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hidden="1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hidden="1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hidden="1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hidden="1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hidden="1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hidden="1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hidden="1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hidden="1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hidden="1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hidden="1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hidden="1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hidden="1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hidden="1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hidden="1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hidden="1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hidden="1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hidden="1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hidden="1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hidden="1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hidden="1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hidden="1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hidden="1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hidden="1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hidden="1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hidden="1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hidden="1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hidden="1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hidden="1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hidden="1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hidden="1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hidden="1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hidden="1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hidden="1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hidden="1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hidden="1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hidden="1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hidden="1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hidden="1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hidden="1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hidden="1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hidden="1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hidden="1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hidden="1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hidden="1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hidden="1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hidden="1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hidden="1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hidden="1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hidden="1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hidden="1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hidden="1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hidden="1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hidden="1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hidden="1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hidden="1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hidden="1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hidden="1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hidden="1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hidden="1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hidden="1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hidden="1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hidden="1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hidden="1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hidden="1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hidden="1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hidden="1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hidden="1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hidden="1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hidden="1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hidden="1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hidden="1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hidden="1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hidden="1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hidden="1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hidden="1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hidden="1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hidden="1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hidden="1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hidden="1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hidden="1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hidden="1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hidden="1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hidden="1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hidden="1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hidden="1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hidden="1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hidden="1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hidden="1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hidden="1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hidden="1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hidden="1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hidden="1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hidden="1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hidden="1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hidden="1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hidden="1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hidden="1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hidden="1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hidden="1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hidden="1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hidden="1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hidden="1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hidden="1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hidden="1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hidden="1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hidden="1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hidden="1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hidden="1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hidden="1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hidden="1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hidden="1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hidden="1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hidden="1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hidden="1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hidden="1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hidden="1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hidden="1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hidden="1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hidden="1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hidden="1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hidden="1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hidden="1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hidden="1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hidden="1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hidden="1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hidden="1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hidden="1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hidden="1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hidden="1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hidden="1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hidden="1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hidden="1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hidden="1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hidden="1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hidden="1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hidden="1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hidden="1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hidden="1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hidden="1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hidden="1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hidden="1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hidden="1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hidden="1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hidden="1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hidden="1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hidden="1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hidden="1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hidden="1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hidden="1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hidden="1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hidden="1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hidden="1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hidden="1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hidden="1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hidden="1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hidden="1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hidden="1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hidden="1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hidden="1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hidden="1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hidden="1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hidden="1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hidden="1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hidden="1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hidden="1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hidden="1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hidden="1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hidden="1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hidden="1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hidden="1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hidden="1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hidden="1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hidden="1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hidden="1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hidden="1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hidden="1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hidden="1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hidden="1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hidden="1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hidden="1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hidden="1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hidden="1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hidden="1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hidden="1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hidden="1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hidden="1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hidden="1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hidden="1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hidden="1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hidden="1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hidden="1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hidden="1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hidden="1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hidden="1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hidden="1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hidden="1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hidden="1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hidden="1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hidden="1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hidden="1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hidden="1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hidden="1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hidden="1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hidden="1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hidden="1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hidden="1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hidden="1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hidden="1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hidden="1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hidden="1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hidden="1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hidden="1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hidden="1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hidden="1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hidden="1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hidden="1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hidden="1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hidden="1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hidden="1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hidden="1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hidden="1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hidden="1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hidden="1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hidden="1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hidden="1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hidden="1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hidden="1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hidden="1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hidden="1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hidden="1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hidden="1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hidden="1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hidden="1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hidden="1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hidden="1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hidden="1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hidden="1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hidden="1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hidden="1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hidden="1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hidden="1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hidden="1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hidden="1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hidden="1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hidden="1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hidden="1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hidden="1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hidden="1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hidden="1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hidden="1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hidden="1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hidden="1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hidden="1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hidden="1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hidden="1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hidden="1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hidden="1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hidden="1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hidden="1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hidden="1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hidden="1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hidden="1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hidden="1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hidden="1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hidden="1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hidden="1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hidden="1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hidden="1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hidden="1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hidden="1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hidden="1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hidden="1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hidden="1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hidden="1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hidden="1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hidden="1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hidden="1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hidden="1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hidden="1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hidden="1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hidden="1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hidden="1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hidden="1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hidden="1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hidden="1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hidden="1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hidden="1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hidden="1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hidden="1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hidden="1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hidden="1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hidden="1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hidden="1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hidden="1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hidden="1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hidden="1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hidden="1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hidden="1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hidden="1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hidden="1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hidden="1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hidden="1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hidden="1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hidden="1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hidden="1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hidden="1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hidden="1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hidden="1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hidden="1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hidden="1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hidden="1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hidden="1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hidden="1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hidden="1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hidden="1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hidden="1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hidden="1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hidden="1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hidden="1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hidden="1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hidden="1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hidden="1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hidden="1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hidden="1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hidden="1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hidden="1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hidden="1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hidden="1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hidden="1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hidden="1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hidden="1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hidden="1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hidden="1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hidden="1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hidden="1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hidden="1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hidden="1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hidden="1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hidden="1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hidden="1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hidden="1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hidden="1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hidden="1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hidden="1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hidden="1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hidden="1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hidden="1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hidden="1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hidden="1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hidden="1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hidden="1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hidden="1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hidden="1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hidden="1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hidden="1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hidden="1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hidden="1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hidden="1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hidden="1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hidden="1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hidden="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hidden="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hidden="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hidden="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hidden="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hidden="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hidden="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hidden="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hidden="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hidden="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hidden="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hidden="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hidden="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hidden="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hidden="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hidden="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hidden="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hidden="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hidden="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hidden="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hidden="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hidden="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hidden="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hidden="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hidden="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hidden="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hidden="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hidden="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hidden="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hidden="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hidden="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hidden="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hidden="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hidden="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hidden="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hidden="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hidden="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hidden="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hidden="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hidden="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hidden="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hidden="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hidden="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hidden="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hidden="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hidden="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hidden="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hidden="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hidden="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hidden="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hidden="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hidden="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hidden="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hidden="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hidden="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hidden="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hidden="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hidden="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hidden="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hidden="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hidden="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hidden="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hidden="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hidden="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hidden="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hidden="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hidden="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hidden="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hidden="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hidden="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hidden="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hidden="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hidden="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hidden="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hidden="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hidden="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hidden="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hidden="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hidden="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hidden="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hidden="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hidden="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hidden="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hidden="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hidden="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hidden="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hidden="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hidden="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hidden="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hidden="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hidden="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hidden="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hidden="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hidden="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hidden="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hidden="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hidden="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hidden="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hidden="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hidden="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hidden="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hidden="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hidden="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hidden="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hidden="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hidden="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hidden="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hidden="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hidden="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hidden="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hidden="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hidden="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hidden="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hidden="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hidden="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hidden="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hidden="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hidden="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hidden="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hidden="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hidden="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hidden="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hidden="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hidden="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hidden="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hidden="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hidden="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hidden="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hidden="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hidden="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hidden="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hidden="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hidden="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hidden="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hidden="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hidden="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hidden="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hidden="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hidden="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hidden="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hidden="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hidden="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hidden="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hidden="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hidden="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hidden="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hidden="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hidden="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hidden="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hidden="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hidden="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hidden="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hidden="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hidden="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hidden="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hidden="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hidden="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hidden="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hidden="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hidden="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hidden="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hidden="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hidden="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hidden="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hidden="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hidden="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hidden="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hidden="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hidden="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hidden="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hidden="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hidden="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hidden="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hidden="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hidden="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hidden="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hidden="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hidden="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hidden="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hidden="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hidden="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hidden="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hidden="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hidden="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hidden="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hidden="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hidden="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hidden="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hidden="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hidden="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hidden="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hidden="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hidden="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hidden="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hidden="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hidden="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hidden="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hidden="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hidden="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hidden="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hidden="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hidden="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hidden="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hidden="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hidden="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hidden="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hidden="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hidden="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hidden="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hidden="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hidden="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hidden="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hidden="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hidden="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hidden="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hidden="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hidden="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hidden="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hidden="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hidden="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hidden="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hidden="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hidden="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hidden="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hidden="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hidden="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hidden="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hidden="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hidden="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hidden="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hidden="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hidden="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hidden="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hidden="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hidden="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hidden="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hidden="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hidden="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hidden="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hidden="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hidden="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hidden="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hidden="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hidden="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hidden="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hidden="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hidden="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hidden="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hidden="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hidden="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hidden="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hidden="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hidden="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hidden="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hidden="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hidden="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hidden="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hidden="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hidden="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hidden="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hidden="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hidden="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hidden="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hidden="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hidden="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hidden="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hidden="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hidden="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hidden="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hidden="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hidden="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hidden="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hidden="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hidden="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hidden="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hidden="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hidden="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hidden="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hidden="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hidden="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hidden="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hidden="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hidden="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hidden="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hidden="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hidden="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hidden="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hidden="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hidden="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hidden="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hidden="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hidden="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hidden="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hidden="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hidden="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hidden="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hidden="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hidden="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hidden="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hidden="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hidden="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hidden="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hidden="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hidden="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hidden="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hidden="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hidden="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hidden="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hidden="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hidden="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hidden="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hidden="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hidden="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hidden="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hidden="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hidden="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hidden="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hidden="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hidden="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hidden="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hidden="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hidden="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hidden="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hidden="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hidden="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hidden="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hidden="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hidden="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hidden="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hidden="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hidden="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hidden="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hidden="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hidden="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hidden="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hidden="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hidden="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hidden="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hidden="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hidden="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hidden="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hidden="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hidden="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hidden="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hidden="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hidden="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hidden="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hidden="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hidden="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hidden="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hidden="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hidden="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hidden="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hidden="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hidden="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hidden="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hidden="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hidden="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hidden="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hidden="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hidden="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hidden="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hidden="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hidden="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hidden="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hidden="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hidden="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hidden="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hidden="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hidden="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hidden="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hidden="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hidden="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hidden="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hidden="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hidden="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hidden="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hidden="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hidden="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hidden="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hidden="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hidden="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hidden="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hidden="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hidden="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hidden="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hidden="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hidden="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hidden="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hidden="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hidden="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hidden="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hidden="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hidden="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hidden="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hidden="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hidden="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hidden="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hidden="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hidden="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hidden="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hidden="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hidden="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hidden="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hidden="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hidden="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hidden="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hidden="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hidden="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hidden="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hidden="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hidden="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hidden="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hidden="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hidden="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hidden="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hidden="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hidden="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hidden="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hidden="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hidden="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hidden="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hidden="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hidden="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hidden="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hidden="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hidden="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hidden="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hidden="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hidden="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hidden="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hidden="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hidden="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hidden="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hidden="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hidden="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hidden="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hidden="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hidden="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hidden="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hidden="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hidden="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hidden="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hidden="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hidden="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hidden="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hidden="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hidden="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hidden="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hidden="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hidden="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hidden="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hidden="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hidden="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hidden="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hidden="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hidden="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hidden="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hidden="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hidden="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hidden="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hidden="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hidden="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hidden="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hidden="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hidden="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hidden="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hidden="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hidden="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hidden="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hidden="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hidden="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hidden="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hidden="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hidden="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hidden="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hidden="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hidden="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hidden="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hidden="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hidden="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hidden="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hidden="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hidden="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hidden="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hidden="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hidden="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hidden="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hidden="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hidden="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hidden="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hidden="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hidden="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hidden="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hidden="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hidden="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hidden="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hidden="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hidden="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hidden="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hidden="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hidden="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hidden="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hidden="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hidden="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hidden="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hidden="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hidden="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hidden="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hidden="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hidden="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hidden="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hidden="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hidden="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hidden="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hidden="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hidden="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hidden="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hidden="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hidden="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hidden="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hidden="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hidden="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hidden="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hidden="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hidden="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hidden="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hidden="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hidden="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hidden="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hidden="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hidden="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hidden="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hidden="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hidden="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hidden="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hidden="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hidden="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hidden="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hidden="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hidden="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hidden="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hidden="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hidden="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hidden="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hidden="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hidden="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hidden="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hidden="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hidden="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hidden="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hidden="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hidden="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hidden="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hidden="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hidden="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hidden="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hidden="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hidden="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hidden="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hidden="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hidden="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hidden="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hidden="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hidden="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hidden="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hidden="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hidden="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hidden="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hidden="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hidden="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hidden="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hidden="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hidden="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hidden="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hidden="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hidden="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hidden="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hidden="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hidden="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hidden="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hidden="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hidden="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hidden="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hidden="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hidden="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hidden="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hidden="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hidden="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hidden="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hidden="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hidden="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hidden="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hidden="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hidden="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hidden="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hidden="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hidden="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hidden="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hidden="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hidden="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hidden="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hidden="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hidden="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hidden="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hidden="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hidden="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hidden="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hidden="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hidden="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hidden="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hidden="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hidden="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hidden="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hidden="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hidden="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hidden="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hidden="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hidden="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hidden="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hidden="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hidden="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hidden="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hidden="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hidden="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hidden="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hidden="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hidden="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hidden="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hidden="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hidden="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hidden="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hidden="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hidden="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hidden="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hidden="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hidden="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hidden="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hidden="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hidden="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hidden="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hidden="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hidden="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hidden="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hidden="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hidden="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hidden="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hidden="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hidden="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hidden="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hidden="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hidden="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hidden="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hidden="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hidden="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hidden="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hidden="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hidden="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hidden="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hidden="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hidden="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hidden="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hidden="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hidden="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hidden="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hidden="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hidden="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hidden="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hidden="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hidden="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hidden="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hidden="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hidden="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hidden="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hidden="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hidden="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hidden="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hidden="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hidden="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hidden="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hidden="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hidden="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hidden="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hidden="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hidden="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hidden="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hidden="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hidden="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hidden="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hidden="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hidden="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hidden="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hidden="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hidden="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hidden="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hidden="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hidden="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hidden="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hidden="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hidden="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hidden="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hidden="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hidden="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hidden="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hidden="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hidden="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hidden="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hidden="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hidden="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hidden="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hidden="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hidden="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hidden="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hidden="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hidden="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hidden="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hidden="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hidden="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hidden="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hidden="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hidden="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hidden="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hidden="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hidden="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hidden="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hidden="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hidden="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hidden="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hidden="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hidden="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hidden="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hidden="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hidden="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hidden="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hidden="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hidden="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hidden="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hidden="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hidden="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hidden="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hidden="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hidden="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hidden="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hidden="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hidden="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hidden="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hidden="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hidden="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hidden="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hidden="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hidden="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hidden="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hidden="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hidden="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hidden="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hidden="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hidden="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hidden="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hidden="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hidden="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hidden="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hidden="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hidden="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hidden="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hidden="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hidden="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hidden="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hidden="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hidden="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hidden="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hidden="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hidden="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hidden="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hidden="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hidden="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hidden="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hidden="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hidden="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hidden="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hidden="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hidden="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hidden="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hidden="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hidden="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hidden="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hidden="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hidden="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hidden="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hidden="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hidden="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hidden="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hidden="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hidden="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hidden="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hidden="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hidden="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hidden="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hidden="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hidden="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hidden="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hidden="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hidden="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hidden="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hidden="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hidden="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hidden="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hidden="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hidden="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hidden="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hidden="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hidden="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hidden="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hidden="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hidden="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hidden="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hidden="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hidden="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hidden="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hidden="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hidden="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hidden="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hidden="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hidden="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hidden="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hidden="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hidden="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hidden="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hidden="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hidden="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hidden="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hidden="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hidden="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hidden="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hidden="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hidden="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hidden="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hidden="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hidden="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hidden="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hidden="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hidden="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hidden="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hidden="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hidden="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hidden="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hidden="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hidden="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hidden="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hidden="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hidden="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hidden="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hidden="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hidden="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hidden="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hidden="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hidden="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hidden="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hidden="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hidden="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hidden="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hidden="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hidden="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hidden="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hidden="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hidden="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hidden="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hidden="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hidden="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hidden="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hidden="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hidden="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hidden="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hidden="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hidden="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hidden="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hidden="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hidden="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hidden="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hidden="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hidden="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hidden="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hidden="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hidden="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hidden="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hidden="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hidden="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hidden="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hidden="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hidden="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hidden="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hidden="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hidden="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hidden="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hidden="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hidden="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hidden="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hidden="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hidden="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hidden="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hidden="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hidden="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hidden="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hidden="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hidden="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hidden="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hidden="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hidden="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hidden="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hidden="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hidden="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hidden="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hidden="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hidden="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hidden="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hidden="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hidden="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hidden="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hidden="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hidden="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hidden="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hidden="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hidden="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hidden="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hidden="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hidden="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hidden="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hidden="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hidden="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hidden="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hidden="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hidden="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hidden="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hidden="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hidden="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hidden="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hidden="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hidden="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hidden="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hidden="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hidden="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hidden="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hidden="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hidden="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hidden="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hidden="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hidden="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hidden="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hidden="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hidden="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hidden="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hidden="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hidden="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hidden="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hidden="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hidden="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hidden="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hidden="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hidden="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hidden="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hidden="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hidden="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hidden="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hidden="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hidden="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hidden="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hidden="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hidden="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hidden="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hidden="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hidden="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hidden="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hidden="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hidden="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hidden="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hidden="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hidden="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hidden="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hidden="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hidden="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hidden="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hidden="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hidden="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hidden="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hidden="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hidden="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hidden="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hidden="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hidden="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hidden="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hidden="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hidden="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hidden="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hidden="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hidden="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hidden="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hidden="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hidden="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hidden="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hidden="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hidden="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hidden="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hidden="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hidden="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hidden="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hidden="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hidden="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hidden="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hidden="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hidden="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hidden="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hidden="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hidden="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hidden="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hidden="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hidden="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hidden="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hidden="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hidden="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hidden="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hidden="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hidden="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hidden="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hidden="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hidden="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hidden="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hidden="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hidden="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hidden="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hidden="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hidden="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hidden="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hidden="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hidden="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hidden="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hidden="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hidden="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hidden="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hidden="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hidden="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hidden="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hidden="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hidden="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hidden="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hidden="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hidden="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hidden="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hidden="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hidden="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hidden="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hidden="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hidden="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hidden="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hidden="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hidden="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hidden="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hidden="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hidden="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hidden="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hidden="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hidden="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hidden="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hidden="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hidden="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hidden="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hidden="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hidden="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hidden="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hidden="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hidden="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hidden="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hidden="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hidden="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hidden="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hidden="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hidden="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hidden="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hidden="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hidden="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hidden="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hidden="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hidden="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hidden="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hidden="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hidden="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hidden="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hidden="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hidden="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hidden="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hidden="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hidden="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hidden="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hidden="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hidden="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hidden="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hidden="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hidden="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hidden="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hidden="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hidden="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hidden="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hidden="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hidden="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hidden="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hidden="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hidden="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hidden="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hidden="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hidden="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hidden="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hidden="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hidden="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hidden="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hidden="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hidden="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hidden="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hidden="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hidden="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hidden="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hidden="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hidden="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hidden="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hidden="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hidden="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hidden="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hidden="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hidden="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hidden="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hidden="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hidden="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hidden="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hidden="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hidden="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hidden="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hidden="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hidden="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hidden="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hidden="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hidden="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hidden="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hidden="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hidden="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hidden="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hidden="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hidden="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hidden="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hidden="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hidden="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hidden="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hidden="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hidden="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hidden="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hidden="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hidden="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hidden="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hidden="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hidden="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hidden="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hidden="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hidden="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hidden="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hidden="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hidden="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hidden="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hidden="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hidden="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hidden="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hidden="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hidden="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hidden="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hidden="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hidden="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hidden="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hidden="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hidden="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hidden="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hidden="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hidden="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hidden="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hidden="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hidden="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hidden="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hidden="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hidden="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hidden="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hidden="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hidden="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hidden="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hidden="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hidden="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hidden="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hidden="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hidden="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hidden="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hidden="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hidden="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hidden="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hidden="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hidden="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hidden="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hidden="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hidden="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hidden="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hidden="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hidden="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hidden="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hidden="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hidden="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hidden="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hidden="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hidden="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hidden="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hidden="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hidden="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hidden="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hidden="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hidden="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hidden="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hidden="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hidden="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hidden="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hidden="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hidden="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hidden="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hidden="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hidden="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hidden="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hidden="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hidden="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hidden="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hidden="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hidden="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hidden="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hidden="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hidden="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hidden="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hidden="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hidden="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hidden="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hidden="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hidden="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hidden="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hidden="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hidden="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hidden="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hidden="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hidden="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hidden="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hidden="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hidden="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hidden="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hidden="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hidden="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hidden="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hidden="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hidden="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hidden="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hidden="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hidden="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hidden="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hidden="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hidden="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hidden="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hidden="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hidden="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hidden="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hidden="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hidden="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hidden="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hidden="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hidden="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hidden="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hidden="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hidden="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hidden="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hidden="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hidden="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hidden="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hidden="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hidden="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hidden="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hidden="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hidden="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hidden="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hidden="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hidden="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hidden="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hidden="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hidden="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hidden="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hidden="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hidden="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hidden="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hidden="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hidden="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hidden="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hidden="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hidden="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hidden="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hidden="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hidden="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hidden="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hidden="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hidden="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hidden="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hidden="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hidden="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hidden="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hidden="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hidden="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hidden="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hidden="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hidden="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hidden="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hidden="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hidden="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hidden="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hidden="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hidden="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hidden="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hidden="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hidden="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hidden="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hidden="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hidden="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hidden="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hidden="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hidden="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hidden="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hidden="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hidden="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hidden="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hidden="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hidden="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hidden="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hidden="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hidden="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hidden="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hidden="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hidden="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hidden="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hidden="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hidden="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hidden="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hidden="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hidden="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hidden="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hidden="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hidden="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hidden="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hidden="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hidden="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hidden="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hidden="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hidden="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hidden="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hidden="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hidden="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hidden="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hidden="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hidden="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hidden="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hidden="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hidden="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hidden="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hidden="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hidden="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hidden="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hidden="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hidden="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hidden="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hidden="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hidden="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hidden="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hidden="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hidden="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hidden="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hidden="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hidden="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hidden="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hidden="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hidden="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hidden="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hidden="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hidden="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hidden="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hidden="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hidden="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hidden="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hidden="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hidden="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hidden="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hidden="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hidden="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hidden="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hidden="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hidden="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hidden="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hidden="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hidden="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hidden="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hidden="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hidden="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hidden="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hidden="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hidden="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hidden="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hidden="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hidden="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hidden="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hidden="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hidden="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hidden="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hidden="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hidden="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hidden="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hidden="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hidden="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hidden="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hidden="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hidden="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hidden="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hidden="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hidden="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hidden="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hidden="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hidden="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hidden="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hidden="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hidden="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hidden="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hidden="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hidden="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hidden="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hidden="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hidden="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hidden="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hidden="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hidden="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hidden="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hidden="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hidden="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hidden="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hidden="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hidden="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hidden="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hidden="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hidden="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hidden="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hidden="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hidden="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hidden="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hidden="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hidden="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hidden="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hidden="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hidden="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hidden="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hidden="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hidden="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hidden="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hidden="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hidden="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hidden="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hidden="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hidden="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hidden="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hidden="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hidden="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hidden="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hidden="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hidden="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hidden="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hidden="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hidden="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hidden="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hidden="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hidden="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hidden="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hidden="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hidden="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hidden="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hidden="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hidden="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hidden="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hidden="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hidden="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hidden="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hidden="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hidden="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hidden="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hidden="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hidden="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hidden="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hidden="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hidden="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hidden="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hidden="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hidden="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hidden="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hidden="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hidden="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hidden="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hidden="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hidden="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hidden="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hidden="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hidden="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hidden="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hidden="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hidden="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hidden="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hidden="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hidden="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hidden="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hidden="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hidden="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hidden="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hidden="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hidden="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hidden="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hidden="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hidden="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hidden="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hidden="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hidden="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hidden="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hidden="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hidden="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hidden="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hidden="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hidden="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hidden="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hidden="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hidden="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hidden="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hidden="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hidden="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hidden="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hidden="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hidden="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hidden="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hidden="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hidden="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hidden="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hidden="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hidden="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hidden="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hidden="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hidden="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hidden="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hidden="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hidden="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hidden="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hidden="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hidden="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hidden="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hidden="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hidden="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hidden="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hidden="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hidden="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hidden="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hidden="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hidden="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hidden="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hidden="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hidden="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hidden="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hidden="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hidden="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hidden="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hidden="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hidden="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hidden="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hidden="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hidden="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hidden="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hidden="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hidden="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hidden="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hidden="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hidden="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hidden="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hidden="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hidden="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hidden="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hidden="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hidden="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hidden="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hidden="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hidden="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hidden="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hidden="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hidden="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hidden="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hidden="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hidden="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hidden="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hidden="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hidden="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hidden="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hidden="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hidden="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hidden="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hidden="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hidden="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hidden="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hidden="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hidden="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hidden="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hidden="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hidden="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hidden="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hidden="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hidden="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hidden="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hidden="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hidden="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hidden="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hidden="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hidden="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hidden="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hidden="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hidden="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hidden="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hidden="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hidden="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hidden="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hidden="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hidden="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hidden="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hidden="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hidden="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hidden="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hidden="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hidden="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hidden="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hidden="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hidden="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hidden="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hidden="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hidden="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hidden="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hidden="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hidden="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hidden="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hidden="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hidden="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hidden="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hidden="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hidden="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hidden="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hidden="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hidden="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hidden="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hidden="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hidden="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hidden="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hidden="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hidden="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hidden="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hidden="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hidden="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hidden="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hidden="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hidden="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hidden="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hidden="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hidden="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hidden="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hidden="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hidden="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hidden="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hidden="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hidden="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hidden="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hidden="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hidden="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hidden="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hidden="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hidden="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hidden="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hidden="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hidden="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hidden="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hidden="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hidden="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hidden="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hidden="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hidden="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hidden="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hidden="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hidden="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hidden="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hidden="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hidden="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hidden="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hidden="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hidden="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hidden="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hidden="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hidden="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hidden="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hidden="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hidden="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hidden="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hidden="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hidden="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hidden="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hidden="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hidden="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hidden="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hidden="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hidden="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hidden="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hidden="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hidden="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hidden="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hidden="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hidden="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hidden="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hidden="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hidden="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hidden="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hidden="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hidden="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hidden="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hidden="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hidden="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hidden="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hidden="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hidden="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hidden="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hidden="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hidden="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hidden="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hidden="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hidden="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hidden="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hidden="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hidden="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hidden="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hidden="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hidden="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hidden="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hidden="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hidden="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hidden="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hidden="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hidden="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hidden="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hidden="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hidden="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hidden="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hidden="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hidden="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hidden="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hidden="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hidden="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hidden="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hidden="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hidden="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hidden="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hidden="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hidden="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hidden="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hidden="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hidden="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hidden="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hidden="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hidden="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hidden="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hidden="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hidden="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hidden="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hidden="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hidden="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hidden="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hidden="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hidden="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hidden="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hidden="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hidden="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hidden="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hidden="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hidden="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hidden="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hidden="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hidden="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hidden="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hidden="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hidden="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hidden="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hidden="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hidden="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hidden="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hidden="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hidden="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hidden="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hidden="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hidden="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>
    <filterColumn colId="4">
      <filters>
        <filter val="VNSH02"/>
      </filters>
    </filterColumn>
  </autoFilter>
  <mergeCells count="243">
    <mergeCell ref="B807:B808"/>
    <mergeCell ref="B809:B815"/>
    <mergeCell ref="B816:B820"/>
    <mergeCell ref="B821:B848"/>
    <mergeCell ref="B849:B874"/>
    <mergeCell ref="A875:U876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1045:B1048"/>
    <mergeCell ref="B1052:B1054"/>
    <mergeCell ref="B1055:B1087"/>
    <mergeCell ref="B1090:B1091"/>
    <mergeCell ref="B1092:B1102"/>
    <mergeCell ref="B1103:B1105"/>
    <mergeCell ref="B1107:B1110"/>
    <mergeCell ref="A1111:U1112"/>
    <mergeCell ref="B877:B914"/>
    <mergeCell ref="B915:B996"/>
    <mergeCell ref="B997:B998"/>
    <mergeCell ref="B999:B1004"/>
    <mergeCell ref="B1007:B1008"/>
    <mergeCell ref="B1009:B1034"/>
    <mergeCell ref="B1035:B1036"/>
    <mergeCell ref="B1037:B1041"/>
    <mergeCell ref="B1042:B10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305" t="s">
        <v>105</v>
      </c>
      <c r="U1" s="306" t="s">
        <v>129</v>
      </c>
      <c r="V1" s="306" t="s">
        <v>106</v>
      </c>
      <c r="W1" s="306" t="s">
        <v>109</v>
      </c>
      <c r="X1" s="306" t="s">
        <v>107</v>
      </c>
      <c r="Y1" s="305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305"/>
      <c r="U2" s="307"/>
      <c r="V2" s="307"/>
      <c r="W2" s="307"/>
      <c r="X2" s="307"/>
      <c r="Y2" s="305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2022-08-31T01:48:07Z</dcterms:modified>
</cp:coreProperties>
</file>