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13_ncr:1_{E0517CE8-9E9F-8E4F-A85D-8284F67506F9}" xr6:coauthVersionLast="45" xr6:coauthVersionMax="45" xr10:uidLastSave="{00000000-0000-0000-0000-000000000000}"/>
  <bookViews>
    <workbookView xWindow="13760" yWindow="460" windowWidth="11820" windowHeight="15540" xr2:uid="{00000000-000D-0000-FFFF-FFFF00000000}"/>
  </bookViews>
  <sheets>
    <sheet name="BAR 3 ML" sheetId="14" r:id="rId1"/>
    <sheet name="Bar 2" sheetId="3" r:id="rId2"/>
    <sheet name="US States" sheetId="12" r:id="rId3"/>
    <sheet name="England" sheetId="10" r:id="rId4"/>
    <sheet name="Germany" sheetId="6" r:id="rId5"/>
    <sheet name="Austria" sheetId="9" r:id="rId6"/>
    <sheet name="NYC, Chicago, SC" sheetId="5" r:id="rId7"/>
    <sheet name="Bar 1" sheetId="2" r:id="rId8"/>
    <sheet name="France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2" l="1"/>
  <c r="P4" i="12"/>
  <c r="AD6" i="9"/>
  <c r="P6" i="9"/>
  <c r="AF36" i="14"/>
  <c r="AD73" i="12"/>
  <c r="T72" i="12"/>
  <c r="U72" i="12" s="1"/>
  <c r="V72" i="12" s="1"/>
  <c r="W72" i="12" s="1"/>
  <c r="X72" i="12" s="1"/>
  <c r="Y72" i="12" s="1"/>
  <c r="O16" i="12"/>
  <c r="C53" i="14"/>
  <c r="H48" i="14"/>
  <c r="D26" i="14" l="1"/>
  <c r="S24" i="14"/>
  <c r="O18" i="3"/>
  <c r="C35" i="14"/>
  <c r="D24" i="14"/>
  <c r="L48" i="14"/>
  <c r="C76" i="14" l="1"/>
  <c r="AC72" i="14"/>
  <c r="Y84" i="14"/>
  <c r="Z84" i="14"/>
  <c r="G73" i="14"/>
  <c r="G74" i="14"/>
  <c r="G75" i="14"/>
  <c r="G76" i="14"/>
  <c r="G77" i="14"/>
  <c r="G78" i="14"/>
  <c r="G79" i="14"/>
  <c r="G80" i="14"/>
  <c r="G81" i="14"/>
  <c r="G82" i="14"/>
  <c r="G83" i="14"/>
  <c r="G85" i="14"/>
  <c r="G87" i="14"/>
  <c r="G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72" i="14"/>
  <c r="B60" i="14"/>
  <c r="B62" i="14"/>
  <c r="C52" i="14"/>
  <c r="C63" i="14"/>
  <c r="C22" i="14"/>
  <c r="C23" i="14"/>
  <c r="C24" i="14"/>
  <c r="C26" i="14"/>
  <c r="C27" i="14"/>
  <c r="C28" i="14"/>
  <c r="C29" i="14"/>
  <c r="C30" i="14"/>
  <c r="C31" i="14"/>
  <c r="C32" i="14"/>
  <c r="C33" i="14"/>
  <c r="C34" i="14"/>
  <c r="C21" i="14"/>
  <c r="D22" i="14"/>
  <c r="D23" i="14"/>
  <c r="D25" i="14"/>
  <c r="D27" i="14"/>
  <c r="D28" i="14"/>
  <c r="D29" i="14"/>
  <c r="D30" i="14"/>
  <c r="D31" i="14"/>
  <c r="D32" i="14"/>
  <c r="D34" i="14"/>
  <c r="D36" i="14"/>
  <c r="D21" i="14"/>
  <c r="D60" i="14"/>
  <c r="H61" i="14"/>
  <c r="J61" i="14"/>
  <c r="L61" i="14"/>
  <c r="M85" i="14" s="1"/>
  <c r="N61" i="14"/>
  <c r="N85" i="14" s="1"/>
  <c r="P61" i="14"/>
  <c r="R61" i="14"/>
  <c r="T61" i="14"/>
  <c r="U85" i="14" s="1"/>
  <c r="V61" i="14"/>
  <c r="V85" i="14" s="1"/>
  <c r="X61" i="14"/>
  <c r="X85" i="14" s="1"/>
  <c r="Y61" i="14"/>
  <c r="Y85" i="14" s="1"/>
  <c r="Z61" i="14"/>
  <c r="Z85" i="14" s="1"/>
  <c r="D62" i="14"/>
  <c r="H63" i="14"/>
  <c r="J63" i="14"/>
  <c r="K87" i="14" s="1"/>
  <c r="L63" i="14"/>
  <c r="M87" i="14" s="1"/>
  <c r="N63" i="14"/>
  <c r="O87" i="14" s="1"/>
  <c r="P63" i="14"/>
  <c r="R63" i="14"/>
  <c r="S87" i="14" s="1"/>
  <c r="T63" i="14"/>
  <c r="U87" i="14" s="1"/>
  <c r="V63" i="14"/>
  <c r="W87" i="14" s="1"/>
  <c r="X63" i="14"/>
  <c r="X87" i="14" s="1"/>
  <c r="Y63" i="14"/>
  <c r="Y87" i="14" s="1"/>
  <c r="Z63" i="14"/>
  <c r="Z87" i="14" s="1"/>
  <c r="H49" i="14"/>
  <c r="H73" i="14" s="1"/>
  <c r="J49" i="14"/>
  <c r="J73" i="14" s="1"/>
  <c r="L49" i="14"/>
  <c r="L73" i="14" s="1"/>
  <c r="N49" i="14"/>
  <c r="N73" i="14" s="1"/>
  <c r="P49" i="14"/>
  <c r="Q73" i="14" s="1"/>
  <c r="R49" i="14"/>
  <c r="T49" i="14"/>
  <c r="T73" i="14" s="1"/>
  <c r="V49" i="14"/>
  <c r="V73" i="14" s="1"/>
  <c r="X49" i="14"/>
  <c r="X73" i="14" s="1"/>
  <c r="Y49" i="14"/>
  <c r="Y73" i="14" s="1"/>
  <c r="Z49" i="14"/>
  <c r="Z73" i="14" s="1"/>
  <c r="H50" i="14"/>
  <c r="I74" i="14" s="1"/>
  <c r="J50" i="14"/>
  <c r="K74" i="14" s="1"/>
  <c r="L50" i="14"/>
  <c r="N50" i="14"/>
  <c r="N74" i="14" s="1"/>
  <c r="P50" i="14"/>
  <c r="Q74" i="14" s="1"/>
  <c r="R50" i="14"/>
  <c r="R74" i="14" s="1"/>
  <c r="T50" i="14"/>
  <c r="U74" i="14" s="1"/>
  <c r="V50" i="14"/>
  <c r="V74" i="14" s="1"/>
  <c r="X50" i="14"/>
  <c r="X74" i="14" s="1"/>
  <c r="Y50" i="14"/>
  <c r="Y74" i="14" s="1"/>
  <c r="Z50" i="14"/>
  <c r="Z74" i="14" s="1"/>
  <c r="H51" i="14"/>
  <c r="H75" i="14" s="1"/>
  <c r="J51" i="14"/>
  <c r="J75" i="14" s="1"/>
  <c r="L51" i="14"/>
  <c r="L75" i="14" s="1"/>
  <c r="N51" i="14"/>
  <c r="O75" i="14" s="1"/>
  <c r="P51" i="14"/>
  <c r="P75" i="14" s="1"/>
  <c r="R51" i="14"/>
  <c r="R75" i="14" s="1"/>
  <c r="T51" i="14"/>
  <c r="T75" i="14" s="1"/>
  <c r="V51" i="14"/>
  <c r="X51" i="14"/>
  <c r="X75" i="14" s="1"/>
  <c r="Y51" i="14"/>
  <c r="Y75" i="14" s="1"/>
  <c r="Z51" i="14"/>
  <c r="Z75" i="14" s="1"/>
  <c r="H52" i="14"/>
  <c r="J52" i="14"/>
  <c r="J76" i="14" s="1"/>
  <c r="L52" i="14"/>
  <c r="L76" i="14" s="1"/>
  <c r="N52" i="14"/>
  <c r="N76" i="14" s="1"/>
  <c r="P52" i="14"/>
  <c r="R52" i="14"/>
  <c r="R76" i="14" s="1"/>
  <c r="T52" i="14"/>
  <c r="T76" i="14" s="1"/>
  <c r="V52" i="14"/>
  <c r="V76" i="14" s="1"/>
  <c r="X52" i="14"/>
  <c r="X76" i="14" s="1"/>
  <c r="Y52" i="14"/>
  <c r="Y76" i="14" s="1"/>
  <c r="Z52" i="14"/>
  <c r="Z76" i="14" s="1"/>
  <c r="H53" i="14"/>
  <c r="H77" i="14" s="1"/>
  <c r="J53" i="14"/>
  <c r="K77" i="14" s="1"/>
  <c r="L53" i="14"/>
  <c r="L77" i="14" s="1"/>
  <c r="N53" i="14"/>
  <c r="O77" i="14" s="1"/>
  <c r="P53" i="14"/>
  <c r="P77" i="14" s="1"/>
  <c r="R53" i="14"/>
  <c r="S77" i="14" s="1"/>
  <c r="T53" i="14"/>
  <c r="T77" i="14" s="1"/>
  <c r="V53" i="14"/>
  <c r="W77" i="14" s="1"/>
  <c r="X53" i="14"/>
  <c r="X77" i="14" s="1"/>
  <c r="Y53" i="14"/>
  <c r="Z53" i="14"/>
  <c r="H54" i="14"/>
  <c r="H78" i="14" s="1"/>
  <c r="J54" i="14"/>
  <c r="J78" i="14" s="1"/>
  <c r="L54" i="14"/>
  <c r="L78" i="14" s="1"/>
  <c r="N54" i="14"/>
  <c r="N78" i="14" s="1"/>
  <c r="P54" i="14"/>
  <c r="P78" i="14" s="1"/>
  <c r="R54" i="14"/>
  <c r="R78" i="14" s="1"/>
  <c r="T54" i="14"/>
  <c r="T78" i="14" s="1"/>
  <c r="V54" i="14"/>
  <c r="V78" i="14" s="1"/>
  <c r="X54" i="14"/>
  <c r="X78" i="14" s="1"/>
  <c r="Y54" i="14"/>
  <c r="Y78" i="14" s="1"/>
  <c r="Z54" i="14"/>
  <c r="Z78" i="14" s="1"/>
  <c r="H55" i="14"/>
  <c r="I79" i="14" s="1"/>
  <c r="J55" i="14"/>
  <c r="J79" i="14" s="1"/>
  <c r="L55" i="14"/>
  <c r="M79" i="14" s="1"/>
  <c r="N55" i="14"/>
  <c r="P55" i="14"/>
  <c r="Q79" i="14" s="1"/>
  <c r="R55" i="14"/>
  <c r="R79" i="14" s="1"/>
  <c r="T55" i="14"/>
  <c r="U79" i="14" s="1"/>
  <c r="V55" i="14"/>
  <c r="X55" i="14"/>
  <c r="X79" i="14" s="1"/>
  <c r="Y55" i="14"/>
  <c r="Y79" i="14" s="1"/>
  <c r="Z55" i="14"/>
  <c r="Z79" i="14" s="1"/>
  <c r="H56" i="14"/>
  <c r="J56" i="14"/>
  <c r="J80" i="14" s="1"/>
  <c r="L56" i="14"/>
  <c r="L80" i="14" s="1"/>
  <c r="N56" i="14"/>
  <c r="N80" i="14" s="1"/>
  <c r="P56" i="14"/>
  <c r="R56" i="14"/>
  <c r="R80" i="14" s="1"/>
  <c r="T56" i="14"/>
  <c r="T80" i="14" s="1"/>
  <c r="V56" i="14"/>
  <c r="V80" i="14" s="1"/>
  <c r="X56" i="14"/>
  <c r="X80" i="14" s="1"/>
  <c r="Y56" i="14"/>
  <c r="Y80" i="14" s="1"/>
  <c r="Z56" i="14"/>
  <c r="Z80" i="14" s="1"/>
  <c r="AA56" i="14"/>
  <c r="AA80" i="14" s="1"/>
  <c r="H57" i="14"/>
  <c r="J57" i="14"/>
  <c r="K81" i="14" s="1"/>
  <c r="L57" i="14"/>
  <c r="L81" i="14" s="1"/>
  <c r="N57" i="14"/>
  <c r="O81" i="14" s="1"/>
  <c r="P57" i="14"/>
  <c r="R57" i="14"/>
  <c r="S81" i="14" s="1"/>
  <c r="T57" i="14"/>
  <c r="T81" i="14" s="1"/>
  <c r="V57" i="14"/>
  <c r="W81" i="14" s="1"/>
  <c r="X57" i="14"/>
  <c r="X81" i="14" s="1"/>
  <c r="Y57" i="14"/>
  <c r="Y81" i="14" s="1"/>
  <c r="Z57" i="14"/>
  <c r="Z81" i="14" s="1"/>
  <c r="H58" i="14"/>
  <c r="H82" i="14" s="1"/>
  <c r="J58" i="14"/>
  <c r="L58" i="14"/>
  <c r="L82" i="14" s="1"/>
  <c r="N58" i="14"/>
  <c r="N82" i="14" s="1"/>
  <c r="P58" i="14"/>
  <c r="P82" i="14" s="1"/>
  <c r="R58" i="14"/>
  <c r="T58" i="14"/>
  <c r="T82" i="14" s="1"/>
  <c r="V58" i="14"/>
  <c r="V82" i="14" s="1"/>
  <c r="X58" i="14"/>
  <c r="X82" i="14" s="1"/>
  <c r="Y58" i="14"/>
  <c r="Y82" i="14" s="1"/>
  <c r="Z58" i="14"/>
  <c r="Z82" i="14" s="1"/>
  <c r="H59" i="14"/>
  <c r="I83" i="14" s="1"/>
  <c r="J59" i="14"/>
  <c r="J83" i="14" s="1"/>
  <c r="L59" i="14"/>
  <c r="M83" i="14" s="1"/>
  <c r="N59" i="14"/>
  <c r="N83" i="14" s="1"/>
  <c r="P59" i="14"/>
  <c r="Q83" i="14" s="1"/>
  <c r="R59" i="14"/>
  <c r="R83" i="14" s="1"/>
  <c r="T59" i="14"/>
  <c r="U83" i="14" s="1"/>
  <c r="V59" i="14"/>
  <c r="V83" i="14" s="1"/>
  <c r="X59" i="14"/>
  <c r="X83" i="14" s="1"/>
  <c r="Y59" i="14"/>
  <c r="Y83" i="14" s="1"/>
  <c r="Z59" i="14"/>
  <c r="Z83" i="14" s="1"/>
  <c r="J48" i="14"/>
  <c r="J72" i="14" s="1"/>
  <c r="L72" i="14"/>
  <c r="N48" i="14"/>
  <c r="N72" i="14" s="1"/>
  <c r="P48" i="14"/>
  <c r="R48" i="14"/>
  <c r="R72" i="14" s="1"/>
  <c r="T48" i="14"/>
  <c r="T72" i="14" s="1"/>
  <c r="V48" i="14"/>
  <c r="V72" i="14" s="1"/>
  <c r="X48" i="14"/>
  <c r="X72" i="14" s="1"/>
  <c r="Y48" i="14"/>
  <c r="Y72" i="14" s="1"/>
  <c r="Z48" i="14"/>
  <c r="Z72" i="14" s="1"/>
  <c r="H72" i="14"/>
  <c r="AT53" i="14"/>
  <c r="AT77" i="14" s="1"/>
  <c r="AD49" i="14"/>
  <c r="AF49" i="14"/>
  <c r="AH49" i="14"/>
  <c r="AI73" i="14" s="1"/>
  <c r="AJ49" i="14"/>
  <c r="AL49" i="14"/>
  <c r="AL73" i="14" s="1"/>
  <c r="AN49" i="14"/>
  <c r="AP49" i="14"/>
  <c r="AR49" i="14"/>
  <c r="AT49" i="14"/>
  <c r="AT73" i="14" s="1"/>
  <c r="AU49" i="14"/>
  <c r="AU73" i="14" s="1"/>
  <c r="AV49" i="14"/>
  <c r="AV73" i="14" s="1"/>
  <c r="AD50" i="14"/>
  <c r="AF50" i="14"/>
  <c r="AH50" i="14"/>
  <c r="AH74" i="14" s="1"/>
  <c r="AJ50" i="14"/>
  <c r="AL50" i="14"/>
  <c r="AN50" i="14"/>
  <c r="AP50" i="14"/>
  <c r="AR50" i="14"/>
  <c r="AT50" i="14"/>
  <c r="AT74" i="14" s="1"/>
  <c r="AU50" i="14"/>
  <c r="AU74" i="14" s="1"/>
  <c r="AV50" i="14"/>
  <c r="AV74" i="14" s="1"/>
  <c r="AD51" i="14"/>
  <c r="AD75" i="14" s="1"/>
  <c r="AF51" i="14"/>
  <c r="AH51" i="14"/>
  <c r="AJ51" i="14"/>
  <c r="AJ75" i="14" s="1"/>
  <c r="AL51" i="14"/>
  <c r="AN51" i="14"/>
  <c r="AP51" i="14"/>
  <c r="AR51" i="14"/>
  <c r="AT51" i="14"/>
  <c r="AT75" i="14" s="1"/>
  <c r="AU51" i="14"/>
  <c r="AU75" i="14" s="1"/>
  <c r="AV51" i="14"/>
  <c r="AV75" i="14" s="1"/>
  <c r="AD53" i="14"/>
  <c r="AF53" i="14"/>
  <c r="AF77" i="14" s="1"/>
  <c r="AH53" i="14"/>
  <c r="AJ53" i="14"/>
  <c r="AL53" i="14"/>
  <c r="AM77" i="14" s="1"/>
  <c r="AN53" i="14"/>
  <c r="AP53" i="14"/>
  <c r="AR53" i="14"/>
  <c r="AU53" i="14"/>
  <c r="AU77" i="14" s="1"/>
  <c r="AV53" i="14"/>
  <c r="AV77" i="14" s="1"/>
  <c r="AD54" i="14"/>
  <c r="AF54" i="14"/>
  <c r="AH54" i="14"/>
  <c r="AI78" i="14" s="1"/>
  <c r="AJ54" i="14"/>
  <c r="AL54" i="14"/>
  <c r="AN54" i="14"/>
  <c r="AP54" i="14"/>
  <c r="AR54" i="14"/>
  <c r="AR78" i="14" s="1"/>
  <c r="AT54" i="14"/>
  <c r="AT78" i="14" s="1"/>
  <c r="AU54" i="14"/>
  <c r="AU78" i="14" s="1"/>
  <c r="AV54" i="14"/>
  <c r="AV78" i="14" s="1"/>
  <c r="AD55" i="14"/>
  <c r="AE79" i="14" s="1"/>
  <c r="AF55" i="14"/>
  <c r="AH55" i="14"/>
  <c r="AJ55" i="14"/>
  <c r="AL55" i="14"/>
  <c r="AN55" i="14"/>
  <c r="AP55" i="14"/>
  <c r="AR55" i="14"/>
  <c r="AT55" i="14"/>
  <c r="AT79" i="14" s="1"/>
  <c r="AU55" i="14"/>
  <c r="AU79" i="14" s="1"/>
  <c r="AV55" i="14"/>
  <c r="AV79" i="14" s="1"/>
  <c r="AD56" i="14"/>
  <c r="AD80" i="14" s="1"/>
  <c r="AF56" i="14"/>
  <c r="AH56" i="14"/>
  <c r="AJ56" i="14"/>
  <c r="AL56" i="14"/>
  <c r="AN56" i="14"/>
  <c r="AP56" i="14"/>
  <c r="AR56" i="14"/>
  <c r="AT56" i="14"/>
  <c r="AT80" i="14" s="1"/>
  <c r="AU56" i="14"/>
  <c r="AU80" i="14" s="1"/>
  <c r="AV56" i="14"/>
  <c r="AV80" i="14" s="1"/>
  <c r="AW56" i="14"/>
  <c r="AW80" i="14" s="1"/>
  <c r="AD57" i="14"/>
  <c r="AF57" i="14"/>
  <c r="AF81" i="14" s="1"/>
  <c r="AH57" i="14"/>
  <c r="AJ57" i="14"/>
  <c r="AL57" i="14"/>
  <c r="AM81" i="14" s="1"/>
  <c r="AN57" i="14"/>
  <c r="AP57" i="14"/>
  <c r="AR57" i="14"/>
  <c r="AT57" i="14"/>
  <c r="AT81" i="14" s="1"/>
  <c r="AU57" i="14"/>
  <c r="AU81" i="14" s="1"/>
  <c r="AV57" i="14"/>
  <c r="AV81" i="14" s="1"/>
  <c r="AD58" i="14"/>
  <c r="AF58" i="14"/>
  <c r="AH58" i="14"/>
  <c r="AI82" i="14" s="1"/>
  <c r="AJ58" i="14"/>
  <c r="AL58" i="14"/>
  <c r="AN58" i="14"/>
  <c r="AP58" i="14"/>
  <c r="AR58" i="14"/>
  <c r="AT58" i="14"/>
  <c r="AT82" i="14" s="1"/>
  <c r="AU58" i="14"/>
  <c r="AU82" i="14" s="1"/>
  <c r="AV58" i="14"/>
  <c r="AV82" i="14" s="1"/>
  <c r="AW58" i="14"/>
  <c r="AW82" i="14" s="1"/>
  <c r="AD59" i="14"/>
  <c r="AF59" i="14"/>
  <c r="AH59" i="14"/>
  <c r="AH83" i="14" s="1"/>
  <c r="AJ59" i="14"/>
  <c r="AL59" i="14"/>
  <c r="AN59" i="14"/>
  <c r="AN83" i="14" s="1"/>
  <c r="AP59" i="14"/>
  <c r="AR59" i="14"/>
  <c r="AT59" i="14"/>
  <c r="AT83" i="14" s="1"/>
  <c r="AU59" i="14"/>
  <c r="AU83" i="14" s="1"/>
  <c r="AV59" i="14"/>
  <c r="AV83" i="14" s="1"/>
  <c r="AD60" i="14"/>
  <c r="AF60" i="14"/>
  <c r="AH60" i="14"/>
  <c r="AJ60" i="14"/>
  <c r="AJ84" i="14" s="1"/>
  <c r="AL60" i="14"/>
  <c r="AN60" i="14"/>
  <c r="AP60" i="14"/>
  <c r="AQ84" i="14" s="1"/>
  <c r="AR60" i="14"/>
  <c r="AT60" i="14"/>
  <c r="AT84" i="14" s="1"/>
  <c r="AU60" i="14"/>
  <c r="AU84" i="14" s="1"/>
  <c r="AV60" i="14"/>
  <c r="AV84" i="14" s="1"/>
  <c r="AD61" i="14"/>
  <c r="AF61" i="14"/>
  <c r="AH61" i="14"/>
  <c r="AJ61" i="14"/>
  <c r="AL61" i="14"/>
  <c r="AM85" i="14" s="1"/>
  <c r="AN61" i="14"/>
  <c r="AP61" i="14"/>
  <c r="AR61" i="14"/>
  <c r="AT61" i="14"/>
  <c r="AT85" i="14" s="1"/>
  <c r="AU61" i="14"/>
  <c r="AU85" i="14" s="1"/>
  <c r="AV61" i="14"/>
  <c r="AV85" i="14" s="1"/>
  <c r="AD62" i="14"/>
  <c r="AF62" i="14"/>
  <c r="AH62" i="14"/>
  <c r="AJ62" i="14"/>
  <c r="AL62" i="14"/>
  <c r="AL86" i="14" s="1"/>
  <c r="AN62" i="14"/>
  <c r="AP62" i="14"/>
  <c r="AR62" i="14"/>
  <c r="AT62" i="14"/>
  <c r="AT86" i="14" s="1"/>
  <c r="AU62" i="14"/>
  <c r="AU86" i="14" s="1"/>
  <c r="AV62" i="14"/>
  <c r="AV86" i="14" s="1"/>
  <c r="AF48" i="14"/>
  <c r="AH48" i="14"/>
  <c r="AJ48" i="14"/>
  <c r="AL48" i="14"/>
  <c r="AN48" i="14"/>
  <c r="AP48" i="14"/>
  <c r="AR48" i="14"/>
  <c r="AS72" i="14" s="1"/>
  <c r="AT48" i="14"/>
  <c r="AT72" i="14" s="1"/>
  <c r="AU48" i="14"/>
  <c r="AU72" i="14" s="1"/>
  <c r="AV48" i="14"/>
  <c r="AV72" i="14" s="1"/>
  <c r="AD48" i="14"/>
  <c r="S36" i="14"/>
  <c r="AA63" i="14" s="1"/>
  <c r="AA87" i="14" s="1"/>
  <c r="AF35" i="14"/>
  <c r="AW62" i="14" s="1"/>
  <c r="AW86" i="14" s="1"/>
  <c r="AF34" i="14"/>
  <c r="AW61" i="14" s="1"/>
  <c r="AW85" i="14" s="1"/>
  <c r="S34" i="14"/>
  <c r="AA61" i="14" s="1"/>
  <c r="AA85" i="14" s="1"/>
  <c r="AF33" i="14"/>
  <c r="AW60" i="14" s="1"/>
  <c r="AW84" i="14" s="1"/>
  <c r="AF32" i="14"/>
  <c r="AW59" i="14" s="1"/>
  <c r="AW83" i="14" s="1"/>
  <c r="S32" i="14"/>
  <c r="AA59" i="14" s="1"/>
  <c r="AA83" i="14" s="1"/>
  <c r="S31" i="14"/>
  <c r="AA58" i="14" s="1"/>
  <c r="AA82" i="14" s="1"/>
  <c r="AF30" i="14"/>
  <c r="AW57" i="14" s="1"/>
  <c r="AW81" i="14" s="1"/>
  <c r="S30" i="14"/>
  <c r="AA57" i="14" s="1"/>
  <c r="AA81" i="14" s="1"/>
  <c r="AF28" i="14"/>
  <c r="AW55" i="14" s="1"/>
  <c r="AW79" i="14" s="1"/>
  <c r="S28" i="14"/>
  <c r="AA55" i="14" s="1"/>
  <c r="AA79" i="14" s="1"/>
  <c r="AF27" i="14"/>
  <c r="AW54" i="14" s="1"/>
  <c r="AW78" i="14" s="1"/>
  <c r="S27" i="14"/>
  <c r="AA54" i="14" s="1"/>
  <c r="AA78" i="14" s="1"/>
  <c r="AF26" i="14"/>
  <c r="AW53" i="14" s="1"/>
  <c r="AW77" i="14" s="1"/>
  <c r="S26" i="14"/>
  <c r="AA53" i="14" s="1"/>
  <c r="AA77" i="14" s="1"/>
  <c r="S25" i="14"/>
  <c r="AA52" i="14" s="1"/>
  <c r="AA76" i="14" s="1"/>
  <c r="AF24" i="14"/>
  <c r="AW51" i="14" s="1"/>
  <c r="AW75" i="14" s="1"/>
  <c r="AA51" i="14"/>
  <c r="AA75" i="14" s="1"/>
  <c r="AF23" i="14"/>
  <c r="AW50" i="14" s="1"/>
  <c r="AW74" i="14" s="1"/>
  <c r="S23" i="14"/>
  <c r="AA50" i="14" s="1"/>
  <c r="AA74" i="14" s="1"/>
  <c r="AF22" i="14"/>
  <c r="AW49" i="14" s="1"/>
  <c r="AW73" i="14" s="1"/>
  <c r="S22" i="14"/>
  <c r="AA49" i="14" s="1"/>
  <c r="AA73" i="14" s="1"/>
  <c r="AF21" i="14"/>
  <c r="AW48" i="14" s="1"/>
  <c r="AW72" i="14" s="1"/>
  <c r="S21" i="14"/>
  <c r="AA48" i="14" s="1"/>
  <c r="AA72" i="14" s="1"/>
  <c r="T19" i="14"/>
  <c r="G19" i="14"/>
  <c r="F19" i="14"/>
  <c r="W18" i="14"/>
  <c r="X18" i="14" s="1"/>
  <c r="Y18" i="14" s="1"/>
  <c r="Z18" i="14" s="1"/>
  <c r="AA18" i="14" s="1"/>
  <c r="AB18" i="14" s="1"/>
  <c r="J18" i="14"/>
  <c r="K18" i="14" s="1"/>
  <c r="L18" i="14" s="1"/>
  <c r="M18" i="14" s="1"/>
  <c r="N18" i="14" s="1"/>
  <c r="O18" i="14" s="1"/>
  <c r="E13" i="14"/>
  <c r="AD19" i="14" s="1"/>
  <c r="D13" i="14"/>
  <c r="R19" i="14" s="1"/>
  <c r="E12" i="14"/>
  <c r="AE19" i="14" s="1"/>
  <c r="D12" i="14"/>
  <c r="Q19" i="14" s="1"/>
  <c r="E11" i="14"/>
  <c r="AC19" i="14" s="1"/>
  <c r="D11" i="14"/>
  <c r="P19" i="14" s="1"/>
  <c r="E10" i="14"/>
  <c r="AB19" i="14" s="1"/>
  <c r="D10" i="14"/>
  <c r="O19" i="14" s="1"/>
  <c r="E9" i="14"/>
  <c r="AA19" i="14" s="1"/>
  <c r="D9" i="14"/>
  <c r="N19" i="14" s="1"/>
  <c r="E8" i="14"/>
  <c r="Z19" i="14" s="1"/>
  <c r="D8" i="14"/>
  <c r="M19" i="14" s="1"/>
  <c r="E7" i="14"/>
  <c r="Y19" i="14" s="1"/>
  <c r="D7" i="14"/>
  <c r="L19" i="14" s="1"/>
  <c r="E6" i="14"/>
  <c r="X19" i="14" s="1"/>
  <c r="D6" i="14"/>
  <c r="K19" i="14" s="1"/>
  <c r="E5" i="14"/>
  <c r="W19" i="14" s="1"/>
  <c r="D5" i="14"/>
  <c r="J19" i="14" s="1"/>
  <c r="E4" i="14"/>
  <c r="V19" i="14" s="1"/>
  <c r="D4" i="14"/>
  <c r="I19" i="14" s="1"/>
  <c r="E3" i="14"/>
  <c r="U19" i="14" s="1"/>
  <c r="D3" i="14"/>
  <c r="H19" i="14" s="1"/>
  <c r="E2" i="14"/>
  <c r="D2" i="14"/>
  <c r="D13" i="2"/>
  <c r="E13" i="2"/>
  <c r="E12" i="2"/>
  <c r="D12" i="2"/>
  <c r="P79" i="14" l="1"/>
  <c r="M78" i="14"/>
  <c r="L83" i="14"/>
  <c r="M82" i="14"/>
  <c r="U73" i="14"/>
  <c r="N77" i="14"/>
  <c r="N75" i="14"/>
  <c r="O80" i="14"/>
  <c r="O76" i="14"/>
  <c r="K72" i="14"/>
  <c r="H83" i="14"/>
  <c r="I82" i="14"/>
  <c r="J81" i="14"/>
  <c r="K80" i="14"/>
  <c r="L79" i="14"/>
  <c r="I78" i="14"/>
  <c r="J77" i="14"/>
  <c r="K76" i="14"/>
  <c r="I75" i="14"/>
  <c r="P73" i="14"/>
  <c r="N87" i="14"/>
  <c r="AK84" i="14"/>
  <c r="AE80" i="14"/>
  <c r="O72" i="14"/>
  <c r="T83" i="14"/>
  <c r="U82" i="14"/>
  <c r="V81" i="14"/>
  <c r="W80" i="14"/>
  <c r="H79" i="14"/>
  <c r="V77" i="14"/>
  <c r="W76" i="14"/>
  <c r="O74" i="14"/>
  <c r="W85" i="14"/>
  <c r="AI83" i="14"/>
  <c r="AD79" i="14"/>
  <c r="W72" i="14"/>
  <c r="N81" i="14"/>
  <c r="V87" i="14"/>
  <c r="AL85" i="14"/>
  <c r="AG81" i="14"/>
  <c r="U72" i="14"/>
  <c r="P83" i="14"/>
  <c r="Q82" i="14"/>
  <c r="R81" i="14"/>
  <c r="S80" i="14"/>
  <c r="T79" i="14"/>
  <c r="Q78" i="14"/>
  <c r="R77" i="14"/>
  <c r="S76" i="14"/>
  <c r="S75" i="14"/>
  <c r="J74" i="14"/>
  <c r="L85" i="14"/>
  <c r="AM86" i="14"/>
  <c r="AH82" i="14"/>
  <c r="K73" i="14"/>
  <c r="AO72" i="14"/>
  <c r="AN72" i="14"/>
  <c r="AF84" i="14"/>
  <c r="AG84" i="14"/>
  <c r="AE83" i="14"/>
  <c r="AD83" i="14"/>
  <c r="AD82" i="14"/>
  <c r="AE82" i="14"/>
  <c r="AJ81" i="14"/>
  <c r="AK81" i="14"/>
  <c r="AF78" i="14"/>
  <c r="AG78" i="14"/>
  <c r="AJ77" i="14"/>
  <c r="AK77" i="14"/>
  <c r="AH75" i="14"/>
  <c r="AI75" i="14"/>
  <c r="AN74" i="14"/>
  <c r="AO74" i="14"/>
  <c r="AF72" i="14"/>
  <c r="AG72" i="14"/>
  <c r="AR86" i="14"/>
  <c r="AS86" i="14"/>
  <c r="AJ86" i="14"/>
  <c r="AK86" i="14"/>
  <c r="AP85" i="14"/>
  <c r="AQ85" i="14"/>
  <c r="AH85" i="14"/>
  <c r="AI85" i="14"/>
  <c r="AN84" i="14"/>
  <c r="AO84" i="14"/>
  <c r="AL83" i="14"/>
  <c r="AM83" i="14"/>
  <c r="AL82" i="14"/>
  <c r="AM82" i="14"/>
  <c r="AR81" i="14"/>
  <c r="AS81" i="14"/>
  <c r="AR80" i="14"/>
  <c r="AS80" i="14"/>
  <c r="AJ80" i="14"/>
  <c r="AK80" i="14"/>
  <c r="AP79" i="14"/>
  <c r="AQ79" i="14"/>
  <c r="AH79" i="14"/>
  <c r="AI79" i="14"/>
  <c r="AN78" i="14"/>
  <c r="AO78" i="14"/>
  <c r="AR77" i="14"/>
  <c r="AS77" i="14"/>
  <c r="AQ75" i="14"/>
  <c r="AP75" i="14"/>
  <c r="AF74" i="14"/>
  <c r="AG74" i="14"/>
  <c r="AM72" i="14"/>
  <c r="AL72" i="14"/>
  <c r="AP86" i="14"/>
  <c r="AQ86" i="14"/>
  <c r="AI86" i="14"/>
  <c r="AH86" i="14"/>
  <c r="AN85" i="14"/>
  <c r="AO85" i="14"/>
  <c r="AF85" i="14"/>
  <c r="AG85" i="14"/>
  <c r="AL84" i="14"/>
  <c r="AM84" i="14"/>
  <c r="AD84" i="14"/>
  <c r="AE84" i="14"/>
  <c r="AR83" i="14"/>
  <c r="AS83" i="14"/>
  <c r="AJ83" i="14"/>
  <c r="AK83" i="14"/>
  <c r="AR82" i="14"/>
  <c r="AS82" i="14"/>
  <c r="AJ82" i="14"/>
  <c r="AK82" i="14"/>
  <c r="AP81" i="14"/>
  <c r="AQ81" i="14"/>
  <c r="AH81" i="14"/>
  <c r="AI81" i="14"/>
  <c r="AQ80" i="14"/>
  <c r="AP80" i="14"/>
  <c r="AH80" i="14"/>
  <c r="AI80" i="14"/>
  <c r="AN79" i="14"/>
  <c r="AO79" i="14"/>
  <c r="AF79" i="14"/>
  <c r="AG79" i="14"/>
  <c r="AL78" i="14"/>
  <c r="AM78" i="14"/>
  <c r="AD78" i="14"/>
  <c r="AE78" i="14"/>
  <c r="AP77" i="14"/>
  <c r="AQ77" i="14"/>
  <c r="AH77" i="14"/>
  <c r="AI77" i="14"/>
  <c r="AN75" i="14"/>
  <c r="AO75" i="14"/>
  <c r="AF75" i="14"/>
  <c r="AG75" i="14"/>
  <c r="AL74" i="14"/>
  <c r="AM74" i="14"/>
  <c r="AE74" i="14"/>
  <c r="AD74" i="14"/>
  <c r="AR73" i="14"/>
  <c r="AS73" i="14"/>
  <c r="AJ73" i="14"/>
  <c r="AK73" i="14"/>
  <c r="P72" i="14"/>
  <c r="Q72" i="14"/>
  <c r="R82" i="14"/>
  <c r="S82" i="14"/>
  <c r="J82" i="14"/>
  <c r="K82" i="14"/>
  <c r="P81" i="14"/>
  <c r="Q81" i="14"/>
  <c r="H81" i="14"/>
  <c r="I81" i="14"/>
  <c r="P80" i="14"/>
  <c r="Q80" i="14"/>
  <c r="H80" i="14"/>
  <c r="I80" i="14"/>
  <c r="V79" i="14"/>
  <c r="W79" i="14"/>
  <c r="N79" i="14"/>
  <c r="O79" i="14"/>
  <c r="P76" i="14"/>
  <c r="Q76" i="14"/>
  <c r="H76" i="14"/>
  <c r="I76" i="14"/>
  <c r="V75" i="14"/>
  <c r="W75" i="14"/>
  <c r="M74" i="14"/>
  <c r="L74" i="14"/>
  <c r="R73" i="14"/>
  <c r="S73" i="14"/>
  <c r="Q87" i="14"/>
  <c r="P87" i="14"/>
  <c r="H87" i="14"/>
  <c r="I87" i="14"/>
  <c r="P85" i="14"/>
  <c r="Q85" i="14"/>
  <c r="H85" i="14"/>
  <c r="I85" i="14"/>
  <c r="U78" i="14"/>
  <c r="T74" i="14"/>
  <c r="AP83" i="14"/>
  <c r="AQ83" i="14"/>
  <c r="AP82" i="14"/>
  <c r="AQ82" i="14"/>
  <c r="AN81" i="14"/>
  <c r="AO81" i="14"/>
  <c r="AN80" i="14"/>
  <c r="AO80" i="14"/>
  <c r="AF80" i="14"/>
  <c r="AG80" i="14"/>
  <c r="AL79" i="14"/>
  <c r="AM79" i="14"/>
  <c r="AJ78" i="14"/>
  <c r="AK78" i="14"/>
  <c r="AN77" i="14"/>
  <c r="AO77" i="14"/>
  <c r="AL75" i="14"/>
  <c r="AM75" i="14"/>
  <c r="AR74" i="14"/>
  <c r="AS74" i="14"/>
  <c r="AJ74" i="14"/>
  <c r="AK74" i="14"/>
  <c r="AP73" i="14"/>
  <c r="AQ73" i="14"/>
  <c r="W83" i="14"/>
  <c r="S83" i="14"/>
  <c r="O83" i="14"/>
  <c r="K83" i="14"/>
  <c r="U81" i="14"/>
  <c r="M81" i="14"/>
  <c r="S79" i="14"/>
  <c r="K79" i="14"/>
  <c r="U77" i="14"/>
  <c r="Q77" i="14"/>
  <c r="M77" i="14"/>
  <c r="I77" i="14"/>
  <c r="M75" i="14"/>
  <c r="S74" i="14"/>
  <c r="H74" i="14"/>
  <c r="O73" i="14"/>
  <c r="I73" i="14"/>
  <c r="T87" i="14"/>
  <c r="L87" i="14"/>
  <c r="T85" i="14"/>
  <c r="AR72" i="14"/>
  <c r="AS78" i="14"/>
  <c r="AM73" i="14"/>
  <c r="AE72" i="14"/>
  <c r="AD72" i="14"/>
  <c r="AK72" i="14"/>
  <c r="AJ72" i="14"/>
  <c r="AN86" i="14"/>
  <c r="AO86" i="14"/>
  <c r="AF86" i="14"/>
  <c r="AG86" i="14"/>
  <c r="AD85" i="14"/>
  <c r="AE85" i="14"/>
  <c r="AR84" i="14"/>
  <c r="AS84" i="14"/>
  <c r="AQ72" i="14"/>
  <c r="AP72" i="14"/>
  <c r="AI72" i="14"/>
  <c r="AH72" i="14"/>
  <c r="AD86" i="14"/>
  <c r="AE86" i="14"/>
  <c r="AR85" i="14"/>
  <c r="AS85" i="14"/>
  <c r="AJ85" i="14"/>
  <c r="AK85" i="14"/>
  <c r="AH84" i="14"/>
  <c r="AI84" i="14"/>
  <c r="AF83" i="14"/>
  <c r="AG83" i="14"/>
  <c r="AN82" i="14"/>
  <c r="AO82" i="14"/>
  <c r="AF82" i="14"/>
  <c r="AG82" i="14"/>
  <c r="AD81" i="14"/>
  <c r="AE81" i="14"/>
  <c r="AL80" i="14"/>
  <c r="AM80" i="14"/>
  <c r="AR79" i="14"/>
  <c r="AS79" i="14"/>
  <c r="AJ79" i="14"/>
  <c r="AK79" i="14"/>
  <c r="AP78" i="14"/>
  <c r="AQ78" i="14"/>
  <c r="AD77" i="14"/>
  <c r="AE77" i="14"/>
  <c r="AR75" i="14"/>
  <c r="AS75" i="14"/>
  <c r="AP74" i="14"/>
  <c r="AQ74" i="14"/>
  <c r="AN73" i="14"/>
  <c r="AO73" i="14"/>
  <c r="AF73" i="14"/>
  <c r="AG73" i="14"/>
  <c r="I72" i="14"/>
  <c r="M72" i="14"/>
  <c r="S72" i="14"/>
  <c r="W82" i="14"/>
  <c r="O82" i="14"/>
  <c r="U80" i="14"/>
  <c r="M80" i="14"/>
  <c r="W78" i="14"/>
  <c r="S78" i="14"/>
  <c r="O78" i="14"/>
  <c r="K78" i="14"/>
  <c r="U76" i="14"/>
  <c r="M76" i="14"/>
  <c r="Q75" i="14"/>
  <c r="K75" i="14"/>
  <c r="W74" i="14"/>
  <c r="M73" i="14"/>
  <c r="R87" i="14"/>
  <c r="J87" i="14"/>
  <c r="AL77" i="14"/>
  <c r="AK75" i="14"/>
  <c r="AI74" i="14"/>
  <c r="AH73" i="14"/>
  <c r="AD73" i="14"/>
  <c r="AE73" i="14"/>
  <c r="R85" i="14"/>
  <c r="S85" i="14"/>
  <c r="J85" i="14"/>
  <c r="K85" i="14"/>
  <c r="U75" i="14"/>
  <c r="P74" i="14"/>
  <c r="W73" i="14"/>
  <c r="O85" i="14"/>
  <c r="AP84" i="14"/>
  <c r="AO83" i="14"/>
  <c r="AL81" i="14"/>
  <c r="AH78" i="14"/>
  <c r="AG77" i="14"/>
  <c r="AE75" i="14"/>
  <c r="B56" i="14"/>
  <c r="B63" i="14"/>
  <c r="B51" i="14"/>
  <c r="B58" i="14"/>
  <c r="S19" i="14"/>
  <c r="D63" i="14"/>
  <c r="B55" i="14"/>
  <c r="C62" i="14"/>
  <c r="B48" i="14"/>
  <c r="B59" i="14"/>
  <c r="B50" i="14"/>
  <c r="C59" i="14"/>
  <c r="C49" i="14"/>
  <c r="C48" i="14"/>
  <c r="C60" i="14"/>
  <c r="C58" i="14"/>
  <c r="C57" i="14"/>
  <c r="C51" i="14"/>
  <c r="C50" i="14"/>
  <c r="D59" i="14"/>
  <c r="B54" i="14"/>
  <c r="B53" i="14"/>
  <c r="B52" i="14"/>
  <c r="B49" i="14"/>
  <c r="B61" i="14"/>
  <c r="C61" i="14"/>
  <c r="C55" i="14"/>
  <c r="C54" i="14"/>
  <c r="D48" i="14"/>
  <c r="B57" i="14"/>
  <c r="D55" i="14"/>
  <c r="D51" i="14"/>
  <c r="C56" i="14"/>
  <c r="D56" i="14"/>
  <c r="D52" i="14"/>
  <c r="D61" i="14"/>
  <c r="D54" i="14"/>
  <c r="AF19" i="14"/>
  <c r="D58" i="14"/>
  <c r="D50" i="14"/>
  <c r="D57" i="14"/>
  <c r="D53" i="14"/>
  <c r="D49" i="14"/>
  <c r="AD54" i="12"/>
  <c r="Q54" i="12"/>
  <c r="AD79" i="12"/>
  <c r="P79" i="12"/>
  <c r="P73" i="12"/>
  <c r="P62" i="12"/>
  <c r="AD62" i="12"/>
  <c r="F72" i="12"/>
  <c r="G72" i="12" s="1"/>
  <c r="H72" i="12" s="1"/>
  <c r="I72" i="12" s="1"/>
  <c r="J72" i="12" s="1"/>
  <c r="K72" i="12" s="1"/>
  <c r="S36" i="2"/>
  <c r="AF35" i="2"/>
  <c r="T61" i="12"/>
  <c r="U61" i="12" s="1"/>
  <c r="V61" i="12" s="1"/>
  <c r="W61" i="12" s="1"/>
  <c r="X61" i="12" s="1"/>
  <c r="Y61" i="12" s="1"/>
  <c r="F61" i="12"/>
  <c r="G61" i="12" s="1"/>
  <c r="H61" i="12" s="1"/>
  <c r="I61" i="12" s="1"/>
  <c r="J61" i="12" s="1"/>
  <c r="K61" i="12" s="1"/>
  <c r="AF34" i="2"/>
  <c r="S34" i="2"/>
  <c r="Q45" i="12"/>
  <c r="AD45" i="12"/>
  <c r="Z29" i="5"/>
  <c r="O29" i="5"/>
  <c r="AD32" i="12"/>
  <c r="P32" i="12"/>
  <c r="K23" i="12"/>
  <c r="C80" i="14" l="1"/>
  <c r="C73" i="14"/>
  <c r="D75" i="14"/>
  <c r="D78" i="14"/>
  <c r="D77" i="14"/>
  <c r="D79" i="14"/>
  <c r="D83" i="14"/>
  <c r="C79" i="14"/>
  <c r="D73" i="14"/>
  <c r="D72" i="14"/>
  <c r="D82" i="14"/>
  <c r="C75" i="14"/>
  <c r="C74" i="14"/>
  <c r="C83" i="14"/>
  <c r="C77" i="14"/>
  <c r="C72" i="14"/>
  <c r="D85" i="14"/>
  <c r="D87" i="14"/>
  <c r="C78" i="14"/>
  <c r="C84" i="14"/>
  <c r="C81" i="14"/>
  <c r="D74" i="14"/>
  <c r="D76" i="14"/>
  <c r="D80" i="14"/>
  <c r="D81" i="14"/>
  <c r="C82" i="14"/>
  <c r="O19" i="3"/>
  <c r="O20" i="3"/>
  <c r="O21" i="3"/>
  <c r="AF33" i="2"/>
  <c r="P20" i="3" l="1"/>
  <c r="L8" i="4"/>
  <c r="L14" i="10" l="1"/>
  <c r="L15" i="10"/>
  <c r="L13" i="10"/>
  <c r="F39" i="10"/>
  <c r="F40" i="10"/>
  <c r="F41" i="10"/>
  <c r="F42" i="10"/>
  <c r="F43" i="10"/>
  <c r="F38" i="10"/>
  <c r="F34" i="10"/>
  <c r="F30" i="10"/>
  <c r="F31" i="10"/>
  <c r="F32" i="10"/>
  <c r="F33" i="10"/>
  <c r="F29" i="10"/>
  <c r="F21" i="10"/>
  <c r="F22" i="10"/>
  <c r="F23" i="10"/>
  <c r="F24" i="10"/>
  <c r="F25" i="10"/>
  <c r="F20" i="10"/>
  <c r="E28" i="10"/>
  <c r="E37" i="10"/>
  <c r="M14" i="10"/>
  <c r="J6" i="10"/>
  <c r="S9" i="6"/>
  <c r="N8" i="6"/>
  <c r="O8" i="6" s="1"/>
  <c r="S31" i="2"/>
  <c r="S32" i="2"/>
  <c r="AF32" i="2"/>
  <c r="AF21" i="2"/>
  <c r="AF22" i="2"/>
  <c r="AF23" i="2"/>
  <c r="AF24" i="2"/>
  <c r="AF26" i="2"/>
  <c r="AF27" i="2"/>
  <c r="AF28" i="2"/>
  <c r="AF30" i="2"/>
  <c r="S23" i="2"/>
  <c r="S24" i="2"/>
  <c r="S25" i="2"/>
  <c r="S26" i="2"/>
  <c r="S27" i="2"/>
  <c r="S28" i="2"/>
  <c r="S30" i="2"/>
  <c r="S22" i="2"/>
  <c r="S21" i="2"/>
  <c r="O5" i="3" l="1"/>
  <c r="O6" i="3"/>
  <c r="O7" i="3"/>
  <c r="O8" i="3"/>
  <c r="P8" i="3" s="1"/>
  <c r="O9" i="3"/>
  <c r="O10" i="3"/>
  <c r="O11" i="3"/>
  <c r="P11" i="3" s="1"/>
  <c r="O12" i="3"/>
  <c r="O13" i="3"/>
  <c r="O14" i="3"/>
  <c r="O15" i="3"/>
  <c r="O16" i="3"/>
  <c r="O17" i="3"/>
  <c r="O4" i="3"/>
  <c r="P14" i="3" l="1"/>
  <c r="P17" i="3"/>
  <c r="P5" i="3"/>
  <c r="U8" i="3"/>
  <c r="U4" i="3"/>
  <c r="V13" i="3"/>
  <c r="U13" i="3"/>
  <c r="V12" i="3"/>
  <c r="U12" i="3"/>
  <c r="V11" i="3"/>
  <c r="U11" i="3"/>
  <c r="V10" i="3"/>
  <c r="U10" i="3"/>
  <c r="V9" i="3"/>
  <c r="U9" i="3"/>
  <c r="V8" i="3"/>
  <c r="V7" i="3"/>
  <c r="U7" i="3"/>
  <c r="V6" i="3"/>
  <c r="U6" i="3"/>
  <c r="V5" i="3"/>
  <c r="U5" i="3"/>
  <c r="V4" i="3"/>
  <c r="V3" i="3"/>
  <c r="U3" i="3"/>
  <c r="U2" i="3"/>
  <c r="T2" i="3"/>
  <c r="D8" i="2"/>
  <c r="M19" i="2" s="1"/>
  <c r="D4" i="2"/>
  <c r="I19" i="2" s="1"/>
  <c r="F19" i="2"/>
  <c r="T19" i="2"/>
  <c r="G19" i="2"/>
  <c r="W18" i="2"/>
  <c r="X18" i="2" s="1"/>
  <c r="Y18" i="2" s="1"/>
  <c r="Z18" i="2" s="1"/>
  <c r="AA18" i="2" s="1"/>
  <c r="AB18" i="2" s="1"/>
  <c r="J18" i="2"/>
  <c r="K18" i="2" s="1"/>
  <c r="L18" i="2" s="1"/>
  <c r="M18" i="2" s="1"/>
  <c r="N18" i="2" s="1"/>
  <c r="O18" i="2" s="1"/>
  <c r="AD19" i="2"/>
  <c r="R19" i="2"/>
  <c r="AE19" i="2"/>
  <c r="Q19" i="2"/>
  <c r="E11" i="2"/>
  <c r="AC19" i="2" s="1"/>
  <c r="D11" i="2"/>
  <c r="P19" i="2" s="1"/>
  <c r="E10" i="2"/>
  <c r="AB19" i="2" s="1"/>
  <c r="D10" i="2"/>
  <c r="O19" i="2" s="1"/>
  <c r="E9" i="2"/>
  <c r="AA19" i="2" s="1"/>
  <c r="D9" i="2"/>
  <c r="N19" i="2" s="1"/>
  <c r="E8" i="2"/>
  <c r="Z19" i="2" s="1"/>
  <c r="E7" i="2"/>
  <c r="Y19" i="2" s="1"/>
  <c r="D7" i="2"/>
  <c r="L19" i="2" s="1"/>
  <c r="E6" i="2"/>
  <c r="X19" i="2" s="1"/>
  <c r="D6" i="2"/>
  <c r="K19" i="2" s="1"/>
  <c r="E5" i="2"/>
  <c r="W19" i="2" s="1"/>
  <c r="D5" i="2"/>
  <c r="J19" i="2" s="1"/>
  <c r="E4" i="2"/>
  <c r="V19" i="2" s="1"/>
  <c r="E3" i="2"/>
  <c r="U19" i="2" s="1"/>
  <c r="D3" i="2"/>
  <c r="H19" i="2" s="1"/>
  <c r="E2" i="2"/>
  <c r="D2" i="2"/>
  <c r="AF19" i="2" l="1"/>
  <c r="S19" i="2"/>
</calcChain>
</file>

<file path=xl/sharedStrings.xml><?xml version="1.0" encoding="utf-8"?>
<sst xmlns="http://schemas.openxmlformats.org/spreadsheetml/2006/main" count="626" uniqueCount="127">
  <si>
    <t>All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</si>
  <si>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</si>
  <si>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</si>
  <si>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</si>
  <si>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</si>
  <si>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</si>
  <si>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</si>
  <si>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</si>
  <si>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</si>
  <si>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Female</t>
  </si>
  <si>
    <t>Male</t>
  </si>
  <si>
    <t>Cases</t>
  </si>
  <si>
    <t>Sweden</t>
  </si>
  <si>
    <t>Number</t>
  </si>
  <si>
    <t>Deaths</t>
  </si>
  <si>
    <t>M</t>
  </si>
  <si>
    <t>F</t>
  </si>
  <si>
    <t>%C</t>
  </si>
  <si>
    <t>%D</t>
  </si>
  <si>
    <t>Location</t>
  </si>
  <si>
    <t>Spain</t>
  </si>
  <si>
    <t>Denmark</t>
  </si>
  <si>
    <t>Netherlands</t>
  </si>
  <si>
    <t>Italy</t>
  </si>
  <si>
    <t>Norway</t>
  </si>
  <si>
    <t>80+</t>
  </si>
  <si>
    <t>South Korea</t>
  </si>
  <si>
    <t>Switzerland</t>
  </si>
  <si>
    <t>Portugal</t>
  </si>
  <si>
    <t>Belgium</t>
  </si>
  <si>
    <t>Death M</t>
  </si>
  <si>
    <t>Death W</t>
  </si>
  <si>
    <t>Over 70</t>
  </si>
  <si>
    <t>Death M+F</t>
  </si>
  <si>
    <t>F/W</t>
  </si>
  <si>
    <t>Israel</t>
  </si>
  <si>
    <t>0-14</t>
  </si>
  <si>
    <t>15-44</t>
  </si>
  <si>
    <t>45-64</t>
  </si>
  <si>
    <t>65-74</t>
  </si>
  <si>
    <t>75+</t>
  </si>
  <si>
    <t>France</t>
  </si>
  <si>
    <t>0-17</t>
  </si>
  <si>
    <t>18-44</t>
  </si>
  <si>
    <t>64-74</t>
  </si>
  <si>
    <t>New York City</t>
  </si>
  <si>
    <t>Princess Cruise</t>
  </si>
  <si>
    <t>&lt;60</t>
  </si>
  <si>
    <t>&lt;5</t>
  </si>
  <si>
    <t>5-14</t>
  </si>
  <si>
    <t>15-59</t>
  </si>
  <si>
    <t>60-79</t>
  </si>
  <si>
    <t>Germany</t>
  </si>
  <si>
    <t>0-19</t>
  </si>
  <si>
    <t>20-39</t>
  </si>
  <si>
    <t>40-59</t>
  </si>
  <si>
    <t>U</t>
  </si>
  <si>
    <t>Over 60</t>
  </si>
  <si>
    <t>Washington State</t>
  </si>
  <si>
    <t>Over 65</t>
  </si>
  <si>
    <t>&lt;20</t>
  </si>
  <si>
    <t>Santa Clara</t>
  </si>
  <si>
    <t>25-34</t>
  </si>
  <si>
    <t>15-24</t>
  </si>
  <si>
    <t>35-44</t>
  </si>
  <si>
    <t>45-54</t>
  </si>
  <si>
    <t>Austria</t>
  </si>
  <si>
    <t>England</t>
  </si>
  <si>
    <t>75-84</t>
  </si>
  <si>
    <t>85+</t>
  </si>
  <si>
    <t>Sources:</t>
  </si>
  <si>
    <t>https://www.ined.fr/fichier/rte/85/France/Deaths-Age-Sex_Covid-19_France_12-04.xlsx</t>
  </si>
  <si>
    <t>https://t.me/MOHreport/3884</t>
  </si>
  <si>
    <t>https://www.medrxiv.org/content/10.1101/2020.03.05.20031773v2</t>
  </si>
  <si>
    <t>https://www.bag.admin.ch/bag/fr/home/krankheiten/ausbrueche-epidemien-pandemien/aktuelle-ausbrueche-epidemien/novel-cov/situation-schweiz-und-international.html#1164290551</t>
  </si>
  <si>
    <t>https://www.epicentro.iss.it/</t>
  </si>
  <si>
    <t>https://www.ssi.dk/aktuelt/sygdomsudbrud/coronavirus/covid-19-i-danmark-epidemiologisk-overvaagningsrapport</t>
  </si>
  <si>
    <t>http://ncov.mohw.go.kr/tcmBoardList.do?brdId=&amp;brdGubun=&amp;dataGubun=&amp;ncvContSeq=&amp;contSeq=&amp;board_id=&amp;gubun=</t>
  </si>
  <si>
    <t>https://covid19.min-saude.pt/relatorio-de-situacao/</t>
  </si>
  <si>
    <t>https://experience.arcgis.com/experience/09f821667ce64bf7be6f9f87457ed9aa</t>
  </si>
  <si>
    <t>https://www.vg.no/spesial/2020/corona/</t>
  </si>
  <si>
    <t>https://www.mscbs.gob.es/profesionales/saludPublica/ccayes/alertasActual/nCov-China/documentos/Actualizacion_70_COVID-19.pdf</t>
  </si>
  <si>
    <t>https://www.rivm.nl/coronavirus-covid-19/grafieken</t>
  </si>
  <si>
    <t>https://epidemio.wiv-isp.be/ID/Documents/Covid19/Meest%20recente%20update.pdf</t>
  </si>
  <si>
    <t>Source: https://www.ons.gov.uk/peoplepopulationandcommunity/birthsdeathsandmarriages/deaths/bulletins/deathsregisteredweeklyinenglandandwalesprovisional/weekending27march2020</t>
  </si>
  <si>
    <t>Source:</t>
  </si>
  <si>
    <t>Source:https://metro.co.uk/2020/04/03/coronavirus-deaths-age-uk-12506448/</t>
  </si>
  <si>
    <t>Source: https://www.doh.wa.gov/Emergencies/Coronavirus</t>
  </si>
  <si>
    <t>Source:https://www.rki.de/DE/Content/InfAZ/N/Neuartiges_Coronavirus/Situationsberichte/2020-04-11-en.pdf?__blob=publicationFile</t>
  </si>
  <si>
    <t>Source:https://www1.nyc.gov/site/doh/covid/covid-19-data-archive.page</t>
  </si>
  <si>
    <t>Source; https://www.sccgov.org/sites/phd/DiseaseInformation/novel-coronavirus/Pages/dashboard.aspx#cases</t>
  </si>
  <si>
    <t>Source:https://info.gesundheitsministerium.at/</t>
  </si>
  <si>
    <t>Michigan</t>
  </si>
  <si>
    <t>Unknown</t>
  </si>
  <si>
    <t>&lt;1%</t>
  </si>
  <si>
    <t>&lt;1</t>
  </si>
  <si>
    <t>California</t>
  </si>
  <si>
    <t>18-49</t>
  </si>
  <si>
    <t>50-64</t>
  </si>
  <si>
    <t>65+</t>
  </si>
  <si>
    <t>Over 50</t>
  </si>
  <si>
    <t>Massachusets</t>
  </si>
  <si>
    <t>&lt;19</t>
  </si>
  <si>
    <t>Pennsylvania</t>
  </si>
  <si>
    <t>0-4</t>
  </si>
  <si>
    <t>5-12</t>
  </si>
  <si>
    <t>13-18</t>
  </si>
  <si>
    <t>19-24</t>
  </si>
  <si>
    <t>25-49</t>
  </si>
  <si>
    <t>Chicago</t>
  </si>
  <si>
    <t>18-29</t>
  </si>
  <si>
    <t>70+</t>
  </si>
  <si>
    <t>Florida</t>
  </si>
  <si>
    <t>55-64</t>
  </si>
  <si>
    <t>https://portal.ct.gov/-/media/Coronavirus/CTDPHCOVID19summary4142020.pdf?la=en</t>
  </si>
  <si>
    <t>New York</t>
  </si>
  <si>
    <t>Texas</t>
  </si>
  <si>
    <t>Connecuticut</t>
  </si>
  <si>
    <t>Indiana</t>
  </si>
  <si>
    <t>https://www.coronavirus.in.gov/</t>
  </si>
  <si>
    <t>Over 55</t>
  </si>
  <si>
    <t>https://1drv.ms/x/s!AjiqZKzuRvMwcpET3pysU5fsAqA</t>
  </si>
  <si>
    <t>Connecticut</t>
  </si>
  <si>
    <t>&gt;84</t>
  </si>
  <si>
    <t>0,4%</t>
  </si>
  <si>
    <t>United States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</si>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</sst>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79646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1">
      <alignment horizontal="right" vertical="center"/>
    </xf>
    <xf numFmtId="3" fontId="3" fillId="0" borderId="1">
      <alignment horizontal="center" vertical="center"/>
    </xf>
    <xf numFmtId="1" fontId="2" fillId="0" borderId="1"/>
    <xf numFmtId="164" fontId="2" fillId="0" borderId="1">
      <alignment horizontal="center"/>
    </xf>
    <xf numFmtId="10" fontId="2" fillId="0" borderId="1"/>
    <xf numFmtId="0" fontId="4" fillId="0" borderId="0" applyNumberFormat="0" applyFill="0" applyBorder="0" applyAlignment="0" applyProtection="0"/>
  </cellStyleXfs>
  <cellXfs count="176">
    <xf numFmtId="0" fontId="0" fillId="0" borderId="0" xfId="0"/>
    <xf numFmtId="9" fontId="0" fillId="4" borderId="0" xfId="1" applyFont="1" applyFill="1" applyBorder="1"/>
    <xf numFmtId="0" fontId="0" fillId="6" borderId="0" xfId="0" applyFill="1"/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9" fontId="0" fillId="6" borderId="6" xfId="0" applyNumberFormat="1" applyFill="1" applyBorder="1" applyAlignment="1">
      <alignment horizontal="center"/>
    </xf>
    <xf numFmtId="0" fontId="0" fillId="6" borderId="0" xfId="0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2" applyFill="1" applyBorder="1">
      <alignment horizontal="right" vertical="center"/>
    </xf>
    <xf numFmtId="9" fontId="0" fillId="4" borderId="6" xfId="1" applyFont="1" applyFill="1" applyBorder="1"/>
    <xf numFmtId="0" fontId="2" fillId="4" borderId="5" xfId="2" quotePrefix="1" applyFill="1" applyBorder="1">
      <alignment horizontal="right" vertical="center"/>
    </xf>
    <xf numFmtId="0" fontId="2" fillId="4" borderId="7" xfId="2" applyFill="1" applyBorder="1">
      <alignment horizontal="right" vertical="center"/>
    </xf>
    <xf numFmtId="9" fontId="0" fillId="4" borderId="8" xfId="1" applyFont="1" applyFill="1" applyBorder="1"/>
    <xf numFmtId="9" fontId="0" fillId="4" borderId="9" xfId="1" applyFont="1" applyFill="1" applyBorder="1"/>
    <xf numFmtId="0" fontId="2" fillId="3" borderId="0" xfId="0" applyFont="1" applyFill="1" applyBorder="1"/>
    <xf numFmtId="0" fontId="2" fillId="3" borderId="8" xfId="0" applyFont="1" applyFill="1" applyBorder="1"/>
    <xf numFmtId="0" fontId="0" fillId="3" borderId="2" xfId="0" applyFill="1" applyBorder="1"/>
    <xf numFmtId="0" fontId="2" fillId="7" borderId="3" xfId="0" applyFont="1" applyFill="1" applyBorder="1" applyAlignment="1">
      <alignment horizontal="center"/>
    </xf>
    <xf numFmtId="3" fontId="2" fillId="3" borderId="0" xfId="0" applyNumberFormat="1" applyFont="1" applyFill="1" applyBorder="1"/>
    <xf numFmtId="0" fontId="2" fillId="7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9" fontId="0" fillId="9" borderId="11" xfId="0" applyNumberFormat="1" applyFill="1" applyBorder="1" applyAlignment="1">
      <alignment horizontal="center"/>
    </xf>
    <xf numFmtId="9" fontId="0" fillId="8" borderId="11" xfId="0" applyNumberFormat="1" applyFill="1" applyBorder="1" applyAlignment="1">
      <alignment horizontal="center"/>
    </xf>
    <xf numFmtId="0" fontId="0" fillId="6" borderId="11" xfId="0" applyFill="1" applyBorder="1"/>
    <xf numFmtId="0" fontId="2" fillId="8" borderId="0" xfId="0" applyFont="1" applyFill="1" applyAlignment="1">
      <alignment horizontal="center"/>
    </xf>
    <xf numFmtId="164" fontId="2" fillId="0" borderId="12" xfId="5" applyBorder="1">
      <alignment horizontal="center"/>
    </xf>
    <xf numFmtId="164" fontId="2" fillId="8" borderId="12" xfId="5" applyFill="1" applyBorder="1">
      <alignment horizontal="center"/>
    </xf>
    <xf numFmtId="164" fontId="2" fillId="0" borderId="14" xfId="5" applyBorder="1">
      <alignment horizontal="center"/>
    </xf>
    <xf numFmtId="164" fontId="2" fillId="8" borderId="14" xfId="5" applyFill="1" applyBorder="1">
      <alignment horizontal="center"/>
    </xf>
    <xf numFmtId="0" fontId="2" fillId="8" borderId="4" xfId="0" applyFont="1" applyFill="1" applyBorder="1" applyAlignment="1">
      <alignment horizontal="center"/>
    </xf>
    <xf numFmtId="165" fontId="2" fillId="8" borderId="6" xfId="0" applyNumberFormat="1" applyFont="1" applyFill="1" applyBorder="1" applyAlignment="1">
      <alignment horizontal="center"/>
    </xf>
    <xf numFmtId="164" fontId="2" fillId="0" borderId="15" xfId="5" applyBorder="1">
      <alignment horizontal="center"/>
    </xf>
    <xf numFmtId="164" fontId="2" fillId="8" borderId="15" xfId="5" applyFill="1" applyBorder="1">
      <alignment horizontal="center"/>
    </xf>
    <xf numFmtId="0" fontId="2" fillId="8" borderId="9" xfId="0" applyFont="1" applyFill="1" applyBorder="1" applyAlignment="1">
      <alignment horizontal="center"/>
    </xf>
    <xf numFmtId="0" fontId="2" fillId="4" borderId="5" xfId="2" applyFill="1" applyBorder="1" applyAlignment="1">
      <alignment horizontal="center" vertical="center"/>
    </xf>
    <xf numFmtId="0" fontId="2" fillId="4" borderId="5" xfId="2" quotePrefix="1" applyFill="1" applyBorder="1" applyAlignment="1">
      <alignment horizontal="center" vertical="center"/>
    </xf>
    <xf numFmtId="0" fontId="2" fillId="8" borderId="5" xfId="2" applyFill="1" applyBorder="1" applyAlignment="1">
      <alignment horizontal="center" vertical="center"/>
    </xf>
    <xf numFmtId="0" fontId="2" fillId="2" borderId="16" xfId="2" applyBorder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2" fillId="2" borderId="18" xfId="2" applyBorder="1" applyAlignment="1">
      <alignment horizontal="center" vertical="center"/>
    </xf>
    <xf numFmtId="164" fontId="2" fillId="0" borderId="19" xfId="5" applyBorder="1">
      <alignment horizontal="center"/>
    </xf>
    <xf numFmtId="164" fontId="2" fillId="0" borderId="20" xfId="5" applyBorder="1">
      <alignment horizontal="center"/>
    </xf>
    <xf numFmtId="164" fontId="2" fillId="0" borderId="21" xfId="5" applyBorder="1">
      <alignment horizontal="center"/>
    </xf>
    <xf numFmtId="3" fontId="3" fillId="0" borderId="22" xfId="3" applyBorder="1">
      <alignment horizontal="center" vertical="center"/>
    </xf>
    <xf numFmtId="3" fontId="3" fillId="0" borderId="23" xfId="3" applyBorder="1">
      <alignment horizontal="center" vertical="center"/>
    </xf>
    <xf numFmtId="3" fontId="3" fillId="0" borderId="24" xfId="3" applyBorder="1">
      <alignment horizontal="center" vertical="center"/>
    </xf>
    <xf numFmtId="0" fontId="2" fillId="7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9" fontId="0" fillId="6" borderId="11" xfId="0" applyNumberFormat="1" applyFill="1" applyBorder="1" applyAlignment="1">
      <alignment horizontal="center"/>
    </xf>
    <xf numFmtId="9" fontId="0" fillId="10" borderId="0" xfId="0" applyNumberFormat="1" applyFill="1" applyBorder="1" applyAlignment="1">
      <alignment horizontal="center"/>
    </xf>
    <xf numFmtId="9" fontId="0" fillId="10" borderId="6" xfId="0" applyNumberFormat="1" applyFill="1" applyBorder="1" applyAlignment="1">
      <alignment horizontal="center"/>
    </xf>
    <xf numFmtId="164" fontId="5" fillId="0" borderId="0" xfId="0" applyNumberFormat="1" applyFont="1"/>
    <xf numFmtId="164" fontId="0" fillId="6" borderId="5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/>
    <xf numFmtId="9" fontId="0" fillId="6" borderId="0" xfId="1" applyFont="1" applyFill="1" applyBorder="1" applyAlignment="1">
      <alignment horizontal="center"/>
    </xf>
    <xf numFmtId="0" fontId="0" fillId="0" borderId="5" xfId="0" applyBorder="1"/>
    <xf numFmtId="9" fontId="0" fillId="6" borderId="0" xfId="1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164" fontId="0" fillId="9" borderId="11" xfId="1" applyNumberFormat="1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7" borderId="3" xfId="0" applyFont="1" applyFill="1" applyBorder="1" applyAlignment="1"/>
    <xf numFmtId="0" fontId="2" fillId="7" borderId="2" xfId="0" applyFont="1" applyFill="1" applyBorder="1" applyAlignment="1"/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1" fontId="5" fillId="12" borderId="6" xfId="0" applyNumberFormat="1" applyFont="1" applyFill="1" applyBorder="1" applyAlignment="1">
      <alignment horizontal="center"/>
    </xf>
    <xf numFmtId="9" fontId="5" fillId="12" borderId="0" xfId="0" applyNumberFormat="1" applyFont="1" applyFill="1" applyAlignment="1">
      <alignment horizontal="center"/>
    </xf>
    <xf numFmtId="0" fontId="5" fillId="12" borderId="0" xfId="0" applyFont="1" applyFill="1"/>
    <xf numFmtId="16" fontId="6" fillId="11" borderId="3" xfId="0" quotePrefix="1" applyNumberFormat="1" applyFont="1" applyFill="1" applyBorder="1" applyAlignment="1">
      <alignment horizontal="center"/>
    </xf>
    <xf numFmtId="9" fontId="5" fillId="12" borderId="11" xfId="0" applyNumberFormat="1" applyFont="1" applyFill="1" applyBorder="1" applyAlignment="1">
      <alignment horizontal="center"/>
    </xf>
    <xf numFmtId="0" fontId="5" fillId="12" borderId="11" xfId="0" applyFont="1" applyFill="1" applyBorder="1"/>
    <xf numFmtId="0" fontId="6" fillId="11" borderId="7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1" fontId="5" fillId="12" borderId="0" xfId="0" applyNumberFormat="1" applyFont="1" applyFill="1" applyAlignment="1">
      <alignment horizontal="center"/>
    </xf>
    <xf numFmtId="0" fontId="2" fillId="2" borderId="0" xfId="2" applyBorder="1" applyAlignment="1">
      <alignment horizontal="center" vertical="center"/>
    </xf>
    <xf numFmtId="0" fontId="2" fillId="4" borderId="0" xfId="2" applyFill="1" applyBorder="1" applyAlignment="1">
      <alignment horizontal="center" vertical="center"/>
    </xf>
    <xf numFmtId="16" fontId="0" fillId="0" borderId="0" xfId="0" applyNumberFormat="1"/>
    <xf numFmtId="0" fontId="4" fillId="0" borderId="0" xfId="7"/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6" fillId="13" borderId="1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9" fontId="5" fillId="12" borderId="6" xfId="0" applyNumberFormat="1" applyFont="1" applyFill="1" applyBorder="1" applyAlignment="1">
      <alignment horizontal="center"/>
    </xf>
    <xf numFmtId="164" fontId="5" fillId="12" borderId="0" xfId="0" applyNumberFormat="1" applyFont="1" applyFill="1" applyAlignment="1">
      <alignment horizontal="center"/>
    </xf>
    <xf numFmtId="9" fontId="5" fillId="12" borderId="5" xfId="0" applyNumberFormat="1" applyFont="1" applyFill="1" applyBorder="1" applyAlignment="1">
      <alignment horizontal="center"/>
    </xf>
    <xf numFmtId="9" fontId="5" fillId="14" borderId="6" xfId="0" applyNumberFormat="1" applyFont="1" applyFill="1" applyBorder="1" applyAlignment="1">
      <alignment horizontal="center"/>
    </xf>
    <xf numFmtId="0" fontId="5" fillId="0" borderId="0" xfId="0" applyFont="1"/>
    <xf numFmtId="0" fontId="5" fillId="12" borderId="0" xfId="0" applyFont="1" applyFill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6" xfId="0" applyFont="1" applyFill="1" applyBorder="1"/>
    <xf numFmtId="0" fontId="6" fillId="11" borderId="4" xfId="0" applyFont="1" applyFill="1" applyBorder="1" applyAlignment="1">
      <alignment horizontal="center"/>
    </xf>
    <xf numFmtId="164" fontId="5" fillId="12" borderId="5" xfId="0" applyNumberFormat="1" applyFont="1" applyFill="1" applyBorder="1" applyAlignment="1">
      <alignment horizontal="center"/>
    </xf>
    <xf numFmtId="16" fontId="2" fillId="7" borderId="3" xfId="0" quotePrefix="1" applyNumberFormat="1" applyFont="1" applyFill="1" applyBorder="1" applyAlignment="1">
      <alignment horizontal="center"/>
    </xf>
    <xf numFmtId="0" fontId="0" fillId="0" borderId="0" xfId="0" quotePrefix="1"/>
    <xf numFmtId="0" fontId="6" fillId="11" borderId="0" xfId="0" applyFont="1" applyFill="1" applyBorder="1" applyAlignment="1">
      <alignment horizontal="center"/>
    </xf>
    <xf numFmtId="9" fontId="5" fillId="14" borderId="11" xfId="0" applyNumberFormat="1" applyFont="1" applyFill="1" applyBorder="1" applyAlignment="1">
      <alignment horizontal="center"/>
    </xf>
    <xf numFmtId="0" fontId="0" fillId="0" borderId="0" xfId="0" applyBorder="1"/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1" fontId="0" fillId="0" borderId="0" xfId="0" applyNumberFormat="1"/>
    <xf numFmtId="9" fontId="0" fillId="0" borderId="0" xfId="0" applyNumberFormat="1"/>
    <xf numFmtId="1" fontId="0" fillId="5" borderId="0" xfId="0" applyNumberFormat="1" applyFill="1" applyBorder="1" applyAlignment="1">
      <alignment horizontal="center"/>
    </xf>
    <xf numFmtId="1" fontId="0" fillId="0" borderId="0" xfId="0" applyNumberFormat="1" applyBorder="1"/>
    <xf numFmtId="1" fontId="0" fillId="5" borderId="0" xfId="0" applyNumberFormat="1" applyFill="1" applyBorder="1"/>
    <xf numFmtId="1" fontId="0" fillId="6" borderId="6" xfId="0" applyNumberFormat="1" applyFill="1" applyBorder="1" applyAlignment="1">
      <alignment horizontal="center"/>
    </xf>
    <xf numFmtId="1" fontId="0" fillId="6" borderId="7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6" xfId="0" applyFill="1" applyBorder="1"/>
    <xf numFmtId="0" fontId="2" fillId="6" borderId="5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2" borderId="13" xfId="2" applyBorder="1">
      <alignment horizontal="right" vertic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164" fontId="0" fillId="5" borderId="0" xfId="0" applyNumberFormat="1" applyFill="1"/>
    <xf numFmtId="9" fontId="4" fillId="6" borderId="0" xfId="7" applyNumberFormat="1" applyFill="1" applyBorder="1" applyAlignment="1">
      <alignment horizontal="center"/>
    </xf>
    <xf numFmtId="13" fontId="0" fillId="6" borderId="0" xfId="0" applyNumberFormat="1" applyFill="1" applyBorder="1" applyAlignment="1">
      <alignment horizontal="center"/>
    </xf>
    <xf numFmtId="9" fontId="0" fillId="0" borderId="0" xfId="1" applyFont="1"/>
    <xf numFmtId="0" fontId="6" fillId="11" borderId="3" xfId="0" applyFont="1" applyFill="1" applyBorder="1" applyAlignment="1"/>
    <xf numFmtId="0" fontId="6" fillId="11" borderId="4" xfId="0" applyFont="1" applyFill="1" applyBorder="1" applyAlignment="1"/>
  </cellXfs>
  <cellStyles count="8">
    <cellStyle name="Hyperlink" xfId="7" builtinId="8"/>
    <cellStyle name="Normal" xfId="0" builtinId="0"/>
    <cellStyle name="Percent" xfId="1" builtinId="5"/>
    <cellStyle name="Style 1" xfId="4" xr:uid="{00000000-0005-0000-0000-000003000000}"/>
    <cellStyle name="Style 2" xfId="5" xr:uid="{00000000-0005-0000-0000-000004000000}"/>
    <cellStyle name="Style 3" xfId="2" xr:uid="{00000000-0005-0000-0000-000005000000}"/>
    <cellStyle name="Style 4" xfId="6" xr:uid="{00000000-0005-0000-0000-000006000000}"/>
    <cellStyle name="Style 6" xfId="3" xr:uid="{00000000-0005-0000-0000-000007000000}"/>
  </cellStyles>
  <dxfs count="0"/>
  <tableStyles count="0" defaultTableStyle="TableStyleMedium2" defaultPivotStyle="PivotStyleLight16"/>
  <colors>
    <mruColors>
      <color rgb="FFFFCC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2700" cy="974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4" name="Picture 3" descr="page1image6160787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5" name="Picture 4" descr="page1image6160787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hyperlink" Target="++++Russell_IFR_Diamond_Princess_2020.03.05.20031773v2.full.pdf" TargetMode="External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hyperlink" Target="https://portal.ct.gov/-/media/Coronavirus/CTDPHCOVID19summary4142020.pdf?la=en" TargetMode="External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Relationship Id="rId14" Type="http://schemas.openxmlformats.org/officeDocument/2006/relationships/hyperlink" Target="https://1drv.ms/x/s!AjiqZKzuRvMwcpET3pysU5fsAq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2" Type="http://schemas.openxmlformats.org/officeDocument/2006/relationships/hyperlink" Target="https://www.mscbs.gob.es/profesionales/saludPublica/ccayes/alertasActual/nCov-China/documentos/Actualizacion_70_COVID-19.pdf" TargetMode="External"/><Relationship Id="rId1" Type="http://schemas.openxmlformats.org/officeDocument/2006/relationships/hyperlink" Target="https://www.ssi.dk/aktuelt/sygdomsudbrud/coronavirus/covid-19-i-danmark-epidemiologisk-overvaagningsrapport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4" Type="http://schemas.openxmlformats.org/officeDocument/2006/relationships/hyperlink" Target="https://covid19.min-saude.pt/relatorio-de-situaca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ronavirus.in.gov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hyperlink" Target="https://portal.ct.gov/-/media/Coronavirus/CTDPHCOVID19summary4142020.pdf?la=en" TargetMode="External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8"/>
  <sheetViews>
    <sheetView tabSelected="1" topLeftCell="A15" zoomScale="50" zoomScaleNormal="100" workbookViewId="0">
      <selection activeCell="AB39" sqref="AB39"/>
    </sheetView>
  </sheetViews>
  <sheetFormatPr baseColWidth="10" defaultColWidth="8.83203125" defaultRowHeight="13"/>
  <cols>
    <col min="5" max="5" width="7.6640625" customWidth="1"/>
    <col min="6" max="6" width="14.33203125" bestFit="1" customWidth="1"/>
    <col min="7" max="7" width="8.1640625" bestFit="1" customWidth="1"/>
    <col min="8" max="10" width="5" bestFit="1" customWidth="1"/>
    <col min="11" max="18" width="6" bestFit="1" customWidth="1"/>
    <col min="19" max="19" width="7.83203125" bestFit="1" customWidth="1"/>
    <col min="20" max="20" width="8.1640625" bestFit="1" customWidth="1"/>
    <col min="21" max="21" width="5.83203125" customWidth="1"/>
    <col min="22" max="23" width="6.6640625" customWidth="1"/>
    <col min="24" max="24" width="11" bestFit="1" customWidth="1"/>
    <col min="25" max="28" width="6.6640625" customWidth="1"/>
    <col min="29" max="29" width="7.6640625" customWidth="1"/>
    <col min="30" max="31" width="7.5" customWidth="1"/>
    <col min="32" max="32" width="8.83203125" customWidth="1"/>
    <col min="33" max="46" width="7.5" customWidth="1"/>
  </cols>
  <sheetData>
    <row r="1" spans="1:33">
      <c r="A1" s="26" t="s">
        <v>21</v>
      </c>
      <c r="B1" s="16" t="s">
        <v>11</v>
      </c>
      <c r="C1" s="16" t="s">
        <v>14</v>
      </c>
      <c r="D1" s="16" t="s">
        <v>17</v>
      </c>
      <c r="E1" s="17" t="s">
        <v>18</v>
      </c>
    </row>
    <row r="2" spans="1:33">
      <c r="A2" s="18" t="s">
        <v>0</v>
      </c>
      <c r="B2" s="28">
        <v>158</v>
      </c>
      <c r="C2" s="24">
        <v>102</v>
      </c>
      <c r="D2" s="1">
        <f>B2/B$2</f>
        <v>1</v>
      </c>
      <c r="E2" s="19">
        <f>C2/C$2</f>
        <v>1</v>
      </c>
    </row>
    <row r="3" spans="1:33">
      <c r="A3" s="18" t="s">
        <v>1</v>
      </c>
      <c r="B3" s="24"/>
      <c r="C3" s="24"/>
      <c r="D3" s="1">
        <f t="shared" ref="D3:E11" si="0">B3/B$2</f>
        <v>0</v>
      </c>
      <c r="E3" s="19">
        <f t="shared" si="0"/>
        <v>0</v>
      </c>
    </row>
    <row r="4" spans="1:33">
      <c r="A4" s="20" t="s">
        <v>2</v>
      </c>
      <c r="B4" s="24"/>
      <c r="C4" s="24"/>
      <c r="D4" s="1">
        <f t="shared" si="0"/>
        <v>0</v>
      </c>
      <c r="E4" s="19">
        <f t="shared" si="0"/>
        <v>0</v>
      </c>
    </row>
    <row r="5" spans="1:33">
      <c r="A5" s="18" t="s">
        <v>3</v>
      </c>
      <c r="B5" s="24"/>
      <c r="C5" s="24"/>
      <c r="D5" s="1">
        <f t="shared" si="0"/>
        <v>0</v>
      </c>
      <c r="E5" s="19">
        <f t="shared" si="0"/>
        <v>0</v>
      </c>
    </row>
    <row r="6" spans="1:33">
      <c r="A6" s="18" t="s">
        <v>4</v>
      </c>
      <c r="B6" s="24"/>
      <c r="C6" s="24"/>
      <c r="D6" s="1">
        <f t="shared" si="0"/>
        <v>0</v>
      </c>
      <c r="E6" s="19">
        <f t="shared" si="0"/>
        <v>0</v>
      </c>
    </row>
    <row r="7" spans="1:33">
      <c r="A7" s="18" t="s">
        <v>5</v>
      </c>
      <c r="B7" s="24"/>
      <c r="C7" s="24"/>
      <c r="D7" s="1">
        <f t="shared" si="0"/>
        <v>0</v>
      </c>
      <c r="E7" s="19">
        <f t="shared" si="0"/>
        <v>0</v>
      </c>
    </row>
    <row r="8" spans="1:33">
      <c r="A8" s="18" t="s">
        <v>6</v>
      </c>
      <c r="B8" s="24">
        <v>6</v>
      </c>
      <c r="C8" s="24">
        <v>1</v>
      </c>
      <c r="D8" s="1">
        <f t="shared" si="0"/>
        <v>3.7974683544303799E-2</v>
      </c>
      <c r="E8" s="19">
        <f t="shared" si="0"/>
        <v>9.8039215686274508E-3</v>
      </c>
    </row>
    <row r="9" spans="1:33">
      <c r="A9" s="18" t="s">
        <v>7</v>
      </c>
      <c r="B9" s="24">
        <v>18</v>
      </c>
      <c r="C9" s="24">
        <v>14</v>
      </c>
      <c r="D9" s="1">
        <f t="shared" si="0"/>
        <v>0.11392405063291139</v>
      </c>
      <c r="E9" s="19">
        <f t="shared" si="0"/>
        <v>0.13725490196078433</v>
      </c>
    </row>
    <row r="10" spans="1:33">
      <c r="A10" s="18" t="s">
        <v>8</v>
      </c>
      <c r="B10" s="24">
        <v>55</v>
      </c>
      <c r="C10" s="24">
        <v>27</v>
      </c>
      <c r="D10" s="1">
        <f t="shared" si="0"/>
        <v>0.34810126582278483</v>
      </c>
      <c r="E10" s="19">
        <f t="shared" si="0"/>
        <v>0.26470588235294118</v>
      </c>
    </row>
    <row r="11" spans="1:33">
      <c r="A11" s="18" t="s">
        <v>25</v>
      </c>
      <c r="B11" s="24">
        <v>79</v>
      </c>
      <c r="C11" s="24">
        <v>60</v>
      </c>
      <c r="D11" s="1">
        <f t="shared" si="0"/>
        <v>0.5</v>
      </c>
      <c r="E11" s="19">
        <f t="shared" si="0"/>
        <v>0.58823529411764708</v>
      </c>
    </row>
    <row r="12" spans="1:33">
      <c r="A12" s="18" t="s">
        <v>9</v>
      </c>
      <c r="B12" s="24">
        <v>1344</v>
      </c>
      <c r="C12" s="24">
        <v>281</v>
      </c>
      <c r="D12" s="1">
        <f>B12/(B$12+B$13)</f>
        <v>0.55014326647564471</v>
      </c>
      <c r="E12" s="1">
        <f>C12/(C$12+C$13)</f>
        <v>0.37218543046357616</v>
      </c>
    </row>
    <row r="13" spans="1:33" ht="14" thickBot="1">
      <c r="A13" s="21" t="s">
        <v>10</v>
      </c>
      <c r="B13" s="25">
        <v>1099</v>
      </c>
      <c r="C13" s="25">
        <v>474</v>
      </c>
      <c r="D13" s="1">
        <f>B13/(B$12+B$13)</f>
        <v>0.44985673352435529</v>
      </c>
      <c r="E13" s="1">
        <f>C13/(C$12+C$13)</f>
        <v>0.62781456953642389</v>
      </c>
    </row>
    <row r="14" spans="1:33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4" thickBot="1">
      <c r="B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E16" s="2"/>
      <c r="F16" s="113"/>
      <c r="G16" s="156" t="s">
        <v>11</v>
      </c>
      <c r="H16" s="156"/>
      <c r="I16" s="156"/>
      <c r="J16" s="156"/>
      <c r="K16" s="156"/>
      <c r="L16" s="156"/>
      <c r="M16" s="156"/>
      <c r="N16" s="156"/>
      <c r="O16" s="156"/>
      <c r="P16" s="156"/>
      <c r="Q16" s="113"/>
      <c r="R16" s="114"/>
      <c r="S16" s="31" t="s">
        <v>11</v>
      </c>
      <c r="T16" s="157" t="s">
        <v>14</v>
      </c>
      <c r="U16" s="156"/>
      <c r="V16" s="156"/>
      <c r="W16" s="156"/>
      <c r="X16" s="156"/>
      <c r="Y16" s="156"/>
      <c r="Z16" s="156"/>
      <c r="AA16" s="156"/>
      <c r="AB16" s="156"/>
      <c r="AC16" s="158"/>
      <c r="AD16" s="112"/>
      <c r="AE16" s="112"/>
      <c r="AF16" s="37" t="s">
        <v>14</v>
      </c>
      <c r="AG16" t="s">
        <v>70</v>
      </c>
    </row>
    <row r="17" spans="2:33" ht="14" thickBot="1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0"/>
      <c r="T17" s="5"/>
      <c r="U17" s="6"/>
      <c r="V17" s="6"/>
      <c r="W17" s="6"/>
      <c r="X17" s="6"/>
      <c r="Y17" s="6"/>
      <c r="Z17" s="6"/>
      <c r="AA17" s="6"/>
      <c r="AB17" s="6"/>
      <c r="AC17" s="7"/>
      <c r="AD17" s="6"/>
      <c r="AE17" s="6"/>
      <c r="AF17" s="38"/>
      <c r="AG17" s="2"/>
    </row>
    <row r="18" spans="2:33">
      <c r="E18" s="2"/>
      <c r="F18" s="64" t="s">
        <v>19</v>
      </c>
      <c r="G18" s="64" t="s">
        <v>13</v>
      </c>
      <c r="H18" s="113">
        <v>0</v>
      </c>
      <c r="I18" s="112">
        <v>10</v>
      </c>
      <c r="J18" s="112">
        <f>10+I18</f>
        <v>20</v>
      </c>
      <c r="K18" s="112">
        <f t="shared" ref="K18:O18" si="1">10+J18</f>
        <v>30</v>
      </c>
      <c r="L18" s="112">
        <f t="shared" si="1"/>
        <v>40</v>
      </c>
      <c r="M18" s="112">
        <f t="shared" si="1"/>
        <v>50</v>
      </c>
      <c r="N18" s="112">
        <f t="shared" si="1"/>
        <v>60</v>
      </c>
      <c r="O18" s="112">
        <f t="shared" si="1"/>
        <v>70</v>
      </c>
      <c r="P18" s="114" t="s">
        <v>25</v>
      </c>
      <c r="Q18" s="113" t="s">
        <v>15</v>
      </c>
      <c r="R18" s="114" t="s">
        <v>16</v>
      </c>
      <c r="S18" s="37" t="s">
        <v>32</v>
      </c>
      <c r="T18" s="64" t="s">
        <v>13</v>
      </c>
      <c r="U18" s="113">
        <v>0</v>
      </c>
      <c r="V18" s="112">
        <v>10</v>
      </c>
      <c r="W18" s="112">
        <f>10+V18</f>
        <v>20</v>
      </c>
      <c r="X18" s="112">
        <f t="shared" ref="X18:AB18" si="2">10+W18</f>
        <v>30</v>
      </c>
      <c r="Y18" s="112">
        <f t="shared" si="2"/>
        <v>40</v>
      </c>
      <c r="Z18" s="112">
        <f t="shared" si="2"/>
        <v>50</v>
      </c>
      <c r="AA18" s="112">
        <f t="shared" si="2"/>
        <v>60</v>
      </c>
      <c r="AB18" s="112">
        <f t="shared" si="2"/>
        <v>70</v>
      </c>
      <c r="AC18" s="114" t="s">
        <v>25</v>
      </c>
      <c r="AD18" s="112" t="s">
        <v>15</v>
      </c>
      <c r="AE18" s="114" t="s">
        <v>16</v>
      </c>
      <c r="AF18" s="37" t="s">
        <v>32</v>
      </c>
      <c r="AG18" s="2"/>
    </row>
    <row r="19" spans="2:33">
      <c r="E19" s="2"/>
      <c r="F19" s="65" t="str">
        <f>$A1</f>
        <v>Denmark</v>
      </c>
      <c r="G19" s="68">
        <f>$B2</f>
        <v>158</v>
      </c>
      <c r="H19" s="32">
        <f>$D3</f>
        <v>0</v>
      </c>
      <c r="I19" s="8">
        <f>$D4</f>
        <v>0</v>
      </c>
      <c r="J19" s="8">
        <f>$D5</f>
        <v>0</v>
      </c>
      <c r="K19" s="8">
        <f>$D6</f>
        <v>0</v>
      </c>
      <c r="L19" s="8">
        <f>$D7</f>
        <v>0</v>
      </c>
      <c r="M19" s="8">
        <f>$D8</f>
        <v>3.7974683544303799E-2</v>
      </c>
      <c r="N19" s="8">
        <f>$D9</f>
        <v>0.11392405063291139</v>
      </c>
      <c r="O19" s="8">
        <f>$D10</f>
        <v>0.34810126582278483</v>
      </c>
      <c r="P19" s="9">
        <f>$D11</f>
        <v>0.5</v>
      </c>
      <c r="Q19" s="8">
        <f>$D12</f>
        <v>0.55014326647564471</v>
      </c>
      <c r="R19" s="9">
        <f>$D13</f>
        <v>0.44985673352435529</v>
      </c>
      <c r="S19" s="39">
        <f t="shared" ref="S19" si="3">SUM(M19:O19)</f>
        <v>0.5</v>
      </c>
      <c r="T19" s="65">
        <f>$C2</f>
        <v>102</v>
      </c>
      <c r="U19" s="69">
        <f>$E3</f>
        <v>0</v>
      </c>
      <c r="V19" s="8">
        <f>$E4</f>
        <v>0</v>
      </c>
      <c r="W19" s="8">
        <f>$E5</f>
        <v>0</v>
      </c>
      <c r="X19" s="8">
        <f>$E6</f>
        <v>0</v>
      </c>
      <c r="Y19" s="8">
        <f>$E7</f>
        <v>0</v>
      </c>
      <c r="Z19" s="8">
        <f>$E8</f>
        <v>9.8039215686274508E-3</v>
      </c>
      <c r="AA19" s="8">
        <f>$E9</f>
        <v>0.13725490196078433</v>
      </c>
      <c r="AB19" s="8">
        <f>$E10</f>
        <v>0.26470588235294118</v>
      </c>
      <c r="AC19" s="9">
        <f>$E11</f>
        <v>0.58823529411764708</v>
      </c>
      <c r="AD19" s="8">
        <f>$E13</f>
        <v>0.62781456953642389</v>
      </c>
      <c r="AE19" s="9">
        <f>$E12</f>
        <v>0.37218543046357616</v>
      </c>
      <c r="AF19" s="39">
        <f>SUM(AB19:AC19)</f>
        <v>0.85294117647058831</v>
      </c>
      <c r="AG19" s="2"/>
    </row>
    <row r="20" spans="2:33">
      <c r="E20" s="2"/>
      <c r="F20" s="66"/>
      <c r="G20" s="67"/>
      <c r="H20" s="33"/>
      <c r="I20" s="13"/>
      <c r="J20" s="13"/>
      <c r="K20" s="13"/>
      <c r="L20" s="13"/>
      <c r="M20" s="13"/>
      <c r="N20" s="13"/>
      <c r="O20" s="13"/>
      <c r="P20" s="14"/>
      <c r="Q20" s="33"/>
      <c r="R20" s="14"/>
      <c r="S20" s="40"/>
      <c r="T20" s="66"/>
      <c r="U20" s="36"/>
      <c r="V20" s="13"/>
      <c r="W20" s="13"/>
      <c r="X20" s="13"/>
      <c r="Y20" s="13"/>
      <c r="Z20" s="13"/>
      <c r="AA20" s="13"/>
      <c r="AB20" s="13"/>
      <c r="AC20" s="14"/>
      <c r="AD20" s="13"/>
      <c r="AE20" s="14"/>
      <c r="AF20" s="39"/>
    </row>
    <row r="21" spans="2:33">
      <c r="C21" s="143">
        <f>SUM(U21:AC21)</f>
        <v>1</v>
      </c>
      <c r="D21" s="143">
        <f>SUM(H21:P21)</f>
        <v>0.99999999999999989</v>
      </c>
      <c r="E21" s="2"/>
      <c r="F21" s="66" t="s">
        <v>27</v>
      </c>
      <c r="G21" s="67">
        <v>23487</v>
      </c>
      <c r="H21" s="33">
        <v>3.7467535232256141E-3</v>
      </c>
      <c r="I21" s="13">
        <v>2.5503470004683441E-2</v>
      </c>
      <c r="J21" s="13">
        <v>0.11661770341039725</v>
      </c>
      <c r="K21" s="13">
        <v>0.13232852216119556</v>
      </c>
      <c r="L21" s="13">
        <v>0.15987567590582025</v>
      </c>
      <c r="M21" s="13">
        <v>0.2116915740622472</v>
      </c>
      <c r="N21" s="13">
        <v>0.12870949887171626</v>
      </c>
      <c r="O21" s="13">
        <v>0.10146038233916635</v>
      </c>
      <c r="P21" s="14">
        <v>0.12006641972154809</v>
      </c>
      <c r="Q21" s="33">
        <v>0.53182611657512668</v>
      </c>
      <c r="R21" s="14">
        <v>0.46817388342487332</v>
      </c>
      <c r="S21" s="40">
        <f>SUM(O21:P21)</f>
        <v>0.22152680206071446</v>
      </c>
      <c r="T21" s="66">
        <v>755</v>
      </c>
      <c r="U21" s="33">
        <v>0</v>
      </c>
      <c r="V21" s="13">
        <v>0</v>
      </c>
      <c r="W21" s="13">
        <v>0</v>
      </c>
      <c r="X21" s="13">
        <v>5.2980132450331126E-3</v>
      </c>
      <c r="Y21" s="13">
        <v>1.3245033112582781E-3</v>
      </c>
      <c r="Z21" s="13">
        <v>2.2516556291390728E-2</v>
      </c>
      <c r="AA21" s="13">
        <v>8.0794701986754966E-2</v>
      </c>
      <c r="AB21" s="13">
        <v>0.22781456953642384</v>
      </c>
      <c r="AC21" s="14">
        <v>0.66225165562913912</v>
      </c>
      <c r="AD21" s="13">
        <v>0.62781456953642389</v>
      </c>
      <c r="AE21" s="14">
        <v>0.37218543046357616</v>
      </c>
      <c r="AF21" s="39">
        <f t="shared" ref="AF21:AF32" si="4">SUM(AB21:AC21)</f>
        <v>0.890066225165563</v>
      </c>
      <c r="AG21" s="106" t="s">
        <v>74</v>
      </c>
    </row>
    <row r="22" spans="2:33">
      <c r="C22" s="143">
        <f t="shared" ref="C22:C34" si="5">SUM(U22:AC22)</f>
        <v>1</v>
      </c>
      <c r="D22" s="143">
        <f t="shared" ref="D22:D36" si="6">SUM(H22:P22)</f>
        <v>0.99999999999999989</v>
      </c>
      <c r="E22" s="2"/>
      <c r="F22" s="66" t="s">
        <v>26</v>
      </c>
      <c r="G22" s="67">
        <v>10653</v>
      </c>
      <c r="H22" s="33">
        <v>1.2954097437341595E-2</v>
      </c>
      <c r="I22" s="13">
        <v>5.4069276260208389E-2</v>
      </c>
      <c r="J22" s="13">
        <v>0.27391345160987512</v>
      </c>
      <c r="K22" s="13">
        <v>0.10663662817985543</v>
      </c>
      <c r="L22" s="13">
        <v>0.13254482305453863</v>
      </c>
      <c r="M22" s="13">
        <v>0.18248380737820333</v>
      </c>
      <c r="N22" s="13">
        <v>0.12606777433586783</v>
      </c>
      <c r="O22" s="71">
        <v>6.6178541255984227E-2</v>
      </c>
      <c r="P22" s="72">
        <v>4.5151600488125408E-2</v>
      </c>
      <c r="Q22" s="33">
        <v>0.40298507462686567</v>
      </c>
      <c r="R22" s="14">
        <v>0.59701492537313428</v>
      </c>
      <c r="S22" s="40">
        <f>SUM(O22:P22)</f>
        <v>0.11133014174410963</v>
      </c>
      <c r="T22" s="66">
        <v>232</v>
      </c>
      <c r="U22" s="33">
        <v>0</v>
      </c>
      <c r="V22" s="13">
        <v>0</v>
      </c>
      <c r="W22" s="13">
        <v>0</v>
      </c>
      <c r="X22" s="13">
        <v>4.3103448275862068E-3</v>
      </c>
      <c r="Y22" s="13">
        <v>1.2931034482758621E-2</v>
      </c>
      <c r="Z22" s="13">
        <v>6.4655172413793108E-2</v>
      </c>
      <c r="AA22" s="13">
        <v>0.14224137931034483</v>
      </c>
      <c r="AB22" s="13">
        <v>0.29310344827586204</v>
      </c>
      <c r="AC22" s="14">
        <v>0.48275862068965519</v>
      </c>
      <c r="AD22" s="13">
        <v>0.53448275862068961</v>
      </c>
      <c r="AE22" s="14">
        <v>0.46551724137931033</v>
      </c>
      <c r="AF22" s="39">
        <f t="shared" si="4"/>
        <v>0.77586206896551724</v>
      </c>
      <c r="AG22" s="106" t="s">
        <v>77</v>
      </c>
    </row>
    <row r="23" spans="2:33">
      <c r="C23" s="143">
        <f t="shared" si="5"/>
        <v>1</v>
      </c>
      <c r="D23" s="143">
        <f t="shared" si="6"/>
        <v>0.99999999999999978</v>
      </c>
      <c r="E23" s="2"/>
      <c r="F23" s="66" t="s">
        <v>28</v>
      </c>
      <c r="G23" s="67">
        <v>13956</v>
      </c>
      <c r="H23" s="33">
        <v>1.4760676411579248E-2</v>
      </c>
      <c r="I23" s="13">
        <v>2.5150472914875321E-2</v>
      </c>
      <c r="J23" s="13">
        <v>0.10346804241903124</v>
      </c>
      <c r="K23" s="13">
        <v>0.14423903697334481</v>
      </c>
      <c r="L23" s="13">
        <v>0.17791630839782172</v>
      </c>
      <c r="M23" s="13">
        <v>0.17605331040412725</v>
      </c>
      <c r="N23" s="13">
        <v>0.12754370879908283</v>
      </c>
      <c r="O23" s="13">
        <v>9.2003439380911434E-2</v>
      </c>
      <c r="P23" s="14">
        <v>0.13886500429922613</v>
      </c>
      <c r="Q23" s="33">
        <v>0.57280022929206076</v>
      </c>
      <c r="R23" s="14">
        <v>0.42719977070793924</v>
      </c>
      <c r="S23" s="40">
        <f t="shared" ref="S23:S36" si="7">SUM(O23:P23)</f>
        <v>0.23086844368013756</v>
      </c>
      <c r="T23" s="66">
        <v>409</v>
      </c>
      <c r="U23" s="33">
        <v>0</v>
      </c>
      <c r="V23" s="13">
        <v>0</v>
      </c>
      <c r="W23" s="13">
        <v>0</v>
      </c>
      <c r="X23" s="13">
        <v>0</v>
      </c>
      <c r="Y23" s="13">
        <v>9.7799511002444987E-3</v>
      </c>
      <c r="Z23" s="13">
        <v>2.4449877750611249E-2</v>
      </c>
      <c r="AA23" s="13">
        <v>0.10268948655256724</v>
      </c>
      <c r="AB23" s="13">
        <v>0.21515892420537897</v>
      </c>
      <c r="AC23" s="14">
        <v>0.64792176039119809</v>
      </c>
      <c r="AD23" s="13">
        <v>0.53545232273838628</v>
      </c>
      <c r="AE23" s="14">
        <v>0.46454767726161367</v>
      </c>
      <c r="AF23" s="39">
        <f t="shared" si="4"/>
        <v>0.86308068459657705</v>
      </c>
      <c r="AG23" s="106" t="s">
        <v>78</v>
      </c>
    </row>
    <row r="24" spans="2:33">
      <c r="C24" s="143">
        <f t="shared" si="5"/>
        <v>1</v>
      </c>
      <c r="D24" s="170">
        <f>SUM(H24:P24)</f>
        <v>1</v>
      </c>
      <c r="E24" s="2"/>
      <c r="F24" s="66" t="s">
        <v>12</v>
      </c>
      <c r="G24" s="67">
        <v>13216</v>
      </c>
      <c r="H24" s="33">
        <v>5.267175572519084E-3</v>
      </c>
      <c r="I24" s="13">
        <v>1.366412213740458E-2</v>
      </c>
      <c r="J24" s="13">
        <v>7.2671755725190842E-2</v>
      </c>
      <c r="K24" s="13">
        <v>9.1603053435114504E-2</v>
      </c>
      <c r="L24" s="13">
        <v>0.12977099236641221</v>
      </c>
      <c r="M24" s="13">
        <v>0.16793893129770993</v>
      </c>
      <c r="N24" s="13">
        <v>0.13740458015267176</v>
      </c>
      <c r="O24" s="13">
        <v>0.13740458015267176</v>
      </c>
      <c r="P24" s="143">
        <v>0.24427480916030533</v>
      </c>
      <c r="Q24" s="33">
        <v>0.52862595419847325</v>
      </c>
      <c r="R24" s="14">
        <v>0.48022900763358778</v>
      </c>
      <c r="S24" s="40">
        <f t="shared" si="7"/>
        <v>0.38167938931297707</v>
      </c>
      <c r="T24" s="67">
        <v>1400</v>
      </c>
      <c r="U24" s="33">
        <v>0</v>
      </c>
      <c r="V24" s="13">
        <v>0</v>
      </c>
      <c r="W24" s="13">
        <v>2.8571428571428571E-3</v>
      </c>
      <c r="X24" s="13">
        <v>2.8571428571428571E-3</v>
      </c>
      <c r="Y24" s="13">
        <v>7.8571428571428577E-3</v>
      </c>
      <c r="Z24" s="13">
        <v>3.2857142857142856E-2</v>
      </c>
      <c r="AA24" s="13">
        <v>7.7142857142857138E-2</v>
      </c>
      <c r="AB24" s="13">
        <v>0.23642857142857143</v>
      </c>
      <c r="AC24" s="14">
        <v>0.64</v>
      </c>
      <c r="AD24" s="13">
        <v>0.43285714285714288</v>
      </c>
      <c r="AE24" s="14">
        <v>0.56714285714285717</v>
      </c>
      <c r="AF24" s="39">
        <f t="shared" si="4"/>
        <v>0.87642857142857145</v>
      </c>
      <c r="AG24" s="106" t="s">
        <v>79</v>
      </c>
    </row>
    <row r="25" spans="2:33">
      <c r="C25" s="143"/>
      <c r="D25" s="170">
        <f t="shared" si="6"/>
        <v>1</v>
      </c>
      <c r="E25" s="2"/>
      <c r="F25" s="66" t="s">
        <v>24</v>
      </c>
      <c r="G25" s="67">
        <v>6218</v>
      </c>
      <c r="H25" s="33">
        <v>1.1038961038961039E-2</v>
      </c>
      <c r="I25" s="13">
        <v>4.1720779220779221E-2</v>
      </c>
      <c r="J25" s="13">
        <v>0.14139610389610391</v>
      </c>
      <c r="K25" s="13">
        <v>0.15974025974025974</v>
      </c>
      <c r="L25" s="13">
        <v>0.18766233766233767</v>
      </c>
      <c r="M25" s="13">
        <v>0.199512987012987</v>
      </c>
      <c r="N25" s="13">
        <v>0.1185064935064935</v>
      </c>
      <c r="O25" s="71">
        <v>7.9707792207792214E-2</v>
      </c>
      <c r="P25" s="72">
        <v>6.0714285714285714E-2</v>
      </c>
      <c r="Q25" s="33">
        <v>0.5</v>
      </c>
      <c r="R25" s="14">
        <v>0.5</v>
      </c>
      <c r="S25" s="40">
        <f t="shared" si="7"/>
        <v>0.14042207792207792</v>
      </c>
      <c r="T25" s="66"/>
      <c r="U25" s="36"/>
      <c r="V25" s="13"/>
      <c r="W25" s="13"/>
      <c r="X25" s="13"/>
      <c r="Y25" s="13"/>
      <c r="Z25" s="13"/>
      <c r="AA25" s="13"/>
      <c r="AB25" s="13"/>
      <c r="AC25" s="14"/>
      <c r="AD25" s="13"/>
      <c r="AE25" s="14"/>
      <c r="AF25" s="39"/>
      <c r="AG25" s="106" t="s">
        <v>80</v>
      </c>
    </row>
    <row r="26" spans="2:33">
      <c r="C26" s="143">
        <f t="shared" si="5"/>
        <v>0.99995129316643128</v>
      </c>
      <c r="D26" s="170">
        <f t="shared" si="6"/>
        <v>1.0000013798400331</v>
      </c>
      <c r="E26" s="2"/>
      <c r="F26" s="66" t="s">
        <v>23</v>
      </c>
      <c r="G26" s="67">
        <v>161661</v>
      </c>
      <c r="H26" s="33">
        <v>6.2793165591856978E-3</v>
      </c>
      <c r="I26" s="13">
        <v>0</v>
      </c>
      <c r="J26" s="13">
        <v>4.3955215914299885E-2</v>
      </c>
      <c r="K26" s="13">
        <v>8.5817326308871206E-2</v>
      </c>
      <c r="L26" s="13">
        <v>0.12558633118371393</v>
      </c>
      <c r="M26" s="13">
        <v>0.18741344807415775</v>
      </c>
      <c r="N26" s="13">
        <v>0.15240424565523622</v>
      </c>
      <c r="O26" s="13">
        <v>0.16364984267211122</v>
      </c>
      <c r="P26" s="14">
        <v>0.23489565347245717</v>
      </c>
      <c r="Q26" s="33"/>
      <c r="R26" s="14"/>
      <c r="S26" s="40">
        <f t="shared" si="7"/>
        <v>0.39854549614456836</v>
      </c>
      <c r="T26" s="67">
        <v>20531</v>
      </c>
      <c r="U26" s="33">
        <v>9.7413667137499389E-5</v>
      </c>
      <c r="V26" s="13">
        <v>0</v>
      </c>
      <c r="W26" s="13">
        <v>3.4094783498124785E-4</v>
      </c>
      <c r="X26" s="13">
        <v>1.9969801763187376E-3</v>
      </c>
      <c r="Y26" s="13">
        <v>8.7672300423749447E-3</v>
      </c>
      <c r="Z26" s="13">
        <v>3.7796502849349767E-2</v>
      </c>
      <c r="AA26" s="13">
        <v>0.11348692221518679</v>
      </c>
      <c r="AB26" s="13">
        <v>0.30846037699089185</v>
      </c>
      <c r="AC26" s="14">
        <v>0.52900491939019045</v>
      </c>
      <c r="AD26" s="13"/>
      <c r="AE26" s="14"/>
      <c r="AF26" s="39">
        <f t="shared" si="4"/>
        <v>0.83746529638108225</v>
      </c>
      <c r="AG26" s="106" t="s">
        <v>75</v>
      </c>
    </row>
    <row r="27" spans="2:33">
      <c r="C27" s="143">
        <f t="shared" si="5"/>
        <v>0.99999696091544066</v>
      </c>
      <c r="D27" s="143">
        <f t="shared" si="6"/>
        <v>0.99998367544411781</v>
      </c>
      <c r="E27" s="2"/>
      <c r="F27" s="66" t="s">
        <v>20</v>
      </c>
      <c r="G27" s="67">
        <v>106447</v>
      </c>
      <c r="H27" s="33">
        <v>2.6773887474517834E-3</v>
      </c>
      <c r="I27" s="13">
        <v>5.5238757315847322E-3</v>
      </c>
      <c r="J27" s="13">
        <v>5.0550978421186131E-2</v>
      </c>
      <c r="K27" s="13">
        <v>9.7146936973329448E-2</v>
      </c>
      <c r="L27" s="13">
        <v>0.15113624620703262</v>
      </c>
      <c r="M27" s="13">
        <v>0.18634625682264414</v>
      </c>
      <c r="N27" s="13">
        <v>0.16640205924074891</v>
      </c>
      <c r="O27" s="13">
        <v>0.15929993330013997</v>
      </c>
      <c r="P27" s="14">
        <v>0.18090000000000001</v>
      </c>
      <c r="Q27" s="33">
        <v>0.5209165124428119</v>
      </c>
      <c r="R27" s="14">
        <v>0.47889560062754233</v>
      </c>
      <c r="S27" s="40">
        <f t="shared" si="7"/>
        <v>0.34019993330013998</v>
      </c>
      <c r="T27" s="67">
        <v>6729</v>
      </c>
      <c r="U27" s="33">
        <v>1.4861049190072819E-4</v>
      </c>
      <c r="V27" s="13">
        <v>1.4861049190072819E-4</v>
      </c>
      <c r="W27" s="13">
        <v>1.63471541090801E-3</v>
      </c>
      <c r="X27" s="13">
        <v>3.5666518056174765E-3</v>
      </c>
      <c r="Y27" s="13">
        <v>9.065240005944419E-3</v>
      </c>
      <c r="Z27" s="13">
        <v>2.9276266904443453E-2</v>
      </c>
      <c r="AA27" s="13">
        <v>8.8720463664734725E-2</v>
      </c>
      <c r="AB27" s="13">
        <v>0.26348640213999108</v>
      </c>
      <c r="AC27" s="14">
        <v>0.60394999999999999</v>
      </c>
      <c r="AD27" s="13">
        <v>0.39411502452073116</v>
      </c>
      <c r="AE27" s="14">
        <v>0.6097488482686878</v>
      </c>
      <c r="AF27" s="39">
        <f t="shared" si="4"/>
        <v>0.86743640213999107</v>
      </c>
      <c r="AG27" s="106" t="s">
        <v>81</v>
      </c>
    </row>
    <row r="28" spans="2:33">
      <c r="C28" s="143">
        <f t="shared" si="5"/>
        <v>0.99916453088480806</v>
      </c>
      <c r="D28" s="143">
        <f t="shared" si="6"/>
        <v>0.99843397206139139</v>
      </c>
      <c r="E28" s="2"/>
      <c r="F28" s="66" t="s">
        <v>22</v>
      </c>
      <c r="G28" s="67">
        <v>21762</v>
      </c>
      <c r="H28" s="33">
        <v>2.8949545078577337E-3</v>
      </c>
      <c r="I28" s="13">
        <v>7.1684587813620072E-3</v>
      </c>
      <c r="J28" s="13">
        <v>6.6262292068743678E-2</v>
      </c>
      <c r="K28" s="13">
        <v>7.7474496829335535E-2</v>
      </c>
      <c r="L28" s="13">
        <v>0.10247219924639279</v>
      </c>
      <c r="M28" s="13">
        <v>0.17121588089330025</v>
      </c>
      <c r="N28" s="13">
        <v>0.1497564562080691</v>
      </c>
      <c r="O28" s="13">
        <v>0.1851392335263303</v>
      </c>
      <c r="P28" s="14">
        <v>0.23605000000000001</v>
      </c>
      <c r="Q28" s="33">
        <v>0.53961032993291058</v>
      </c>
      <c r="R28" s="14">
        <v>0.45919492693686242</v>
      </c>
      <c r="S28" s="40">
        <f t="shared" si="7"/>
        <v>0.42118923352633031</v>
      </c>
      <c r="T28" s="67">
        <v>2396</v>
      </c>
      <c r="U28" s="33">
        <v>0</v>
      </c>
      <c r="V28" s="13">
        <v>0</v>
      </c>
      <c r="W28" s="13">
        <v>8.3472454090150253E-4</v>
      </c>
      <c r="X28" s="13">
        <v>1.2520868113522537E-3</v>
      </c>
      <c r="Y28" s="13">
        <v>3.7562604340567614E-3</v>
      </c>
      <c r="Z28" s="13">
        <v>2.1702838063439065E-2</v>
      </c>
      <c r="AA28" s="13">
        <v>9.3071786310517532E-2</v>
      </c>
      <c r="AB28" s="13">
        <v>0.30050083472454092</v>
      </c>
      <c r="AC28" s="14">
        <v>0.57804599999999995</v>
      </c>
      <c r="AD28" s="13">
        <v>0.61227045075125197</v>
      </c>
      <c r="AE28" s="14">
        <v>0.38772954924874792</v>
      </c>
      <c r="AF28" s="39">
        <f t="shared" si="4"/>
        <v>0.87854683472454087</v>
      </c>
      <c r="AG28" s="106" t="s">
        <v>82</v>
      </c>
    </row>
    <row r="29" spans="2:33">
      <c r="C29" s="143">
        <f t="shared" si="5"/>
        <v>1</v>
      </c>
      <c r="D29" s="143">
        <f t="shared" si="6"/>
        <v>1</v>
      </c>
      <c r="E29" s="2"/>
      <c r="F29" s="66" t="s">
        <v>21</v>
      </c>
      <c r="G29" s="67">
        <v>7073</v>
      </c>
      <c r="H29" s="33">
        <v>1.1310617842499647E-2</v>
      </c>
      <c r="I29" s="13">
        <v>2.6438569206842923E-2</v>
      </c>
      <c r="J29" s="13">
        <v>0.12158914180687121</v>
      </c>
      <c r="K29" s="13">
        <v>0.13360667326452708</v>
      </c>
      <c r="L29" s="13">
        <v>0.19129082426127528</v>
      </c>
      <c r="M29" s="13">
        <v>0.1969461331825251</v>
      </c>
      <c r="N29" s="13">
        <v>0.12682030255902729</v>
      </c>
      <c r="O29" s="71">
        <v>9.840237522974693E-2</v>
      </c>
      <c r="P29" s="72">
        <v>9.3595362646684568E-2</v>
      </c>
      <c r="Q29" s="33">
        <v>0.55000000000000004</v>
      </c>
      <c r="R29" s="14">
        <v>0.45</v>
      </c>
      <c r="S29" s="40">
        <v>0.43295530353569045</v>
      </c>
      <c r="T29" s="66">
        <v>336</v>
      </c>
      <c r="U29" s="3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2.976190476190476E-2</v>
      </c>
      <c r="AA29" s="13">
        <v>0.11904761904761904</v>
      </c>
      <c r="AB29" s="71">
        <v>0.30952380952380953</v>
      </c>
      <c r="AC29" s="72">
        <v>0.54166666666666674</v>
      </c>
      <c r="AD29" s="13">
        <v>0.61227045075125208</v>
      </c>
      <c r="AE29" s="14">
        <v>0.39</v>
      </c>
      <c r="AF29" s="39">
        <v>0.85</v>
      </c>
      <c r="AG29" s="106" t="s">
        <v>76</v>
      </c>
    </row>
    <row r="30" spans="2:33">
      <c r="C30" s="143">
        <f t="shared" si="5"/>
        <v>0.99997948359017086</v>
      </c>
      <c r="D30" s="143">
        <f t="shared" si="6"/>
        <v>1</v>
      </c>
      <c r="E30" s="2"/>
      <c r="F30" s="66" t="s">
        <v>29</v>
      </c>
      <c r="G30" s="67">
        <v>23282</v>
      </c>
      <c r="H30" s="33">
        <v>6.2709389227729581E-3</v>
      </c>
      <c r="I30" s="13">
        <v>9.3205051112447389E-3</v>
      </c>
      <c r="J30" s="13">
        <v>8.2553045271024819E-2</v>
      </c>
      <c r="K30" s="13">
        <v>0.1077656558714887</v>
      </c>
      <c r="L30" s="13">
        <v>0.14539128940812646</v>
      </c>
      <c r="M30" s="13">
        <v>0.17794862984279702</v>
      </c>
      <c r="N30" s="13">
        <v>0.12902671591787648</v>
      </c>
      <c r="O30" s="13">
        <v>0.12979984537410874</v>
      </c>
      <c r="P30" s="14">
        <v>0.2119233742805601</v>
      </c>
      <c r="Q30" s="33"/>
      <c r="R30" s="14"/>
      <c r="S30" s="40">
        <f t="shared" si="7"/>
        <v>0.34172321965466884</v>
      </c>
      <c r="T30" s="66">
        <v>755</v>
      </c>
      <c r="U30" s="33">
        <v>-2.0516409829175501E-5</v>
      </c>
      <c r="V30" s="13">
        <v>0</v>
      </c>
      <c r="W30" s="13">
        <v>0</v>
      </c>
      <c r="X30" s="13">
        <v>5.2980132450331126E-3</v>
      </c>
      <c r="Y30" s="13">
        <v>1.3245033112582781E-3</v>
      </c>
      <c r="Z30" s="13">
        <v>2.2516556291390728E-2</v>
      </c>
      <c r="AA30" s="13">
        <v>8.0794701986754966E-2</v>
      </c>
      <c r="AB30" s="13">
        <v>0.22781456953642384</v>
      </c>
      <c r="AC30" s="14">
        <v>0.66225165562913912</v>
      </c>
      <c r="AD30" s="13">
        <v>0.62781456953642389</v>
      </c>
      <c r="AE30" s="14">
        <v>0.37218543046357616</v>
      </c>
      <c r="AF30" s="39">
        <f t="shared" si="4"/>
        <v>0.890066225165563</v>
      </c>
      <c r="AG30" s="106" t="s">
        <v>83</v>
      </c>
    </row>
    <row r="31" spans="2:33">
      <c r="C31" s="143">
        <f t="shared" si="5"/>
        <v>0.99994946077282965</v>
      </c>
      <c r="D31" s="143">
        <f t="shared" si="6"/>
        <v>1</v>
      </c>
      <c r="E31" s="2"/>
      <c r="F31" s="66" t="s">
        <v>46</v>
      </c>
      <c r="G31" s="67">
        <v>619</v>
      </c>
      <c r="H31" s="33">
        <v>1.6155088852988692E-3</v>
      </c>
      <c r="I31" s="13">
        <v>8.0775444264943458E-3</v>
      </c>
      <c r="J31" s="13">
        <v>4.5234248788368334E-2</v>
      </c>
      <c r="K31" s="13">
        <v>5.492730210016155E-2</v>
      </c>
      <c r="L31" s="13">
        <v>4.361873990306947E-2</v>
      </c>
      <c r="M31" s="13">
        <v>9.5315024232633286E-2</v>
      </c>
      <c r="N31" s="13">
        <v>0.28594507269789982</v>
      </c>
      <c r="O31" s="13">
        <v>0.37802907915993539</v>
      </c>
      <c r="P31" s="14">
        <v>8.723747980613894E-2</v>
      </c>
      <c r="Q31" s="33"/>
      <c r="R31" s="14"/>
      <c r="S31" s="40">
        <f t="shared" si="7"/>
        <v>0.46526655896607433</v>
      </c>
      <c r="T31" s="66">
        <v>7</v>
      </c>
      <c r="U31" s="33">
        <v>-5.05392271703545E-5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0.8571428571428571</v>
      </c>
      <c r="AC31" s="14">
        <v>0.14285714285714285</v>
      </c>
      <c r="AD31" s="13"/>
      <c r="AE31" s="14"/>
      <c r="AF31" s="39">
        <v>1</v>
      </c>
      <c r="AG31" s="106" t="s">
        <v>73</v>
      </c>
    </row>
    <row r="32" spans="2:33">
      <c r="B32" s="106" t="s">
        <v>121</v>
      </c>
      <c r="C32" s="143">
        <f t="shared" si="5"/>
        <v>1</v>
      </c>
      <c r="D32" s="170">
        <f t="shared" si="6"/>
        <v>1</v>
      </c>
      <c r="E32" s="2"/>
      <c r="F32" s="66" t="s">
        <v>35</v>
      </c>
      <c r="G32" s="83">
        <v>9809</v>
      </c>
      <c r="H32" s="33">
        <v>4.8934651850341522E-2</v>
      </c>
      <c r="I32" s="13">
        <v>0.12284636558262819</v>
      </c>
      <c r="J32" s="13">
        <v>0.23111428280150881</v>
      </c>
      <c r="K32" s="13">
        <v>0.13956570496482823</v>
      </c>
      <c r="L32" s="13">
        <v>0.13355082067489041</v>
      </c>
      <c r="M32" s="13">
        <v>0.13079824650830871</v>
      </c>
      <c r="N32" s="13">
        <v>0.10500560709552452</v>
      </c>
      <c r="O32" s="13">
        <v>5.2808645121826897E-2</v>
      </c>
      <c r="P32" s="14">
        <v>3.5375675400142727E-2</v>
      </c>
      <c r="Q32" s="33"/>
      <c r="R32" s="14"/>
      <c r="S32" s="40">
        <f t="shared" si="7"/>
        <v>8.8184320521969617E-2</v>
      </c>
      <c r="T32" s="67">
        <v>91</v>
      </c>
      <c r="U32" s="33">
        <v>0</v>
      </c>
      <c r="V32" s="13">
        <v>0</v>
      </c>
      <c r="W32" s="13">
        <v>0</v>
      </c>
      <c r="X32" s="13">
        <v>1.098901098901099E-2</v>
      </c>
      <c r="Y32" s="171">
        <v>1.098901098901099E-2</v>
      </c>
      <c r="Z32" s="13">
        <v>1.098901098901099E-2</v>
      </c>
      <c r="AA32" s="13">
        <v>0.12087912087912088</v>
      </c>
      <c r="AB32" s="13">
        <v>0.27472527472527475</v>
      </c>
      <c r="AC32" s="14">
        <v>0.5714285714285714</v>
      </c>
      <c r="AD32" s="13"/>
      <c r="AE32" s="14"/>
      <c r="AF32" s="39">
        <f t="shared" si="4"/>
        <v>0.84615384615384615</v>
      </c>
      <c r="AG32" s="2" t="s">
        <v>72</v>
      </c>
    </row>
    <row r="33" spans="2:50">
      <c r="C33" s="143">
        <f t="shared" si="5"/>
        <v>1.0028571428571427</v>
      </c>
      <c r="D33" s="143"/>
      <c r="E33" s="2"/>
      <c r="F33" s="66" t="s">
        <v>41</v>
      </c>
      <c r="G33" s="67"/>
      <c r="H33" s="33"/>
      <c r="I33" s="13"/>
      <c r="J33" s="13"/>
      <c r="K33" s="13"/>
      <c r="L33" s="13"/>
      <c r="M33" s="13"/>
      <c r="N33" s="13"/>
      <c r="O33" s="13"/>
      <c r="P33" s="14"/>
      <c r="Q33" s="33"/>
      <c r="R33" s="14"/>
      <c r="S33" s="40"/>
      <c r="T33" s="67">
        <v>9186</v>
      </c>
      <c r="U33" s="33">
        <v>0</v>
      </c>
      <c r="V33" s="13">
        <v>0</v>
      </c>
      <c r="W33" s="13">
        <v>0</v>
      </c>
      <c r="X33" s="13">
        <v>1.098901098901099E-2</v>
      </c>
      <c r="Y33" s="13">
        <v>1.098901098901099E-2</v>
      </c>
      <c r="Z33" s="13">
        <v>0.05</v>
      </c>
      <c r="AA33" s="13">
        <v>0.12087912087912088</v>
      </c>
      <c r="AB33" s="13">
        <v>0.24</v>
      </c>
      <c r="AC33" s="14">
        <v>0.56999999999999995</v>
      </c>
      <c r="AD33" s="13">
        <v>0.6</v>
      </c>
      <c r="AE33" s="14">
        <v>0.4</v>
      </c>
      <c r="AF33" s="39">
        <f>SUM(AB33:AC33)</f>
        <v>0.80999999999999994</v>
      </c>
      <c r="AG33" s="2" t="s">
        <v>71</v>
      </c>
    </row>
    <row r="34" spans="2:50">
      <c r="C34" s="143">
        <f t="shared" si="5"/>
        <v>0.99856733524355301</v>
      </c>
      <c r="D34" s="143">
        <f t="shared" si="6"/>
        <v>1</v>
      </c>
      <c r="E34" s="2"/>
      <c r="F34" s="66" t="s">
        <v>117</v>
      </c>
      <c r="G34" s="67">
        <v>13989</v>
      </c>
      <c r="H34" s="33">
        <v>7.266913741733886E-3</v>
      </c>
      <c r="I34" s="13">
        <v>2.042002761427222E-2</v>
      </c>
      <c r="J34" s="13">
        <v>0.10820434561441755</v>
      </c>
      <c r="K34" s="13">
        <v>0.14628297362110312</v>
      </c>
      <c r="L34" s="13">
        <v>0.16394157401351647</v>
      </c>
      <c r="M34" s="13">
        <v>0.19729670808807501</v>
      </c>
      <c r="N34" s="13">
        <v>0.16314221350192573</v>
      </c>
      <c r="O34" s="13">
        <v>9.1999127970350994E-2</v>
      </c>
      <c r="P34" s="14">
        <v>0.10144611583460504</v>
      </c>
      <c r="Q34" s="33"/>
      <c r="R34" s="14"/>
      <c r="S34" s="40">
        <f t="shared" si="7"/>
        <v>0.19344524380495604</v>
      </c>
      <c r="T34" s="66">
        <v>671</v>
      </c>
      <c r="U34" s="33">
        <v>0</v>
      </c>
      <c r="V34" s="13">
        <v>0</v>
      </c>
      <c r="W34" s="13">
        <v>1.4326647564469914E-3</v>
      </c>
      <c r="X34" s="13">
        <v>1.1461318051575931E-2</v>
      </c>
      <c r="Y34" s="13">
        <v>2.0057306590257881E-2</v>
      </c>
      <c r="Z34" s="13">
        <v>4.5845272206303724E-2</v>
      </c>
      <c r="AA34" s="13">
        <v>0.13753581661891118</v>
      </c>
      <c r="AB34" s="13">
        <v>0.2148997134670487</v>
      </c>
      <c r="AC34" s="14">
        <v>0.56733524355300857</v>
      </c>
      <c r="AD34" s="13"/>
      <c r="AF34" s="39">
        <f>SUM(AB34:AC34)</f>
        <v>0.7822349570200573</v>
      </c>
      <c r="AG34" s="106" t="s">
        <v>114</v>
      </c>
    </row>
    <row r="35" spans="2:50">
      <c r="C35" s="143">
        <f>SUM(U35:AC35)</f>
        <v>1</v>
      </c>
      <c r="D35" s="143"/>
      <c r="E35" s="15"/>
      <c r="F35" s="66" t="s">
        <v>115</v>
      </c>
      <c r="G35" s="67"/>
      <c r="H35" s="33"/>
      <c r="I35" s="13"/>
      <c r="J35" s="13"/>
      <c r="K35" s="13"/>
      <c r="L35" s="13"/>
      <c r="M35" s="13"/>
      <c r="N35" s="13"/>
      <c r="O35" s="13"/>
      <c r="P35" s="14"/>
      <c r="Q35" s="33"/>
      <c r="R35" s="14"/>
      <c r="S35" s="40"/>
      <c r="T35" s="66">
        <v>10834</v>
      </c>
      <c r="U35" s="33">
        <v>9.2302012183865609E-5</v>
      </c>
      <c r="V35" s="13">
        <v>5.5381207310319363E-4</v>
      </c>
      <c r="W35" s="13">
        <v>4.430496584825549E-3</v>
      </c>
      <c r="X35" s="13">
        <v>1.5599040059073288E-2</v>
      </c>
      <c r="Y35" s="13">
        <v>3.8582241092855823E-2</v>
      </c>
      <c r="Z35" s="13">
        <v>9.8301642975816866E-2</v>
      </c>
      <c r="AA35" s="13">
        <v>0.19466494369577256</v>
      </c>
      <c r="AB35" s="13">
        <v>0.26656821118700386</v>
      </c>
      <c r="AC35" s="14">
        <v>0.38120731031936494</v>
      </c>
      <c r="AD35" s="13">
        <v>0.6</v>
      </c>
      <c r="AE35" s="14">
        <v>0.4</v>
      </c>
      <c r="AF35" s="39">
        <f>SUM(AB35:AC35)</f>
        <v>0.64777552150636875</v>
      </c>
      <c r="AG35" s="15"/>
    </row>
    <row r="36" spans="2:50">
      <c r="C36" s="143"/>
      <c r="D36" s="143">
        <f t="shared" si="6"/>
        <v>0.99762244412743706</v>
      </c>
      <c r="E36" s="15"/>
      <c r="F36" s="66" t="s">
        <v>116</v>
      </c>
      <c r="G36" s="67">
        <v>14642</v>
      </c>
      <c r="H36" s="33">
        <v>8.5592011412268191E-3</v>
      </c>
      <c r="I36" s="13">
        <v>2.1873514027579647E-2</v>
      </c>
      <c r="J36" s="13">
        <v>0.1340941512125535</v>
      </c>
      <c r="K36" s="13">
        <v>0.16785544460294816</v>
      </c>
      <c r="L36" s="13">
        <v>0.19448407037565382</v>
      </c>
      <c r="M36" s="13">
        <v>0.18925344745601522</v>
      </c>
      <c r="N36" s="13">
        <v>0.16024726581074655</v>
      </c>
      <c r="O36" s="13">
        <v>7.8459343794579167E-2</v>
      </c>
      <c r="P36" s="14">
        <v>4.2796005706134094E-2</v>
      </c>
      <c r="Q36" s="33">
        <v>0.51</v>
      </c>
      <c r="R36" s="14">
        <v>0.49</v>
      </c>
      <c r="S36" s="40">
        <f t="shared" si="7"/>
        <v>0.12125534950071326</v>
      </c>
      <c r="T36" s="66">
        <v>428</v>
      </c>
      <c r="U36" s="36">
        <v>0</v>
      </c>
      <c r="V36" s="13">
        <v>0</v>
      </c>
      <c r="W36" s="13">
        <v>7.8125E-3</v>
      </c>
      <c r="X36" s="13">
        <v>3.125E-2</v>
      </c>
      <c r="Y36" s="13">
        <v>6.25E-2</v>
      </c>
      <c r="Z36" s="13">
        <v>8.59375E-2</v>
      </c>
      <c r="AA36" s="13">
        <v>0.2109375</v>
      </c>
      <c r="AB36" s="13">
        <v>0.1953125</v>
      </c>
      <c r="AC36" s="14">
        <v>0.40625</v>
      </c>
      <c r="AD36" s="13">
        <v>0.50800000000000001</v>
      </c>
      <c r="AE36" s="173">
        <v>0.40600000000000003</v>
      </c>
      <c r="AF36" s="39">
        <f>SUM(AB36:AC36)</f>
        <v>0.6015625</v>
      </c>
      <c r="AG36" s="15"/>
    </row>
    <row r="37" spans="2:50"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2:50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2:50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2:50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2:50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2:50" ht="14" thickBot="1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2:50">
      <c r="E43" s="2"/>
      <c r="F43" s="113"/>
      <c r="G43" s="112" t="s">
        <v>11</v>
      </c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3"/>
      <c r="Z43" s="114"/>
      <c r="AA43" s="37" t="s">
        <v>11</v>
      </c>
      <c r="AB43" s="153"/>
      <c r="AC43" s="113" t="s">
        <v>14</v>
      </c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4"/>
      <c r="AU43" s="113"/>
      <c r="AV43" s="114"/>
      <c r="AW43" s="37" t="s">
        <v>14</v>
      </c>
      <c r="AX43" s="2"/>
    </row>
    <row r="44" spans="2:50" ht="14" thickBot="1">
      <c r="E44" s="2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5"/>
      <c r="Z44" s="7"/>
      <c r="AA44" s="38"/>
      <c r="AB44" s="153"/>
      <c r="AC44" s="86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7"/>
      <c r="AU44" s="86"/>
      <c r="AV44" s="87"/>
      <c r="AW44" s="38"/>
    </row>
    <row r="45" spans="2:50">
      <c r="F45" s="113" t="s">
        <v>19</v>
      </c>
      <c r="G45" s="64" t="s">
        <v>13</v>
      </c>
      <c r="H45" s="112">
        <v>0</v>
      </c>
      <c r="I45" s="112">
        <v>5</v>
      </c>
      <c r="J45" s="112">
        <v>10</v>
      </c>
      <c r="K45" s="112">
        <v>15</v>
      </c>
      <c r="L45" s="112">
        <v>20</v>
      </c>
      <c r="M45" s="112">
        <v>25</v>
      </c>
      <c r="N45" s="112">
        <v>30</v>
      </c>
      <c r="O45" s="112">
        <v>35</v>
      </c>
      <c r="P45" s="112">
        <v>40</v>
      </c>
      <c r="Q45" s="112">
        <v>45</v>
      </c>
      <c r="R45" s="112">
        <v>50</v>
      </c>
      <c r="S45" s="112">
        <v>55</v>
      </c>
      <c r="T45" s="112">
        <v>60</v>
      </c>
      <c r="U45" s="112">
        <v>65</v>
      </c>
      <c r="V45" s="112">
        <v>70</v>
      </c>
      <c r="W45" s="112">
        <v>75</v>
      </c>
      <c r="X45" s="112" t="s">
        <v>25</v>
      </c>
      <c r="Y45" s="113" t="s">
        <v>15</v>
      </c>
      <c r="Z45" s="114" t="s">
        <v>16</v>
      </c>
      <c r="AA45" s="37" t="s">
        <v>32</v>
      </c>
      <c r="AB45" s="154"/>
      <c r="AC45" s="64" t="s">
        <v>13</v>
      </c>
      <c r="AD45" s="112">
        <v>0</v>
      </c>
      <c r="AE45" s="112">
        <v>5</v>
      </c>
      <c r="AF45" s="112">
        <v>10</v>
      </c>
      <c r="AG45" s="112">
        <v>15</v>
      </c>
      <c r="AH45" s="112">
        <v>20</v>
      </c>
      <c r="AI45" s="112">
        <v>25</v>
      </c>
      <c r="AJ45" s="112">
        <v>30</v>
      </c>
      <c r="AK45" s="112">
        <v>35</v>
      </c>
      <c r="AL45" s="112">
        <v>40</v>
      </c>
      <c r="AM45" s="112">
        <v>45</v>
      </c>
      <c r="AN45" s="112">
        <v>50</v>
      </c>
      <c r="AO45" s="112">
        <v>55</v>
      </c>
      <c r="AP45" s="112">
        <v>60</v>
      </c>
      <c r="AQ45" s="112">
        <v>65</v>
      </c>
      <c r="AR45" s="112">
        <v>70</v>
      </c>
      <c r="AS45" s="112">
        <v>75</v>
      </c>
      <c r="AT45" s="112" t="s">
        <v>25</v>
      </c>
      <c r="AU45" s="113" t="s">
        <v>15</v>
      </c>
      <c r="AV45" s="114" t="s">
        <v>16</v>
      </c>
      <c r="AW45" s="37" t="s">
        <v>32</v>
      </c>
    </row>
    <row r="46" spans="2:50">
      <c r="F46" s="155"/>
      <c r="G46" s="6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32"/>
      <c r="Z46" s="9"/>
      <c r="AA46" s="39"/>
      <c r="AB46" s="70"/>
      <c r="AC46" s="65"/>
      <c r="AD46" s="144"/>
      <c r="AE46" s="144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32"/>
      <c r="AV46" s="9"/>
      <c r="AW46" s="39"/>
    </row>
    <row r="47" spans="2:50">
      <c r="F47" s="10"/>
      <c r="G47" s="67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33"/>
      <c r="Z47" s="14"/>
      <c r="AA47" s="40"/>
      <c r="AB47" s="70"/>
      <c r="AC47" s="66"/>
      <c r="AD47" s="12"/>
      <c r="AE47" s="12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33"/>
      <c r="AV47" s="14"/>
      <c r="AW47" s="39"/>
    </row>
    <row r="48" spans="2:50" s="135" customFormat="1">
      <c r="B48" s="145">
        <f t="shared" ref="B48:B63" si="8">G48-Y48-Z48</f>
        <v>0</v>
      </c>
      <c r="C48" s="145">
        <f t="shared" ref="C48:C63" si="9">AC48-SUM(AD48:AT48)</f>
        <v>0</v>
      </c>
      <c r="D48" s="145">
        <f t="shared" ref="D48:D63" si="10">G48-SUM(H48:X48)</f>
        <v>0</v>
      </c>
      <c r="F48" s="10" t="s">
        <v>27</v>
      </c>
      <c r="G48" s="67">
        <v>23487</v>
      </c>
      <c r="H48" s="12">
        <f>$G21*H21</f>
        <v>88</v>
      </c>
      <c r="I48" s="12"/>
      <c r="J48" s="12">
        <f t="shared" ref="J48" si="11">$G21*I21</f>
        <v>599</v>
      </c>
      <c r="K48" s="12"/>
      <c r="L48" s="12">
        <f>$G21*J21</f>
        <v>2739</v>
      </c>
      <c r="M48" s="12"/>
      <c r="N48" s="12">
        <f t="shared" ref="N48:N59" si="12">$G21*K21</f>
        <v>3108</v>
      </c>
      <c r="O48" s="12"/>
      <c r="P48" s="12">
        <f t="shared" ref="P48:P59" si="13">$G21*L21</f>
        <v>3755</v>
      </c>
      <c r="Q48" s="12"/>
      <c r="R48" s="12">
        <f t="shared" ref="R48:R59" si="14">$G21*M21</f>
        <v>4972</v>
      </c>
      <c r="S48" s="12"/>
      <c r="T48" s="12">
        <f t="shared" ref="T48:T59" si="15">$G21*N21</f>
        <v>3023</v>
      </c>
      <c r="U48" s="12"/>
      <c r="V48" s="12">
        <f t="shared" ref="V48:V59" si="16">$G21*O21</f>
        <v>2383</v>
      </c>
      <c r="W48" s="12"/>
      <c r="X48" s="12">
        <f t="shared" ref="X48:X59" si="17">$G21*P21</f>
        <v>2820</v>
      </c>
      <c r="Y48" s="36">
        <f t="shared" ref="Y48:Y59" si="18">$G21*Q21</f>
        <v>12491</v>
      </c>
      <c r="Z48" s="147">
        <f t="shared" ref="Z48:Z59" si="19">$G21*R21</f>
        <v>10996</v>
      </c>
      <c r="AA48" s="67">
        <f t="shared" ref="AA48:AA59" si="20">$G21*S21</f>
        <v>5203</v>
      </c>
      <c r="AB48" s="67"/>
      <c r="AC48" s="66">
        <v>755</v>
      </c>
      <c r="AD48" s="12">
        <f>$T21*U21</f>
        <v>0</v>
      </c>
      <c r="AE48" s="12"/>
      <c r="AF48" s="12">
        <f t="shared" ref="AF48" si="21">$T21*V21</f>
        <v>0</v>
      </c>
      <c r="AG48" s="12"/>
      <c r="AH48" s="12">
        <f>$T21*W21</f>
        <v>0</v>
      </c>
      <c r="AI48" s="12"/>
      <c r="AJ48" s="12">
        <f>$T21*X21</f>
        <v>4</v>
      </c>
      <c r="AK48" s="12"/>
      <c r="AL48" s="12">
        <f>$T21*Y21</f>
        <v>1</v>
      </c>
      <c r="AM48" s="12"/>
      <c r="AN48" s="12">
        <f>$T21*Z21</f>
        <v>17</v>
      </c>
      <c r="AO48" s="12"/>
      <c r="AP48" s="12">
        <f>$T21*AA21</f>
        <v>61</v>
      </c>
      <c r="AQ48" s="12"/>
      <c r="AR48" s="12">
        <f>$T21*AB21</f>
        <v>172</v>
      </c>
      <c r="AS48" s="12"/>
      <c r="AT48" s="12">
        <f t="shared" ref="AT48:AW51" si="22">$T21*AC21</f>
        <v>500.00000000000006</v>
      </c>
      <c r="AU48" s="36">
        <f t="shared" si="22"/>
        <v>474.00000000000006</v>
      </c>
      <c r="AV48" s="147">
        <f t="shared" si="22"/>
        <v>281</v>
      </c>
      <c r="AW48" s="67">
        <f t="shared" si="22"/>
        <v>672.00000000000011</v>
      </c>
    </row>
    <row r="49" spans="2:49" s="135" customFormat="1">
      <c r="B49" s="145">
        <f t="shared" si="8"/>
        <v>0</v>
      </c>
      <c r="C49" s="145">
        <f t="shared" si="9"/>
        <v>0</v>
      </c>
      <c r="D49" s="145">
        <f t="shared" si="10"/>
        <v>0</v>
      </c>
      <c r="F49" s="10" t="s">
        <v>26</v>
      </c>
      <c r="G49" s="67">
        <v>10653</v>
      </c>
      <c r="H49" s="12">
        <f t="shared" ref="H49" si="23">$G22*H22</f>
        <v>138</v>
      </c>
      <c r="I49" s="12"/>
      <c r="J49" s="12">
        <f t="shared" ref="J49:J59" si="24">$G22*I22</f>
        <v>576</v>
      </c>
      <c r="K49" s="12"/>
      <c r="L49" s="12">
        <f t="shared" ref="L49:L59" si="25">$G22*J22</f>
        <v>2917.9999999999995</v>
      </c>
      <c r="M49" s="12"/>
      <c r="N49" s="12">
        <f t="shared" si="12"/>
        <v>1136</v>
      </c>
      <c r="O49" s="12"/>
      <c r="P49" s="12">
        <f t="shared" si="13"/>
        <v>1412</v>
      </c>
      <c r="Q49" s="12"/>
      <c r="R49" s="12">
        <f t="shared" si="14"/>
        <v>1944</v>
      </c>
      <c r="S49" s="12"/>
      <c r="T49" s="12">
        <f t="shared" si="15"/>
        <v>1343</v>
      </c>
      <c r="U49" s="12"/>
      <c r="V49" s="12">
        <f t="shared" si="16"/>
        <v>705</v>
      </c>
      <c r="W49" s="12"/>
      <c r="X49" s="12">
        <f t="shared" si="17"/>
        <v>481</v>
      </c>
      <c r="Y49" s="36">
        <f t="shared" si="18"/>
        <v>4293</v>
      </c>
      <c r="Z49" s="147">
        <f t="shared" si="19"/>
        <v>6359.9999999999991</v>
      </c>
      <c r="AA49" s="67">
        <f t="shared" si="20"/>
        <v>1185.9999999999998</v>
      </c>
      <c r="AB49" s="67"/>
      <c r="AC49" s="66">
        <v>232</v>
      </c>
      <c r="AD49" s="12">
        <f t="shared" ref="AD49" si="26">$T22*U22</f>
        <v>0</v>
      </c>
      <c r="AE49" s="12"/>
      <c r="AF49" s="12">
        <f>$T22*V22</f>
        <v>0</v>
      </c>
      <c r="AG49" s="12"/>
      <c r="AH49" s="12">
        <f>$T22*W22</f>
        <v>0</v>
      </c>
      <c r="AI49" s="12"/>
      <c r="AJ49" s="12">
        <f>$T22*X22</f>
        <v>1</v>
      </c>
      <c r="AK49" s="12"/>
      <c r="AL49" s="12">
        <f>$T22*Y22</f>
        <v>3</v>
      </c>
      <c r="AM49" s="12"/>
      <c r="AN49" s="12">
        <f>$T22*Z22</f>
        <v>15.000000000000002</v>
      </c>
      <c r="AO49" s="12"/>
      <c r="AP49" s="12">
        <f>$T22*AA22</f>
        <v>33</v>
      </c>
      <c r="AQ49" s="12"/>
      <c r="AR49" s="12">
        <f>$T22*AB22</f>
        <v>68</v>
      </c>
      <c r="AS49" s="12"/>
      <c r="AT49" s="12">
        <f t="shared" si="22"/>
        <v>112</v>
      </c>
      <c r="AU49" s="36">
        <f t="shared" si="22"/>
        <v>123.99999999999999</v>
      </c>
      <c r="AV49" s="147">
        <f t="shared" si="22"/>
        <v>108</v>
      </c>
      <c r="AW49" s="67">
        <f t="shared" si="22"/>
        <v>180</v>
      </c>
    </row>
    <row r="50" spans="2:49" s="135" customFormat="1">
      <c r="B50" s="145">
        <f t="shared" si="8"/>
        <v>0</v>
      </c>
      <c r="C50" s="145">
        <f t="shared" si="9"/>
        <v>0</v>
      </c>
      <c r="D50" s="145">
        <f t="shared" si="10"/>
        <v>0</v>
      </c>
      <c r="F50" s="10" t="s">
        <v>28</v>
      </c>
      <c r="G50" s="67">
        <v>13956</v>
      </c>
      <c r="H50" s="12">
        <f t="shared" ref="H50" si="27">$G23*H23</f>
        <v>206</v>
      </c>
      <c r="I50" s="12"/>
      <c r="J50" s="12">
        <f t="shared" si="24"/>
        <v>351</v>
      </c>
      <c r="K50" s="12"/>
      <c r="L50" s="12">
        <f t="shared" si="25"/>
        <v>1444</v>
      </c>
      <c r="M50" s="12"/>
      <c r="N50" s="12">
        <f t="shared" si="12"/>
        <v>2013.0000000000002</v>
      </c>
      <c r="O50" s="12"/>
      <c r="P50" s="12">
        <f t="shared" si="13"/>
        <v>2483</v>
      </c>
      <c r="Q50" s="12"/>
      <c r="R50" s="12">
        <f t="shared" si="14"/>
        <v>2457</v>
      </c>
      <c r="S50" s="12"/>
      <c r="T50" s="12">
        <f t="shared" si="15"/>
        <v>1780</v>
      </c>
      <c r="U50" s="12"/>
      <c r="V50" s="12">
        <f t="shared" si="16"/>
        <v>1284</v>
      </c>
      <c r="W50" s="12"/>
      <c r="X50" s="12">
        <f t="shared" si="17"/>
        <v>1937.9999999999998</v>
      </c>
      <c r="Y50" s="36">
        <f t="shared" si="18"/>
        <v>7994</v>
      </c>
      <c r="Z50" s="147">
        <f t="shared" si="19"/>
        <v>5962</v>
      </c>
      <c r="AA50" s="67">
        <f t="shared" si="20"/>
        <v>3222</v>
      </c>
      <c r="AB50" s="67"/>
      <c r="AC50" s="66">
        <v>409</v>
      </c>
      <c r="AD50" s="12">
        <f t="shared" ref="AD50" si="28">$T23*U23</f>
        <v>0</v>
      </c>
      <c r="AE50" s="12"/>
      <c r="AF50" s="12">
        <f>$T23*V23</f>
        <v>0</v>
      </c>
      <c r="AG50" s="12"/>
      <c r="AH50" s="12">
        <f>$T23*W23</f>
        <v>0</v>
      </c>
      <c r="AI50" s="12"/>
      <c r="AJ50" s="12">
        <f>$T23*X23</f>
        <v>0</v>
      </c>
      <c r="AK50" s="12"/>
      <c r="AL50" s="12">
        <f>$T23*Y23</f>
        <v>4</v>
      </c>
      <c r="AM50" s="12"/>
      <c r="AN50" s="12">
        <f>$T23*Z23</f>
        <v>10</v>
      </c>
      <c r="AO50" s="12"/>
      <c r="AP50" s="12">
        <f>$T23*AA23</f>
        <v>42</v>
      </c>
      <c r="AQ50" s="12"/>
      <c r="AR50" s="12">
        <f>$T23*AB23</f>
        <v>88</v>
      </c>
      <c r="AS50" s="12"/>
      <c r="AT50" s="12">
        <f t="shared" si="22"/>
        <v>265</v>
      </c>
      <c r="AU50" s="36">
        <f t="shared" si="22"/>
        <v>219</v>
      </c>
      <c r="AV50" s="147">
        <f t="shared" si="22"/>
        <v>190</v>
      </c>
      <c r="AW50" s="67">
        <f t="shared" si="22"/>
        <v>353</v>
      </c>
    </row>
    <row r="51" spans="2:49" s="135" customFormat="1">
      <c r="B51" s="145">
        <f t="shared" si="8"/>
        <v>-117.02717557251799</v>
      </c>
      <c r="C51" s="145">
        <f t="shared" si="9"/>
        <v>0</v>
      </c>
      <c r="D51" s="146">
        <f t="shared" si="10"/>
        <v>0</v>
      </c>
      <c r="F51" s="10" t="s">
        <v>12</v>
      </c>
      <c r="G51" s="67">
        <v>13216</v>
      </c>
      <c r="H51" s="12">
        <f>$G24*H24</f>
        <v>69.610992366412219</v>
      </c>
      <c r="I51" s="12"/>
      <c r="J51" s="12">
        <f>$G24*I24</f>
        <v>180.58503816793893</v>
      </c>
      <c r="K51" s="12"/>
      <c r="L51" s="12">
        <f>$G24*J24</f>
        <v>960.42992366412216</v>
      </c>
      <c r="M51" s="12"/>
      <c r="N51" s="12">
        <f>$G24*K24</f>
        <v>1210.6259541984732</v>
      </c>
      <c r="O51" s="12"/>
      <c r="P51" s="12">
        <f>$G24*L24</f>
        <v>1715.0534351145038</v>
      </c>
      <c r="Q51" s="12"/>
      <c r="R51" s="12">
        <f>$G24*M24</f>
        <v>2219.4809160305344</v>
      </c>
      <c r="S51" s="12"/>
      <c r="T51" s="12">
        <f>$G24*N24</f>
        <v>1815.93893129771</v>
      </c>
      <c r="U51" s="12"/>
      <c r="V51" s="12">
        <f>$G24*O24</f>
        <v>1815.93893129771</v>
      </c>
      <c r="W51" s="12"/>
      <c r="X51" s="12">
        <f>$G24*P24</f>
        <v>3228.3358778625952</v>
      </c>
      <c r="Y51" s="36">
        <f>$G24*Q24</f>
        <v>6986.3206106870221</v>
      </c>
      <c r="Z51" s="147">
        <f>$G24*R24</f>
        <v>6346.7065648854959</v>
      </c>
      <c r="AA51" s="67">
        <f>$G24*S24</f>
        <v>5044.2748091603053</v>
      </c>
      <c r="AB51" s="67"/>
      <c r="AC51" s="67">
        <v>1400</v>
      </c>
      <c r="AD51" s="12">
        <f t="shared" ref="AD51" si="29">$T24*U24</f>
        <v>0</v>
      </c>
      <c r="AE51" s="12"/>
      <c r="AF51" s="12">
        <f>$T24*V24</f>
        <v>0</v>
      </c>
      <c r="AG51" s="12"/>
      <c r="AH51" s="12">
        <f>$T24*W24</f>
        <v>4</v>
      </c>
      <c r="AI51" s="12"/>
      <c r="AJ51" s="12">
        <f>$T24*X24</f>
        <v>4</v>
      </c>
      <c r="AK51" s="12"/>
      <c r="AL51" s="12">
        <f>$T24*Y24</f>
        <v>11</v>
      </c>
      <c r="AM51" s="12"/>
      <c r="AN51" s="12">
        <f>$T24*Z24</f>
        <v>46</v>
      </c>
      <c r="AO51" s="12"/>
      <c r="AP51" s="12">
        <f>$T24*AA24</f>
        <v>108</v>
      </c>
      <c r="AQ51" s="12"/>
      <c r="AR51" s="12">
        <f>$T24*AB24</f>
        <v>331</v>
      </c>
      <c r="AS51" s="12"/>
      <c r="AT51" s="12">
        <f t="shared" si="22"/>
        <v>896</v>
      </c>
      <c r="AU51" s="36">
        <f t="shared" si="22"/>
        <v>606</v>
      </c>
      <c r="AV51" s="147">
        <f t="shared" si="22"/>
        <v>794</v>
      </c>
      <c r="AW51" s="67">
        <f t="shared" si="22"/>
        <v>1227</v>
      </c>
    </row>
    <row r="52" spans="2:49" s="135" customFormat="1">
      <c r="B52" s="145">
        <f t="shared" si="8"/>
        <v>0</v>
      </c>
      <c r="C52" s="145">
        <f t="shared" si="9"/>
        <v>0</v>
      </c>
      <c r="D52" s="146">
        <f t="shared" si="10"/>
        <v>0</v>
      </c>
      <c r="F52" s="10" t="s">
        <v>24</v>
      </c>
      <c r="G52" s="67">
        <v>6218</v>
      </c>
      <c r="H52" s="12">
        <f>$G25*H25</f>
        <v>68.640259740259737</v>
      </c>
      <c r="I52" s="12"/>
      <c r="J52" s="12">
        <f>$G25*I25</f>
        <v>259.41980519480518</v>
      </c>
      <c r="K52" s="12"/>
      <c r="L52" s="12">
        <f>$G25*J25</f>
        <v>879.20097402597412</v>
      </c>
      <c r="M52" s="12"/>
      <c r="N52" s="12">
        <f>$G25*K25</f>
        <v>993.264935064935</v>
      </c>
      <c r="O52" s="12"/>
      <c r="P52" s="12">
        <f>$G25*L25</f>
        <v>1166.8844155844156</v>
      </c>
      <c r="Q52" s="12"/>
      <c r="R52" s="12">
        <f>$G25*M25</f>
        <v>1240.5717532467531</v>
      </c>
      <c r="S52" s="12"/>
      <c r="T52" s="12">
        <f>$G25*N25</f>
        <v>736.87337662337666</v>
      </c>
      <c r="U52" s="12"/>
      <c r="V52" s="12">
        <f>$G25*O25</f>
        <v>495.62305194805197</v>
      </c>
      <c r="W52" s="12"/>
      <c r="X52" s="12">
        <f>$G25*P25</f>
        <v>377.52142857142854</v>
      </c>
      <c r="Y52" s="36">
        <f>$G25*Q25</f>
        <v>3109</v>
      </c>
      <c r="Z52" s="147">
        <f>$G25*R25</f>
        <v>3109</v>
      </c>
      <c r="AA52" s="67">
        <f>$G25*S25</f>
        <v>873.14448051948045</v>
      </c>
      <c r="AB52" s="67"/>
      <c r="AC52" s="66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36"/>
      <c r="AV52" s="147"/>
      <c r="AW52" s="67"/>
    </row>
    <row r="53" spans="2:49" s="135" customFormat="1">
      <c r="B53" s="145">
        <f t="shared" si="8"/>
        <v>161661</v>
      </c>
      <c r="C53" s="145">
        <f>AC53-SUM(AD53:AT53)</f>
        <v>1</v>
      </c>
      <c r="D53" s="146">
        <f t="shared" si="10"/>
        <v>-0.22306631959509104</v>
      </c>
      <c r="F53" s="10" t="s">
        <v>23</v>
      </c>
      <c r="G53" s="67">
        <v>161661</v>
      </c>
      <c r="H53" s="12">
        <f t="shared" ref="H53" si="30">$G26*H26</f>
        <v>1015.1205942745191</v>
      </c>
      <c r="I53" s="12"/>
      <c r="J53" s="12">
        <f t="shared" si="24"/>
        <v>0</v>
      </c>
      <c r="K53" s="12"/>
      <c r="L53" s="12">
        <f t="shared" si="25"/>
        <v>7105.8441599216339</v>
      </c>
      <c r="M53" s="12"/>
      <c r="N53" s="12">
        <f t="shared" si="12"/>
        <v>13873.314788418427</v>
      </c>
      <c r="O53" s="12"/>
      <c r="P53" s="12">
        <f t="shared" si="13"/>
        <v>20302.411885490379</v>
      </c>
      <c r="Q53" s="12"/>
      <c r="R53" s="12">
        <f t="shared" si="14"/>
        <v>30297.445429116415</v>
      </c>
      <c r="S53" s="12"/>
      <c r="T53" s="12">
        <f t="shared" si="15"/>
        <v>24637.822756871141</v>
      </c>
      <c r="U53" s="12"/>
      <c r="V53" s="12">
        <f t="shared" si="16"/>
        <v>26455.797216216171</v>
      </c>
      <c r="W53" s="12"/>
      <c r="X53" s="12">
        <f t="shared" si="17"/>
        <v>37973.4662360109</v>
      </c>
      <c r="Y53" s="36">
        <f t="shared" si="18"/>
        <v>0</v>
      </c>
      <c r="Z53" s="147">
        <f t="shared" si="19"/>
        <v>0</v>
      </c>
      <c r="AA53" s="67">
        <f t="shared" si="20"/>
        <v>64429.263452227067</v>
      </c>
      <c r="AB53" s="67"/>
      <c r="AC53" s="67">
        <v>20531</v>
      </c>
      <c r="AD53" s="12">
        <f>$T26*U26</f>
        <v>2</v>
      </c>
      <c r="AE53" s="12"/>
      <c r="AF53" s="12">
        <f t="shared" ref="AF53:AF62" si="31">$T26*V26</f>
        <v>0</v>
      </c>
      <c r="AG53" s="12"/>
      <c r="AH53" s="12">
        <f t="shared" ref="AH53:AH62" si="32">$T26*W26</f>
        <v>7</v>
      </c>
      <c r="AI53" s="12"/>
      <c r="AJ53" s="12">
        <f t="shared" ref="AJ53:AJ62" si="33">$T26*X26</f>
        <v>41</v>
      </c>
      <c r="AK53" s="12"/>
      <c r="AL53" s="12">
        <f t="shared" ref="AL53:AL62" si="34">$T26*Y26</f>
        <v>180</v>
      </c>
      <c r="AM53" s="12"/>
      <c r="AN53" s="12">
        <f t="shared" ref="AN53:AN62" si="35">$T26*Z26</f>
        <v>776.00000000000011</v>
      </c>
      <c r="AO53" s="12"/>
      <c r="AP53" s="12">
        <f t="shared" ref="AP53:AP62" si="36">$T26*AA26</f>
        <v>2330</v>
      </c>
      <c r="AQ53" s="12"/>
      <c r="AR53" s="12">
        <f t="shared" ref="AR53:AR62" si="37">$T26*AB26</f>
        <v>6333.0000000000009</v>
      </c>
      <c r="AS53" s="12"/>
      <c r="AT53" s="12">
        <f t="shared" ref="AT53:AT62" si="38">$T26*AC26</f>
        <v>10861</v>
      </c>
      <c r="AU53" s="36">
        <f t="shared" ref="AU53:AU62" si="39">$T26*AD26</f>
        <v>0</v>
      </c>
      <c r="AV53" s="147">
        <f t="shared" ref="AV53:AV62" si="40">$T26*AE26</f>
        <v>0</v>
      </c>
      <c r="AW53" s="67">
        <f t="shared" ref="AW53:AW62" si="41">$T26*AF26</f>
        <v>17194</v>
      </c>
    </row>
    <row r="54" spans="2:49" s="135" customFormat="1">
      <c r="B54" s="145">
        <f t="shared" si="8"/>
        <v>20</v>
      </c>
      <c r="C54" s="145">
        <f t="shared" si="9"/>
        <v>2.0449999999982538E-2</v>
      </c>
      <c r="D54" s="145">
        <f t="shared" si="10"/>
        <v>1.737699999997858</v>
      </c>
      <c r="F54" s="10" t="s">
        <v>20</v>
      </c>
      <c r="G54" s="67">
        <v>106447</v>
      </c>
      <c r="H54" s="12">
        <f t="shared" ref="H54" si="42">$G27*H27</f>
        <v>285</v>
      </c>
      <c r="I54" s="12"/>
      <c r="J54" s="12">
        <f t="shared" si="24"/>
        <v>588</v>
      </c>
      <c r="K54" s="12"/>
      <c r="L54" s="12">
        <f t="shared" si="25"/>
        <v>5381</v>
      </c>
      <c r="M54" s="12"/>
      <c r="N54" s="12">
        <f t="shared" si="12"/>
        <v>10341</v>
      </c>
      <c r="O54" s="12"/>
      <c r="P54" s="12">
        <f t="shared" si="13"/>
        <v>16088</v>
      </c>
      <c r="Q54" s="12"/>
      <c r="R54" s="12">
        <f t="shared" si="14"/>
        <v>19836</v>
      </c>
      <c r="S54" s="12"/>
      <c r="T54" s="12">
        <f t="shared" si="15"/>
        <v>17713</v>
      </c>
      <c r="U54" s="12"/>
      <c r="V54" s="12">
        <f t="shared" si="16"/>
        <v>16957</v>
      </c>
      <c r="W54" s="12"/>
      <c r="X54" s="12">
        <f t="shared" si="17"/>
        <v>19256.262300000002</v>
      </c>
      <c r="Y54" s="36">
        <f t="shared" si="18"/>
        <v>55450</v>
      </c>
      <c r="Z54" s="147">
        <f t="shared" si="19"/>
        <v>50977</v>
      </c>
      <c r="AA54" s="67">
        <f t="shared" si="20"/>
        <v>36213.262300000002</v>
      </c>
      <c r="AB54" s="67"/>
      <c r="AC54" s="67">
        <v>6729</v>
      </c>
      <c r="AD54" s="12">
        <f t="shared" ref="AD54" si="43">$T27*U27</f>
        <v>1</v>
      </c>
      <c r="AE54" s="12"/>
      <c r="AF54" s="12">
        <f t="shared" si="31"/>
        <v>1</v>
      </c>
      <c r="AG54" s="12"/>
      <c r="AH54" s="12">
        <f t="shared" si="32"/>
        <v>11</v>
      </c>
      <c r="AI54" s="12"/>
      <c r="AJ54" s="12">
        <f t="shared" si="33"/>
        <v>24</v>
      </c>
      <c r="AK54" s="12"/>
      <c r="AL54" s="12">
        <f t="shared" si="34"/>
        <v>60.999999999999993</v>
      </c>
      <c r="AM54" s="12"/>
      <c r="AN54" s="12">
        <f t="shared" si="35"/>
        <v>197</v>
      </c>
      <c r="AO54" s="12"/>
      <c r="AP54" s="12">
        <f t="shared" si="36"/>
        <v>597</v>
      </c>
      <c r="AQ54" s="12"/>
      <c r="AR54" s="12">
        <f t="shared" si="37"/>
        <v>1773</v>
      </c>
      <c r="AS54" s="12"/>
      <c r="AT54" s="12">
        <f t="shared" si="38"/>
        <v>4063.97955</v>
      </c>
      <c r="AU54" s="36">
        <f t="shared" si="39"/>
        <v>2652</v>
      </c>
      <c r="AV54" s="147">
        <f t="shared" si="40"/>
        <v>4103</v>
      </c>
      <c r="AW54" s="67">
        <f t="shared" si="41"/>
        <v>5836.97955</v>
      </c>
    </row>
    <row r="55" spans="2:49" s="135" customFormat="1">
      <c r="B55" s="145">
        <f t="shared" si="8"/>
        <v>26</v>
      </c>
      <c r="C55" s="145">
        <f t="shared" si="9"/>
        <v>2.0017840000000433</v>
      </c>
      <c r="D55" s="145">
        <f t="shared" si="10"/>
        <v>34.079900000000634</v>
      </c>
      <c r="F55" s="10" t="s">
        <v>22</v>
      </c>
      <c r="G55" s="67">
        <v>21762</v>
      </c>
      <c r="H55" s="12">
        <f t="shared" ref="H55" si="44">$G28*H28</f>
        <v>63</v>
      </c>
      <c r="I55" s="12"/>
      <c r="J55" s="12">
        <f t="shared" si="24"/>
        <v>156</v>
      </c>
      <c r="K55" s="12"/>
      <c r="L55" s="12">
        <f t="shared" si="25"/>
        <v>1442</v>
      </c>
      <c r="M55" s="12"/>
      <c r="N55" s="12">
        <f t="shared" si="12"/>
        <v>1686</v>
      </c>
      <c r="O55" s="12"/>
      <c r="P55" s="12">
        <f t="shared" si="13"/>
        <v>2230</v>
      </c>
      <c r="Q55" s="12"/>
      <c r="R55" s="12">
        <f t="shared" si="14"/>
        <v>3726</v>
      </c>
      <c r="S55" s="12"/>
      <c r="T55" s="12">
        <f t="shared" si="15"/>
        <v>3258.9999999999995</v>
      </c>
      <c r="U55" s="12"/>
      <c r="V55" s="12">
        <f t="shared" si="16"/>
        <v>4029</v>
      </c>
      <c r="W55" s="12"/>
      <c r="X55" s="12">
        <f t="shared" si="17"/>
        <v>5136.9201000000003</v>
      </c>
      <c r="Y55" s="36">
        <f t="shared" si="18"/>
        <v>11743</v>
      </c>
      <c r="Z55" s="147">
        <f t="shared" si="19"/>
        <v>9993</v>
      </c>
      <c r="AA55" s="67">
        <f t="shared" si="20"/>
        <v>9165.9200999999994</v>
      </c>
      <c r="AB55" s="67"/>
      <c r="AC55" s="67">
        <v>2396</v>
      </c>
      <c r="AD55" s="12">
        <f t="shared" ref="AD55" si="45">$T28*U28</f>
        <v>0</v>
      </c>
      <c r="AE55" s="12"/>
      <c r="AF55" s="12">
        <f t="shared" si="31"/>
        <v>0</v>
      </c>
      <c r="AG55" s="12"/>
      <c r="AH55" s="12">
        <f t="shared" si="32"/>
        <v>2</v>
      </c>
      <c r="AI55" s="12"/>
      <c r="AJ55" s="12">
        <f t="shared" si="33"/>
        <v>3</v>
      </c>
      <c r="AK55" s="12"/>
      <c r="AL55" s="12">
        <f t="shared" si="34"/>
        <v>9</v>
      </c>
      <c r="AM55" s="12"/>
      <c r="AN55" s="12">
        <f t="shared" si="35"/>
        <v>52</v>
      </c>
      <c r="AO55" s="12"/>
      <c r="AP55" s="12">
        <f t="shared" si="36"/>
        <v>223</v>
      </c>
      <c r="AQ55" s="12"/>
      <c r="AR55" s="12">
        <f t="shared" si="37"/>
        <v>720</v>
      </c>
      <c r="AS55" s="12"/>
      <c r="AT55" s="12">
        <f t="shared" si="38"/>
        <v>1384.998216</v>
      </c>
      <c r="AU55" s="36">
        <f t="shared" si="39"/>
        <v>1466.9999999999998</v>
      </c>
      <c r="AV55" s="147">
        <f t="shared" si="40"/>
        <v>929</v>
      </c>
      <c r="AW55" s="67">
        <f t="shared" si="41"/>
        <v>2104.998216</v>
      </c>
    </row>
    <row r="56" spans="2:49" s="135" customFormat="1">
      <c r="B56" s="145">
        <f t="shared" si="8"/>
        <v>0</v>
      </c>
      <c r="C56" s="145">
        <f t="shared" si="9"/>
        <v>0</v>
      </c>
      <c r="D56" s="145">
        <f t="shared" si="10"/>
        <v>0</v>
      </c>
      <c r="F56" s="10" t="s">
        <v>21</v>
      </c>
      <c r="G56" s="67">
        <v>7073</v>
      </c>
      <c r="H56" s="12">
        <f t="shared" ref="H56" si="46">$G29*H29</f>
        <v>80</v>
      </c>
      <c r="I56" s="12"/>
      <c r="J56" s="12">
        <f t="shared" si="24"/>
        <v>187</v>
      </c>
      <c r="K56" s="12"/>
      <c r="L56" s="12">
        <f t="shared" si="25"/>
        <v>860</v>
      </c>
      <c r="M56" s="12"/>
      <c r="N56" s="12">
        <f t="shared" si="12"/>
        <v>945</v>
      </c>
      <c r="O56" s="12"/>
      <c r="P56" s="12">
        <f t="shared" si="13"/>
        <v>1353</v>
      </c>
      <c r="Q56" s="12"/>
      <c r="R56" s="12">
        <f t="shared" si="14"/>
        <v>1393</v>
      </c>
      <c r="S56" s="12"/>
      <c r="T56" s="12">
        <f t="shared" si="15"/>
        <v>897</v>
      </c>
      <c r="U56" s="12"/>
      <c r="V56" s="12">
        <f t="shared" si="16"/>
        <v>696</v>
      </c>
      <c r="W56" s="12"/>
      <c r="X56" s="12">
        <f t="shared" si="17"/>
        <v>662</v>
      </c>
      <c r="Y56" s="36">
        <f t="shared" si="18"/>
        <v>3890.15</v>
      </c>
      <c r="Z56" s="147">
        <f t="shared" si="19"/>
        <v>3182.85</v>
      </c>
      <c r="AA56" s="67">
        <f t="shared" si="20"/>
        <v>3062.2928619079385</v>
      </c>
      <c r="AB56" s="67"/>
      <c r="AC56" s="66">
        <v>336</v>
      </c>
      <c r="AD56" s="12">
        <f t="shared" ref="AD56" si="47">$T29*U29</f>
        <v>0</v>
      </c>
      <c r="AE56" s="12"/>
      <c r="AF56" s="12">
        <f t="shared" si="31"/>
        <v>0</v>
      </c>
      <c r="AG56" s="12"/>
      <c r="AH56" s="12">
        <f t="shared" si="32"/>
        <v>0</v>
      </c>
      <c r="AI56" s="12"/>
      <c r="AJ56" s="12">
        <f t="shared" si="33"/>
        <v>0</v>
      </c>
      <c r="AK56" s="12"/>
      <c r="AL56" s="12">
        <f t="shared" si="34"/>
        <v>0</v>
      </c>
      <c r="AM56" s="12"/>
      <c r="AN56" s="12">
        <f t="shared" si="35"/>
        <v>10</v>
      </c>
      <c r="AO56" s="12"/>
      <c r="AP56" s="12">
        <f t="shared" si="36"/>
        <v>40</v>
      </c>
      <c r="AQ56" s="12"/>
      <c r="AR56" s="12">
        <f t="shared" si="37"/>
        <v>104</v>
      </c>
      <c r="AS56" s="12"/>
      <c r="AT56" s="12">
        <f t="shared" si="38"/>
        <v>182.00000000000003</v>
      </c>
      <c r="AU56" s="36">
        <f t="shared" si="39"/>
        <v>205.72287145242069</v>
      </c>
      <c r="AV56" s="147">
        <f t="shared" si="40"/>
        <v>131.04</v>
      </c>
      <c r="AW56" s="67">
        <f t="shared" si="41"/>
        <v>285.59999999999997</v>
      </c>
    </row>
    <row r="57" spans="2:49" s="135" customFormat="1">
      <c r="B57" s="145">
        <f t="shared" si="8"/>
        <v>23282</v>
      </c>
      <c r="C57" s="145">
        <f t="shared" si="9"/>
        <v>1.5489889420905456E-2</v>
      </c>
      <c r="D57" s="145">
        <f t="shared" si="10"/>
        <v>0</v>
      </c>
      <c r="F57" s="10" t="s">
        <v>29</v>
      </c>
      <c r="G57" s="67">
        <v>23282</v>
      </c>
      <c r="H57" s="12">
        <f t="shared" ref="H57" si="48">$G30*H30</f>
        <v>146</v>
      </c>
      <c r="I57" s="12"/>
      <c r="J57" s="12">
        <f t="shared" si="24"/>
        <v>217</v>
      </c>
      <c r="K57" s="12"/>
      <c r="L57" s="12">
        <f t="shared" si="25"/>
        <v>1921.9999999999998</v>
      </c>
      <c r="M57" s="12"/>
      <c r="N57" s="12">
        <f t="shared" si="12"/>
        <v>2509</v>
      </c>
      <c r="O57" s="12"/>
      <c r="P57" s="12">
        <f t="shared" si="13"/>
        <v>3385</v>
      </c>
      <c r="Q57" s="12"/>
      <c r="R57" s="12">
        <f t="shared" si="14"/>
        <v>4143</v>
      </c>
      <c r="S57" s="12"/>
      <c r="T57" s="12">
        <f t="shared" si="15"/>
        <v>3004.0000000000005</v>
      </c>
      <c r="U57" s="12"/>
      <c r="V57" s="12">
        <f t="shared" si="16"/>
        <v>3021.9999999999995</v>
      </c>
      <c r="W57" s="12"/>
      <c r="X57" s="12">
        <f t="shared" si="17"/>
        <v>4934</v>
      </c>
      <c r="Y57" s="36">
        <f t="shared" si="18"/>
        <v>0</v>
      </c>
      <c r="Z57" s="147">
        <f t="shared" si="19"/>
        <v>0</v>
      </c>
      <c r="AA57" s="67">
        <f t="shared" si="20"/>
        <v>7956</v>
      </c>
      <c r="AB57" s="67"/>
      <c r="AC57" s="66">
        <v>755</v>
      </c>
      <c r="AD57" s="12">
        <f t="shared" ref="AD57" si="49">$T30*U30</f>
        <v>-1.5489889421027503E-2</v>
      </c>
      <c r="AE57" s="12"/>
      <c r="AF57" s="12">
        <f t="shared" si="31"/>
        <v>0</v>
      </c>
      <c r="AG57" s="12"/>
      <c r="AH57" s="12">
        <f t="shared" si="32"/>
        <v>0</v>
      </c>
      <c r="AI57" s="12"/>
      <c r="AJ57" s="12">
        <f t="shared" si="33"/>
        <v>4</v>
      </c>
      <c r="AK57" s="12"/>
      <c r="AL57" s="12">
        <f t="shared" si="34"/>
        <v>1</v>
      </c>
      <c r="AM57" s="12"/>
      <c r="AN57" s="12">
        <f t="shared" si="35"/>
        <v>17</v>
      </c>
      <c r="AO57" s="12"/>
      <c r="AP57" s="12">
        <f t="shared" si="36"/>
        <v>61</v>
      </c>
      <c r="AQ57" s="12"/>
      <c r="AR57" s="12">
        <f t="shared" si="37"/>
        <v>172</v>
      </c>
      <c r="AS57" s="12"/>
      <c r="AT57" s="12">
        <f t="shared" si="38"/>
        <v>500.00000000000006</v>
      </c>
      <c r="AU57" s="36">
        <f t="shared" si="39"/>
        <v>474.00000000000006</v>
      </c>
      <c r="AV57" s="147">
        <f t="shared" si="40"/>
        <v>281</v>
      </c>
      <c r="AW57" s="67">
        <f t="shared" si="41"/>
        <v>672.00000000000011</v>
      </c>
    </row>
    <row r="58" spans="2:49" s="135" customFormat="1">
      <c r="B58" s="145">
        <f t="shared" si="8"/>
        <v>619</v>
      </c>
      <c r="C58" s="145">
        <f t="shared" si="9"/>
        <v>3.5377459019247937E-4</v>
      </c>
      <c r="D58" s="145">
        <f t="shared" si="10"/>
        <v>0</v>
      </c>
      <c r="F58" s="10" t="s">
        <v>46</v>
      </c>
      <c r="G58" s="67">
        <v>619</v>
      </c>
      <c r="H58" s="12">
        <f t="shared" ref="H58" si="50">$G31*H31</f>
        <v>1</v>
      </c>
      <c r="I58" s="12"/>
      <c r="J58" s="12">
        <f t="shared" si="24"/>
        <v>5</v>
      </c>
      <c r="K58" s="12"/>
      <c r="L58" s="12">
        <f t="shared" si="25"/>
        <v>28</v>
      </c>
      <c r="M58" s="12"/>
      <c r="N58" s="12">
        <f t="shared" si="12"/>
        <v>34</v>
      </c>
      <c r="O58" s="12"/>
      <c r="P58" s="12">
        <f t="shared" si="13"/>
        <v>27.000000000000004</v>
      </c>
      <c r="Q58" s="12"/>
      <c r="R58" s="12">
        <f t="shared" si="14"/>
        <v>59.000000000000007</v>
      </c>
      <c r="S58" s="12"/>
      <c r="T58" s="12">
        <f t="shared" si="15"/>
        <v>177</v>
      </c>
      <c r="U58" s="12"/>
      <c r="V58" s="12">
        <f t="shared" si="16"/>
        <v>234</v>
      </c>
      <c r="W58" s="12"/>
      <c r="X58" s="12">
        <f t="shared" si="17"/>
        <v>54.000000000000007</v>
      </c>
      <c r="Y58" s="36">
        <f t="shared" si="18"/>
        <v>0</v>
      </c>
      <c r="Z58" s="147">
        <f t="shared" si="19"/>
        <v>0</v>
      </c>
      <c r="AA58" s="67">
        <f t="shared" si="20"/>
        <v>288</v>
      </c>
      <c r="AB58" s="67"/>
      <c r="AC58" s="66">
        <v>7</v>
      </c>
      <c r="AD58" s="12">
        <f t="shared" ref="AD58" si="51">$T31*U31</f>
        <v>-3.5377459019248148E-4</v>
      </c>
      <c r="AE58" s="12"/>
      <c r="AF58" s="12">
        <f t="shared" si="31"/>
        <v>0</v>
      </c>
      <c r="AG58" s="12"/>
      <c r="AH58" s="12">
        <f t="shared" si="32"/>
        <v>0</v>
      </c>
      <c r="AI58" s="12"/>
      <c r="AJ58" s="12">
        <f t="shared" si="33"/>
        <v>0</v>
      </c>
      <c r="AK58" s="12"/>
      <c r="AL58" s="12">
        <f t="shared" si="34"/>
        <v>0</v>
      </c>
      <c r="AM58" s="12"/>
      <c r="AN58" s="12">
        <f t="shared" si="35"/>
        <v>0</v>
      </c>
      <c r="AO58" s="12"/>
      <c r="AP58" s="12">
        <f t="shared" si="36"/>
        <v>0</v>
      </c>
      <c r="AQ58" s="12"/>
      <c r="AR58" s="12">
        <f t="shared" si="37"/>
        <v>6</v>
      </c>
      <c r="AS58" s="12"/>
      <c r="AT58" s="12">
        <f t="shared" si="38"/>
        <v>1</v>
      </c>
      <c r="AU58" s="36">
        <f t="shared" si="39"/>
        <v>0</v>
      </c>
      <c r="AV58" s="147">
        <f t="shared" si="40"/>
        <v>0</v>
      </c>
      <c r="AW58" s="67">
        <f t="shared" si="41"/>
        <v>7</v>
      </c>
    </row>
    <row r="59" spans="2:49" s="135" customFormat="1">
      <c r="B59" s="145">
        <f t="shared" si="8"/>
        <v>9809</v>
      </c>
      <c r="C59" s="145">
        <f t="shared" si="9"/>
        <v>0</v>
      </c>
      <c r="D59" s="146">
        <f t="shared" si="10"/>
        <v>0</v>
      </c>
      <c r="F59" s="10" t="s">
        <v>35</v>
      </c>
      <c r="G59" s="83">
        <v>9809</v>
      </c>
      <c r="H59" s="12">
        <f t="shared" ref="H59" si="52">$G32*H32</f>
        <v>480</v>
      </c>
      <c r="I59" s="12"/>
      <c r="J59" s="12">
        <f t="shared" si="24"/>
        <v>1205</v>
      </c>
      <c r="K59" s="12"/>
      <c r="L59" s="12">
        <f t="shared" si="25"/>
        <v>2267</v>
      </c>
      <c r="M59" s="12"/>
      <c r="N59" s="12">
        <f t="shared" si="12"/>
        <v>1369</v>
      </c>
      <c r="O59" s="12"/>
      <c r="P59" s="12">
        <f t="shared" si="13"/>
        <v>1310</v>
      </c>
      <c r="Q59" s="12"/>
      <c r="R59" s="12">
        <f t="shared" si="14"/>
        <v>1283</v>
      </c>
      <c r="S59" s="12"/>
      <c r="T59" s="12">
        <f t="shared" si="15"/>
        <v>1030</v>
      </c>
      <c r="U59" s="12"/>
      <c r="V59" s="12">
        <f t="shared" si="16"/>
        <v>518</v>
      </c>
      <c r="W59" s="12"/>
      <c r="X59" s="12">
        <f t="shared" si="17"/>
        <v>347</v>
      </c>
      <c r="Y59" s="36">
        <f t="shared" si="18"/>
        <v>0</v>
      </c>
      <c r="Z59" s="147">
        <f t="shared" si="19"/>
        <v>0</v>
      </c>
      <c r="AA59" s="67">
        <f t="shared" si="20"/>
        <v>865</v>
      </c>
      <c r="AB59" s="67"/>
      <c r="AC59" s="67">
        <v>91</v>
      </c>
      <c r="AD59" s="12">
        <f t="shared" ref="AD59" si="53">$T32*U32</f>
        <v>0</v>
      </c>
      <c r="AE59" s="12"/>
      <c r="AF59" s="12">
        <f t="shared" si="31"/>
        <v>0</v>
      </c>
      <c r="AG59" s="12"/>
      <c r="AH59" s="12">
        <f t="shared" si="32"/>
        <v>0</v>
      </c>
      <c r="AI59" s="12"/>
      <c r="AJ59" s="12">
        <f t="shared" si="33"/>
        <v>1</v>
      </c>
      <c r="AK59" s="12"/>
      <c r="AL59" s="12">
        <f t="shared" si="34"/>
        <v>1</v>
      </c>
      <c r="AM59" s="12"/>
      <c r="AN59" s="12">
        <f t="shared" si="35"/>
        <v>1</v>
      </c>
      <c r="AO59" s="12"/>
      <c r="AP59" s="12">
        <f t="shared" si="36"/>
        <v>11</v>
      </c>
      <c r="AQ59" s="12"/>
      <c r="AR59" s="12">
        <f t="shared" si="37"/>
        <v>25.000000000000004</v>
      </c>
      <c r="AS59" s="12"/>
      <c r="AT59" s="12">
        <f t="shared" si="38"/>
        <v>52</v>
      </c>
      <c r="AU59" s="36">
        <f t="shared" si="39"/>
        <v>0</v>
      </c>
      <c r="AV59" s="147">
        <f t="shared" si="40"/>
        <v>0</v>
      </c>
      <c r="AW59" s="67">
        <f t="shared" si="41"/>
        <v>77</v>
      </c>
    </row>
    <row r="60" spans="2:49" s="135" customFormat="1">
      <c r="B60" s="145">
        <f t="shared" si="8"/>
        <v>0</v>
      </c>
      <c r="C60" s="146">
        <f t="shared" si="9"/>
        <v>-26.245714285712893</v>
      </c>
      <c r="D60" s="145">
        <f t="shared" si="10"/>
        <v>0</v>
      </c>
      <c r="F60" s="10" t="s">
        <v>41</v>
      </c>
      <c r="G60" s="67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36"/>
      <c r="Z60" s="147"/>
      <c r="AA60" s="67"/>
      <c r="AB60" s="67"/>
      <c r="AC60" s="67">
        <v>9186</v>
      </c>
      <c r="AD60" s="12">
        <f t="shared" ref="AD60" si="54">$T33*U33</f>
        <v>0</v>
      </c>
      <c r="AE60" s="12"/>
      <c r="AF60" s="12">
        <f t="shared" si="31"/>
        <v>0</v>
      </c>
      <c r="AG60" s="12"/>
      <c r="AH60" s="12">
        <f t="shared" si="32"/>
        <v>0</v>
      </c>
      <c r="AI60" s="12"/>
      <c r="AJ60" s="12">
        <f t="shared" si="33"/>
        <v>100.94505494505495</v>
      </c>
      <c r="AK60" s="12"/>
      <c r="AL60" s="12">
        <f t="shared" si="34"/>
        <v>100.94505494505495</v>
      </c>
      <c r="AM60" s="12"/>
      <c r="AN60" s="12">
        <f t="shared" si="35"/>
        <v>459.3</v>
      </c>
      <c r="AO60" s="12"/>
      <c r="AP60" s="12">
        <f t="shared" si="36"/>
        <v>1110.3956043956043</v>
      </c>
      <c r="AQ60" s="12"/>
      <c r="AR60" s="12">
        <f t="shared" si="37"/>
        <v>2204.64</v>
      </c>
      <c r="AS60" s="12"/>
      <c r="AT60" s="12">
        <f t="shared" si="38"/>
        <v>5236.0199999999995</v>
      </c>
      <c r="AU60" s="36">
        <f t="shared" si="39"/>
        <v>5511.5999999999995</v>
      </c>
      <c r="AV60" s="147">
        <f t="shared" si="40"/>
        <v>3674.4</v>
      </c>
      <c r="AW60" s="67">
        <f t="shared" si="41"/>
        <v>7440.66</v>
      </c>
    </row>
    <row r="61" spans="2:49" s="135" customFormat="1">
      <c r="B61" s="145">
        <f t="shared" si="8"/>
        <v>13989</v>
      </c>
      <c r="C61" s="145">
        <f t="shared" si="9"/>
        <v>0.96131805157597228</v>
      </c>
      <c r="D61" s="145">
        <f t="shared" si="10"/>
        <v>0</v>
      </c>
      <c r="F61" s="10" t="s">
        <v>117</v>
      </c>
      <c r="G61" s="67">
        <v>13989</v>
      </c>
      <c r="H61" s="12">
        <f t="shared" ref="H61" si="55">$G34*H34</f>
        <v>101.65685633311533</v>
      </c>
      <c r="I61" s="12"/>
      <c r="J61" s="12">
        <f>$G34*I34</f>
        <v>285.65576629605408</v>
      </c>
      <c r="K61" s="12"/>
      <c r="L61" s="12">
        <f>$G34*J34</f>
        <v>1513.6705908000872</v>
      </c>
      <c r="M61" s="12"/>
      <c r="N61" s="12">
        <f>$G34*K34</f>
        <v>2046.3525179856117</v>
      </c>
      <c r="O61" s="12"/>
      <c r="P61" s="12">
        <f>$G34*L34</f>
        <v>2293.3786788750817</v>
      </c>
      <c r="Q61" s="12"/>
      <c r="R61" s="12">
        <f>$G34*M34</f>
        <v>2759.9836494440815</v>
      </c>
      <c r="S61" s="12"/>
      <c r="T61" s="12">
        <f>$G34*N34</f>
        <v>2282.1964246784391</v>
      </c>
      <c r="U61" s="12"/>
      <c r="V61" s="12">
        <f>$G34*O34</f>
        <v>1286.9758011772401</v>
      </c>
      <c r="W61" s="12"/>
      <c r="X61" s="12">
        <f>$G34*P34</f>
        <v>1419.12971441029</v>
      </c>
      <c r="Y61" s="36">
        <f>$G34*Q34</f>
        <v>0</v>
      </c>
      <c r="Z61" s="147">
        <f>$G34*R34</f>
        <v>0</v>
      </c>
      <c r="AA61" s="67">
        <f>$G34*S34</f>
        <v>2706.1055155875301</v>
      </c>
      <c r="AB61" s="67"/>
      <c r="AC61" s="66">
        <v>671</v>
      </c>
      <c r="AD61" s="12">
        <f t="shared" ref="AD61" si="56">$T34*U34</f>
        <v>0</v>
      </c>
      <c r="AE61" s="12"/>
      <c r="AF61" s="12">
        <f t="shared" si="31"/>
        <v>0</v>
      </c>
      <c r="AG61" s="12"/>
      <c r="AH61" s="12">
        <f t="shared" si="32"/>
        <v>0.9613180515759312</v>
      </c>
      <c r="AI61" s="12"/>
      <c r="AJ61" s="12">
        <f t="shared" si="33"/>
        <v>7.6905444126074496</v>
      </c>
      <c r="AK61" s="12"/>
      <c r="AL61" s="12">
        <f t="shared" si="34"/>
        <v>13.458452722063038</v>
      </c>
      <c r="AM61" s="12"/>
      <c r="AN61" s="12">
        <f t="shared" si="35"/>
        <v>30.762177650429798</v>
      </c>
      <c r="AO61" s="12"/>
      <c r="AP61" s="12">
        <f t="shared" si="36"/>
        <v>92.286532951289402</v>
      </c>
      <c r="AQ61" s="12"/>
      <c r="AR61" s="12">
        <f t="shared" si="37"/>
        <v>144.19770773638967</v>
      </c>
      <c r="AS61" s="12"/>
      <c r="AT61" s="12">
        <f t="shared" si="38"/>
        <v>380.68194842406876</v>
      </c>
      <c r="AU61" s="36">
        <f t="shared" si="39"/>
        <v>0</v>
      </c>
      <c r="AV61" s="147">
        <f t="shared" si="40"/>
        <v>0</v>
      </c>
      <c r="AW61" s="67">
        <f t="shared" si="41"/>
        <v>524.87965616045847</v>
      </c>
    </row>
    <row r="62" spans="2:49" s="135" customFormat="1" ht="14" thickBot="1">
      <c r="B62" s="145">
        <f t="shared" si="8"/>
        <v>0</v>
      </c>
      <c r="C62" s="146">
        <f t="shared" si="9"/>
        <v>0</v>
      </c>
      <c r="D62" s="145">
        <f t="shared" si="10"/>
        <v>0</v>
      </c>
      <c r="F62" s="10" t="s">
        <v>115</v>
      </c>
      <c r="G62" s="67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36"/>
      <c r="Z62" s="147"/>
      <c r="AA62" s="67"/>
      <c r="AB62" s="67"/>
      <c r="AC62" s="66">
        <v>10834</v>
      </c>
      <c r="AD62" s="12">
        <f t="shared" ref="AD62" si="57">$T35*U35</f>
        <v>1</v>
      </c>
      <c r="AE62" s="12"/>
      <c r="AF62" s="12">
        <f t="shared" si="31"/>
        <v>6</v>
      </c>
      <c r="AG62" s="12"/>
      <c r="AH62" s="12">
        <f t="shared" si="32"/>
        <v>48</v>
      </c>
      <c r="AI62" s="12"/>
      <c r="AJ62" s="12">
        <f t="shared" si="33"/>
        <v>169</v>
      </c>
      <c r="AK62" s="12"/>
      <c r="AL62" s="12">
        <f t="shared" si="34"/>
        <v>418</v>
      </c>
      <c r="AM62" s="12"/>
      <c r="AN62" s="12">
        <f t="shared" si="35"/>
        <v>1065</v>
      </c>
      <c r="AO62" s="12"/>
      <c r="AP62" s="12">
        <f t="shared" si="36"/>
        <v>2109</v>
      </c>
      <c r="AQ62" s="12"/>
      <c r="AR62" s="12">
        <f t="shared" si="37"/>
        <v>2888</v>
      </c>
      <c r="AS62" s="12"/>
      <c r="AT62" s="12">
        <f t="shared" si="38"/>
        <v>4130</v>
      </c>
      <c r="AU62" s="148">
        <f t="shared" si="39"/>
        <v>6500.4</v>
      </c>
      <c r="AV62" s="149">
        <f t="shared" si="40"/>
        <v>4333.6000000000004</v>
      </c>
      <c r="AW62" s="150">
        <f t="shared" si="41"/>
        <v>7017.9999999999991</v>
      </c>
    </row>
    <row r="63" spans="2:49" s="135" customFormat="1" ht="14" thickBot="1">
      <c r="B63" s="145">
        <f t="shared" si="8"/>
        <v>0</v>
      </c>
      <c r="C63" s="145">
        <f t="shared" si="9"/>
        <v>0</v>
      </c>
      <c r="D63" s="145">
        <f t="shared" si="10"/>
        <v>34.81217308606756</v>
      </c>
      <c r="F63" s="151" t="s">
        <v>116</v>
      </c>
      <c r="G63" s="67">
        <v>14642</v>
      </c>
      <c r="H63" s="12">
        <f t="shared" ref="H63" si="58">$G36*H36</f>
        <v>125.32382310984309</v>
      </c>
      <c r="I63" s="12"/>
      <c r="J63" s="12">
        <f>$G36*I36</f>
        <v>320.27199239182119</v>
      </c>
      <c r="K63" s="12"/>
      <c r="L63" s="12">
        <f>$G36*J36</f>
        <v>1963.4065620542083</v>
      </c>
      <c r="M63" s="12"/>
      <c r="N63" s="12">
        <f>$G36*K36</f>
        <v>2457.7394198763668</v>
      </c>
      <c r="O63" s="12"/>
      <c r="P63" s="12">
        <f>$G36*L36</f>
        <v>2847.6357584403231</v>
      </c>
      <c r="Q63" s="12"/>
      <c r="R63" s="12">
        <f>$G36*M36</f>
        <v>2771.0489776509748</v>
      </c>
      <c r="S63" s="12"/>
      <c r="T63" s="12">
        <f>$G36*N36</f>
        <v>2346.340466000951</v>
      </c>
      <c r="U63" s="12"/>
      <c r="V63" s="12">
        <f>$G36*O36</f>
        <v>1148.8017118402281</v>
      </c>
      <c r="W63" s="12"/>
      <c r="X63" s="12">
        <f>$G36*P36</f>
        <v>626.61911554921539</v>
      </c>
      <c r="Y63" s="148">
        <f>$G36*Q36</f>
        <v>7467.42</v>
      </c>
      <c r="Z63" s="149">
        <f>$G36*R36</f>
        <v>7174.58</v>
      </c>
      <c r="AA63" s="150">
        <f>$G36*S36</f>
        <v>1775.4208273894435</v>
      </c>
      <c r="AB63" s="67"/>
      <c r="AC63" s="152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</row>
    <row r="64" spans="2:49"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</row>
    <row r="66" spans="3:49" ht="14" thickBot="1"/>
    <row r="67" spans="3:49">
      <c r="F67" s="113"/>
      <c r="G67" s="159" t="s">
        <v>11</v>
      </c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60"/>
      <c r="Y67" s="113"/>
      <c r="Z67" s="114"/>
      <c r="AA67" s="37" t="s">
        <v>11</v>
      </c>
      <c r="AB67" s="153"/>
      <c r="AC67" s="163" t="s">
        <v>14</v>
      </c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60"/>
      <c r="AU67" s="113"/>
      <c r="AV67" s="114"/>
      <c r="AW67" s="37" t="s">
        <v>14</v>
      </c>
    </row>
    <row r="68" spans="3:49" ht="14" thickBot="1">
      <c r="F68" s="5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2"/>
      <c r="Y68" s="5"/>
      <c r="Z68" s="7"/>
      <c r="AA68" s="38"/>
      <c r="AB68" s="153"/>
      <c r="AC68" s="164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2"/>
      <c r="AU68" s="86"/>
      <c r="AV68" s="87"/>
      <c r="AW68" s="38"/>
    </row>
    <row r="69" spans="3:49">
      <c r="F69" s="113" t="s">
        <v>19</v>
      </c>
      <c r="G69" s="64" t="s">
        <v>13</v>
      </c>
      <c r="H69" s="112">
        <v>0</v>
      </c>
      <c r="I69" s="112">
        <v>5</v>
      </c>
      <c r="J69" s="112">
        <v>10</v>
      </c>
      <c r="K69" s="112">
        <v>15</v>
      </c>
      <c r="L69" s="112">
        <v>20</v>
      </c>
      <c r="M69" s="112">
        <v>25</v>
      </c>
      <c r="N69" s="112">
        <v>30</v>
      </c>
      <c r="O69" s="112">
        <v>35</v>
      </c>
      <c r="P69" s="112">
        <v>40</v>
      </c>
      <c r="Q69" s="112">
        <v>45</v>
      </c>
      <c r="R69" s="112">
        <v>50</v>
      </c>
      <c r="S69" s="112">
        <v>55</v>
      </c>
      <c r="T69" s="112">
        <v>60</v>
      </c>
      <c r="U69" s="112">
        <v>65</v>
      </c>
      <c r="V69" s="112">
        <v>70</v>
      </c>
      <c r="W69" s="112">
        <v>75</v>
      </c>
      <c r="X69" s="112" t="s">
        <v>25</v>
      </c>
      <c r="Y69" s="113" t="s">
        <v>15</v>
      </c>
      <c r="Z69" s="114" t="s">
        <v>16</v>
      </c>
      <c r="AA69" s="37" t="s">
        <v>32</v>
      </c>
      <c r="AB69" s="154"/>
      <c r="AC69" s="64" t="s">
        <v>13</v>
      </c>
      <c r="AD69" s="112">
        <v>0</v>
      </c>
      <c r="AE69" s="112">
        <v>5</v>
      </c>
      <c r="AF69" s="112">
        <v>10</v>
      </c>
      <c r="AG69" s="112">
        <v>15</v>
      </c>
      <c r="AH69" s="112">
        <v>20</v>
      </c>
      <c r="AI69" s="112">
        <v>25</v>
      </c>
      <c r="AJ69" s="112">
        <v>30</v>
      </c>
      <c r="AK69" s="112">
        <v>35</v>
      </c>
      <c r="AL69" s="112">
        <v>40</v>
      </c>
      <c r="AM69" s="112">
        <v>45</v>
      </c>
      <c r="AN69" s="112">
        <v>50</v>
      </c>
      <c r="AO69" s="112">
        <v>55</v>
      </c>
      <c r="AP69" s="112">
        <v>60</v>
      </c>
      <c r="AQ69" s="112">
        <v>65</v>
      </c>
      <c r="AR69" s="112">
        <v>70</v>
      </c>
      <c r="AS69" s="112">
        <v>75</v>
      </c>
      <c r="AT69" s="112" t="s">
        <v>25</v>
      </c>
      <c r="AU69" s="113" t="s">
        <v>15</v>
      </c>
      <c r="AV69" s="114" t="s">
        <v>16</v>
      </c>
      <c r="AW69" s="37" t="s">
        <v>32</v>
      </c>
    </row>
    <row r="70" spans="3:49">
      <c r="F70" s="155"/>
      <c r="G70" s="6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32"/>
      <c r="Z70" s="9"/>
      <c r="AA70" s="39"/>
      <c r="AB70" s="70"/>
      <c r="AC70" s="65"/>
      <c r="AD70" s="144"/>
      <c r="AE70" s="144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32"/>
      <c r="AV70" s="9"/>
      <c r="AW70" s="39"/>
    </row>
    <row r="71" spans="3:49">
      <c r="F71" s="10"/>
      <c r="G71" s="67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33"/>
      <c r="Z71" s="14"/>
      <c r="AA71" s="40"/>
      <c r="AB71" s="70"/>
      <c r="AC71" s="66"/>
      <c r="AD71" s="12"/>
      <c r="AE71" s="12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33"/>
      <c r="AV71" s="14"/>
      <c r="AW71" s="39"/>
    </row>
    <row r="72" spans="3:49">
      <c r="C72" s="142">
        <f>SUM(AD72:AT72)</f>
        <v>755</v>
      </c>
      <c r="D72" s="142">
        <f>SUM(H72:X72)</f>
        <v>23487</v>
      </c>
      <c r="F72" s="10" t="str">
        <f>F48</f>
        <v>Switzerland</v>
      </c>
      <c r="G72" s="67">
        <f>G48</f>
        <v>23487</v>
      </c>
      <c r="H72" s="12">
        <f>H48/2</f>
        <v>44</v>
      </c>
      <c r="I72" s="12">
        <f>H48/2</f>
        <v>44</v>
      </c>
      <c r="J72" s="12">
        <f>J48/2</f>
        <v>299.5</v>
      </c>
      <c r="K72" s="12">
        <f>J48/2</f>
        <v>299.5</v>
      </c>
      <c r="L72" s="12">
        <f>L48/2</f>
        <v>1369.5</v>
      </c>
      <c r="M72" s="12">
        <f>L48/2</f>
        <v>1369.5</v>
      </c>
      <c r="N72" s="12">
        <f>N48/2</f>
        <v>1554</v>
      </c>
      <c r="O72" s="12">
        <f>N48/2</f>
        <v>1554</v>
      </c>
      <c r="P72" s="12">
        <f>P48/2</f>
        <v>1877.5</v>
      </c>
      <c r="Q72" s="12">
        <f>P48/2</f>
        <v>1877.5</v>
      </c>
      <c r="R72" s="12">
        <f>R48/2</f>
        <v>2486</v>
      </c>
      <c r="S72" s="12">
        <f>R48/2</f>
        <v>2486</v>
      </c>
      <c r="T72" s="12">
        <f>T48/2</f>
        <v>1511.5</v>
      </c>
      <c r="U72" s="12">
        <f>T48/2</f>
        <v>1511.5</v>
      </c>
      <c r="V72" s="12">
        <f>V48/2</f>
        <v>1191.5</v>
      </c>
      <c r="W72" s="12">
        <f>V48/2</f>
        <v>1191.5</v>
      </c>
      <c r="X72" s="12">
        <f>X48</f>
        <v>2820</v>
      </c>
      <c r="Y72" s="36">
        <f>Y48</f>
        <v>12491</v>
      </c>
      <c r="Z72" s="36">
        <f>Z48</f>
        <v>10996</v>
      </c>
      <c r="AA72" s="67">
        <f>AA48</f>
        <v>5203</v>
      </c>
      <c r="AB72" s="67"/>
      <c r="AC72" s="67">
        <f>AC48</f>
        <v>755</v>
      </c>
      <c r="AD72" s="12">
        <f>AD48/2</f>
        <v>0</v>
      </c>
      <c r="AE72" s="12">
        <f>AD48/2</f>
        <v>0</v>
      </c>
      <c r="AF72" s="12">
        <f>AF48/2</f>
        <v>0</v>
      </c>
      <c r="AG72" s="12">
        <f>AF48/2</f>
        <v>0</v>
      </c>
      <c r="AH72" s="12">
        <f>AH48/2</f>
        <v>0</v>
      </c>
      <c r="AI72" s="12">
        <f>AH48/2</f>
        <v>0</v>
      </c>
      <c r="AJ72" s="12">
        <f>AJ48/2</f>
        <v>2</v>
      </c>
      <c r="AK72" s="12">
        <f>AJ48/2</f>
        <v>2</v>
      </c>
      <c r="AL72" s="12">
        <f>AL48/2</f>
        <v>0.5</v>
      </c>
      <c r="AM72" s="12">
        <f>AL48/2</f>
        <v>0.5</v>
      </c>
      <c r="AN72" s="12">
        <f>AN48/2</f>
        <v>8.5</v>
      </c>
      <c r="AO72" s="12">
        <f>AN48/2</f>
        <v>8.5</v>
      </c>
      <c r="AP72" s="12">
        <f>AP48/2</f>
        <v>30.5</v>
      </c>
      <c r="AQ72" s="12">
        <f>AP48/2</f>
        <v>30.5</v>
      </c>
      <c r="AR72" s="12">
        <f>AR48/2</f>
        <v>86</v>
      </c>
      <c r="AS72" s="12">
        <f>AR48/2</f>
        <v>86</v>
      </c>
      <c r="AT72" s="12">
        <f>AT48</f>
        <v>500.00000000000006</v>
      </c>
      <c r="AU72" s="36">
        <f>AU48</f>
        <v>474.00000000000006</v>
      </c>
      <c r="AV72" s="147">
        <f>AV48</f>
        <v>281</v>
      </c>
      <c r="AW72" s="67">
        <f>AW48</f>
        <v>672.00000000000011</v>
      </c>
    </row>
    <row r="73" spans="3:49">
      <c r="C73" s="142">
        <f t="shared" ref="C73:C84" si="59">SUM(AD73:AT73)</f>
        <v>232</v>
      </c>
      <c r="D73" s="142">
        <f t="shared" ref="D73:D85" si="60">SUM(H73:X73)</f>
        <v>10653</v>
      </c>
      <c r="F73" s="10" t="str">
        <f t="shared" ref="F73:G87" si="61">F49</f>
        <v>South Korea</v>
      </c>
      <c r="G73" s="67">
        <f t="shared" si="61"/>
        <v>10653</v>
      </c>
      <c r="H73" s="12">
        <f t="shared" ref="H73:H87" si="62">H49/2</f>
        <v>69</v>
      </c>
      <c r="I73" s="12">
        <f t="shared" ref="I73:I87" si="63">H49/2</f>
        <v>69</v>
      </c>
      <c r="J73" s="12">
        <f t="shared" ref="J73:J87" si="64">J49/2</f>
        <v>288</v>
      </c>
      <c r="K73" s="12">
        <f t="shared" ref="K73:K87" si="65">J49/2</f>
        <v>288</v>
      </c>
      <c r="L73" s="12">
        <f t="shared" ref="L73:L87" si="66">L49/2</f>
        <v>1458.9999999999998</v>
      </c>
      <c r="M73" s="12">
        <f t="shared" ref="M73:M87" si="67">L49/2</f>
        <v>1458.9999999999998</v>
      </c>
      <c r="N73" s="12">
        <f t="shared" ref="N73:N87" si="68">N49/2</f>
        <v>568</v>
      </c>
      <c r="O73" s="12">
        <f t="shared" ref="O73:O87" si="69">N49/2</f>
        <v>568</v>
      </c>
      <c r="P73" s="12">
        <f t="shared" ref="P73:P87" si="70">P49/2</f>
        <v>706</v>
      </c>
      <c r="Q73" s="12">
        <f t="shared" ref="Q73:Q87" si="71">P49/2</f>
        <v>706</v>
      </c>
      <c r="R73" s="12">
        <f t="shared" ref="R73:R87" si="72">R49/2</f>
        <v>972</v>
      </c>
      <c r="S73" s="12">
        <f t="shared" ref="S73:S87" si="73">R49/2</f>
        <v>972</v>
      </c>
      <c r="T73" s="12">
        <f t="shared" ref="T73:T87" si="74">T49/2</f>
        <v>671.5</v>
      </c>
      <c r="U73" s="12">
        <f t="shared" ref="U73:U87" si="75">T49/2</f>
        <v>671.5</v>
      </c>
      <c r="V73" s="12">
        <f t="shared" ref="V73:V87" si="76">V49/2</f>
        <v>352.5</v>
      </c>
      <c r="W73" s="12">
        <f t="shared" ref="W73:W87" si="77">V49/2</f>
        <v>352.5</v>
      </c>
      <c r="X73" s="12">
        <f t="shared" ref="X73:AA83" si="78">X49</f>
        <v>481</v>
      </c>
      <c r="Y73" s="36">
        <f t="shared" si="78"/>
        <v>4293</v>
      </c>
      <c r="Z73" s="36">
        <f t="shared" si="78"/>
        <v>6359.9999999999991</v>
      </c>
      <c r="AA73" s="67">
        <f t="shared" si="78"/>
        <v>1185.9999999999998</v>
      </c>
      <c r="AB73" s="67"/>
      <c r="AC73" s="66">
        <v>204</v>
      </c>
      <c r="AD73" s="12">
        <f t="shared" ref="AD73:AD86" si="79">AD49/2</f>
        <v>0</v>
      </c>
      <c r="AE73" s="12">
        <f t="shared" ref="AE73:AE86" si="80">AD49/2</f>
        <v>0</v>
      </c>
      <c r="AF73" s="12">
        <f t="shared" ref="AF73:AF86" si="81">AF49/2</f>
        <v>0</v>
      </c>
      <c r="AG73" s="12">
        <f t="shared" ref="AG73:AG86" si="82">AF49/2</f>
        <v>0</v>
      </c>
      <c r="AH73" s="12">
        <f t="shared" ref="AH73:AH86" si="83">AH49/2</f>
        <v>0</v>
      </c>
      <c r="AI73" s="12">
        <f t="shared" ref="AI73:AI86" si="84">AH49/2</f>
        <v>0</v>
      </c>
      <c r="AJ73" s="12">
        <f t="shared" ref="AJ73:AJ86" si="85">AJ49/2</f>
        <v>0.5</v>
      </c>
      <c r="AK73" s="12">
        <f t="shared" ref="AK73:AK86" si="86">AJ49/2</f>
        <v>0.5</v>
      </c>
      <c r="AL73" s="12">
        <f t="shared" ref="AL73:AL86" si="87">AL49/2</f>
        <v>1.5</v>
      </c>
      <c r="AM73" s="12">
        <f t="shared" ref="AM73:AM86" si="88">AL49/2</f>
        <v>1.5</v>
      </c>
      <c r="AN73" s="12">
        <f t="shared" ref="AN73:AN86" si="89">AN49/2</f>
        <v>7.5000000000000009</v>
      </c>
      <c r="AO73" s="12">
        <f t="shared" ref="AO73:AO86" si="90">AN49/2</f>
        <v>7.5000000000000009</v>
      </c>
      <c r="AP73" s="12">
        <f t="shared" ref="AP73:AP86" si="91">AP49/2</f>
        <v>16.5</v>
      </c>
      <c r="AQ73" s="12">
        <f t="shared" ref="AQ73:AQ86" si="92">AP49/2</f>
        <v>16.5</v>
      </c>
      <c r="AR73" s="12">
        <f t="shared" ref="AR73:AR86" si="93">AR49/2</f>
        <v>34</v>
      </c>
      <c r="AS73" s="12">
        <f t="shared" ref="AS73:AS86" si="94">AR49/2</f>
        <v>34</v>
      </c>
      <c r="AT73" s="12">
        <f t="shared" ref="AT73:AW73" si="95">AT49</f>
        <v>112</v>
      </c>
      <c r="AU73" s="36">
        <f t="shared" si="95"/>
        <v>123.99999999999999</v>
      </c>
      <c r="AV73" s="147">
        <f t="shared" si="95"/>
        <v>108</v>
      </c>
      <c r="AW73" s="67">
        <f t="shared" si="95"/>
        <v>180</v>
      </c>
    </row>
    <row r="74" spans="3:49">
      <c r="C74" s="142">
        <f t="shared" si="59"/>
        <v>409</v>
      </c>
      <c r="D74" s="142">
        <f t="shared" si="60"/>
        <v>13956</v>
      </c>
      <c r="F74" s="10" t="str">
        <f t="shared" si="61"/>
        <v>Portugal</v>
      </c>
      <c r="G74" s="67">
        <f t="shared" si="61"/>
        <v>13956</v>
      </c>
      <c r="H74" s="12">
        <f t="shared" si="62"/>
        <v>103</v>
      </c>
      <c r="I74" s="12">
        <f t="shared" si="63"/>
        <v>103</v>
      </c>
      <c r="J74" s="12">
        <f t="shared" si="64"/>
        <v>175.5</v>
      </c>
      <c r="K74" s="12">
        <f t="shared" si="65"/>
        <v>175.5</v>
      </c>
      <c r="L74" s="12">
        <f t="shared" si="66"/>
        <v>722</v>
      </c>
      <c r="M74" s="12">
        <f t="shared" si="67"/>
        <v>722</v>
      </c>
      <c r="N74" s="12">
        <f t="shared" si="68"/>
        <v>1006.5000000000001</v>
      </c>
      <c r="O74" s="12">
        <f t="shared" si="69"/>
        <v>1006.5000000000001</v>
      </c>
      <c r="P74" s="12">
        <f t="shared" si="70"/>
        <v>1241.5</v>
      </c>
      <c r="Q74" s="12">
        <f t="shared" si="71"/>
        <v>1241.5</v>
      </c>
      <c r="R74" s="12">
        <f t="shared" si="72"/>
        <v>1228.5</v>
      </c>
      <c r="S74" s="12">
        <f t="shared" si="73"/>
        <v>1228.5</v>
      </c>
      <c r="T74" s="12">
        <f t="shared" si="74"/>
        <v>890</v>
      </c>
      <c r="U74" s="12">
        <f t="shared" si="75"/>
        <v>890</v>
      </c>
      <c r="V74" s="12">
        <f t="shared" si="76"/>
        <v>642</v>
      </c>
      <c r="W74" s="12">
        <f t="shared" si="77"/>
        <v>642</v>
      </c>
      <c r="X74" s="12">
        <f t="shared" si="78"/>
        <v>1937.9999999999998</v>
      </c>
      <c r="Y74" s="36">
        <f t="shared" si="78"/>
        <v>7994</v>
      </c>
      <c r="Z74" s="36">
        <f t="shared" si="78"/>
        <v>5962</v>
      </c>
      <c r="AA74" s="67">
        <f t="shared" si="78"/>
        <v>3222</v>
      </c>
      <c r="AB74" s="67"/>
      <c r="AC74" s="66">
        <v>409</v>
      </c>
      <c r="AD74" s="12">
        <f t="shared" si="79"/>
        <v>0</v>
      </c>
      <c r="AE74" s="12">
        <f t="shared" si="80"/>
        <v>0</v>
      </c>
      <c r="AF74" s="12">
        <f t="shared" si="81"/>
        <v>0</v>
      </c>
      <c r="AG74" s="12">
        <f t="shared" si="82"/>
        <v>0</v>
      </c>
      <c r="AH74" s="12">
        <f t="shared" si="83"/>
        <v>0</v>
      </c>
      <c r="AI74" s="12">
        <f t="shared" si="84"/>
        <v>0</v>
      </c>
      <c r="AJ74" s="12">
        <f t="shared" si="85"/>
        <v>0</v>
      </c>
      <c r="AK74" s="12">
        <f t="shared" si="86"/>
        <v>0</v>
      </c>
      <c r="AL74" s="12">
        <f t="shared" si="87"/>
        <v>2</v>
      </c>
      <c r="AM74" s="12">
        <f t="shared" si="88"/>
        <v>2</v>
      </c>
      <c r="AN74" s="12">
        <f t="shared" si="89"/>
        <v>5</v>
      </c>
      <c r="AO74" s="12">
        <f t="shared" si="90"/>
        <v>5</v>
      </c>
      <c r="AP74" s="12">
        <f t="shared" si="91"/>
        <v>21</v>
      </c>
      <c r="AQ74" s="12">
        <f t="shared" si="92"/>
        <v>21</v>
      </c>
      <c r="AR74" s="12">
        <f t="shared" si="93"/>
        <v>44</v>
      </c>
      <c r="AS74" s="12">
        <f t="shared" si="94"/>
        <v>44</v>
      </c>
      <c r="AT74" s="12">
        <f t="shared" ref="AT74:AW74" si="96">AT50</f>
        <v>265</v>
      </c>
      <c r="AU74" s="36">
        <f t="shared" si="96"/>
        <v>219</v>
      </c>
      <c r="AV74" s="147">
        <f t="shared" si="96"/>
        <v>190</v>
      </c>
      <c r="AW74" s="67">
        <f t="shared" si="96"/>
        <v>353</v>
      </c>
    </row>
    <row r="75" spans="3:49">
      <c r="C75" s="142">
        <f t="shared" si="59"/>
        <v>1400</v>
      </c>
      <c r="D75" s="142">
        <f t="shared" si="60"/>
        <v>13216</v>
      </c>
      <c r="F75" s="10" t="str">
        <f t="shared" si="61"/>
        <v>Sweden</v>
      </c>
      <c r="G75" s="67">
        <f t="shared" si="61"/>
        <v>13216</v>
      </c>
      <c r="H75" s="12">
        <f t="shared" si="62"/>
        <v>34.80549618320611</v>
      </c>
      <c r="I75" s="12">
        <f t="shared" si="63"/>
        <v>34.80549618320611</v>
      </c>
      <c r="J75" s="12">
        <f t="shared" si="64"/>
        <v>90.292519083969466</v>
      </c>
      <c r="K75" s="12">
        <f t="shared" si="65"/>
        <v>90.292519083969466</v>
      </c>
      <c r="L75" s="12">
        <f t="shared" si="66"/>
        <v>480.21496183206108</v>
      </c>
      <c r="M75" s="12">
        <f t="shared" si="67"/>
        <v>480.21496183206108</v>
      </c>
      <c r="N75" s="12">
        <f t="shared" si="68"/>
        <v>605.3129770992366</v>
      </c>
      <c r="O75" s="12">
        <f t="shared" si="69"/>
        <v>605.3129770992366</v>
      </c>
      <c r="P75" s="12">
        <f t="shared" si="70"/>
        <v>857.52671755725191</v>
      </c>
      <c r="Q75" s="12">
        <f t="shared" si="71"/>
        <v>857.52671755725191</v>
      </c>
      <c r="R75" s="12">
        <f t="shared" si="72"/>
        <v>1109.7404580152672</v>
      </c>
      <c r="S75" s="12">
        <f t="shared" si="73"/>
        <v>1109.7404580152672</v>
      </c>
      <c r="T75" s="12">
        <f t="shared" si="74"/>
        <v>907.96946564885502</v>
      </c>
      <c r="U75" s="12">
        <f t="shared" si="75"/>
        <v>907.96946564885502</v>
      </c>
      <c r="V75" s="12">
        <f t="shared" si="76"/>
        <v>907.96946564885502</v>
      </c>
      <c r="W75" s="12">
        <f t="shared" si="77"/>
        <v>907.96946564885502</v>
      </c>
      <c r="X75" s="12">
        <f t="shared" si="78"/>
        <v>3228.3358778625952</v>
      </c>
      <c r="Y75" s="36">
        <f t="shared" si="78"/>
        <v>6986.3206106870221</v>
      </c>
      <c r="Z75" s="36">
        <f t="shared" si="78"/>
        <v>6346.7065648854959</v>
      </c>
      <c r="AA75" s="67">
        <f t="shared" si="78"/>
        <v>5044.2748091603053</v>
      </c>
      <c r="AB75" s="67"/>
      <c r="AC75" s="67">
        <v>793</v>
      </c>
      <c r="AD75" s="12">
        <f t="shared" si="79"/>
        <v>0</v>
      </c>
      <c r="AE75" s="12">
        <f t="shared" si="80"/>
        <v>0</v>
      </c>
      <c r="AF75" s="12">
        <f t="shared" si="81"/>
        <v>0</v>
      </c>
      <c r="AG75" s="12">
        <f t="shared" si="82"/>
        <v>0</v>
      </c>
      <c r="AH75" s="12">
        <f t="shared" si="83"/>
        <v>2</v>
      </c>
      <c r="AI75" s="12">
        <f t="shared" si="84"/>
        <v>2</v>
      </c>
      <c r="AJ75" s="12">
        <f t="shared" si="85"/>
        <v>2</v>
      </c>
      <c r="AK75" s="12">
        <f t="shared" si="86"/>
        <v>2</v>
      </c>
      <c r="AL75" s="12">
        <f t="shared" si="87"/>
        <v>5.5</v>
      </c>
      <c r="AM75" s="12">
        <f t="shared" si="88"/>
        <v>5.5</v>
      </c>
      <c r="AN75" s="12">
        <f t="shared" si="89"/>
        <v>23</v>
      </c>
      <c r="AO75" s="12">
        <f t="shared" si="90"/>
        <v>23</v>
      </c>
      <c r="AP75" s="12">
        <f t="shared" si="91"/>
        <v>54</v>
      </c>
      <c r="AQ75" s="12">
        <f t="shared" si="92"/>
        <v>54</v>
      </c>
      <c r="AR75" s="12">
        <f t="shared" si="93"/>
        <v>165.5</v>
      </c>
      <c r="AS75" s="12">
        <f t="shared" si="94"/>
        <v>165.5</v>
      </c>
      <c r="AT75" s="12">
        <f t="shared" ref="AT75:AW75" si="97">AT51</f>
        <v>896</v>
      </c>
      <c r="AU75" s="36">
        <f t="shared" si="97"/>
        <v>606</v>
      </c>
      <c r="AV75" s="147">
        <f t="shared" si="97"/>
        <v>794</v>
      </c>
      <c r="AW75" s="67">
        <f t="shared" si="97"/>
        <v>1227</v>
      </c>
    </row>
    <row r="76" spans="3:49">
      <c r="C76" s="142">
        <f t="shared" si="59"/>
        <v>0</v>
      </c>
      <c r="D76" s="142">
        <f t="shared" si="60"/>
        <v>6217.9999999999991</v>
      </c>
      <c r="F76" s="10" t="str">
        <f t="shared" si="61"/>
        <v>Norway</v>
      </c>
      <c r="G76" s="67">
        <f t="shared" si="61"/>
        <v>6218</v>
      </c>
      <c r="H76" s="12">
        <f t="shared" si="62"/>
        <v>34.320129870129868</v>
      </c>
      <c r="I76" s="12">
        <f t="shared" si="63"/>
        <v>34.320129870129868</v>
      </c>
      <c r="J76" s="12">
        <f t="shared" si="64"/>
        <v>129.70990259740259</v>
      </c>
      <c r="K76" s="12">
        <f t="shared" si="65"/>
        <v>129.70990259740259</v>
      </c>
      <c r="L76" s="12">
        <f t="shared" si="66"/>
        <v>439.60048701298706</v>
      </c>
      <c r="M76" s="12">
        <f t="shared" si="67"/>
        <v>439.60048701298706</v>
      </c>
      <c r="N76" s="12">
        <f t="shared" si="68"/>
        <v>496.6324675324675</v>
      </c>
      <c r="O76" s="12">
        <f t="shared" si="69"/>
        <v>496.6324675324675</v>
      </c>
      <c r="P76" s="12">
        <f t="shared" si="70"/>
        <v>583.4422077922078</v>
      </c>
      <c r="Q76" s="12">
        <f t="shared" si="71"/>
        <v>583.4422077922078</v>
      </c>
      <c r="R76" s="12">
        <f t="shared" si="72"/>
        <v>620.28587662337657</v>
      </c>
      <c r="S76" s="12">
        <f t="shared" si="73"/>
        <v>620.28587662337657</v>
      </c>
      <c r="T76" s="12">
        <f t="shared" si="74"/>
        <v>368.43668831168833</v>
      </c>
      <c r="U76" s="12">
        <f t="shared" si="75"/>
        <v>368.43668831168833</v>
      </c>
      <c r="V76" s="12">
        <f t="shared" si="76"/>
        <v>247.81152597402598</v>
      </c>
      <c r="W76" s="12">
        <f t="shared" si="77"/>
        <v>247.81152597402598</v>
      </c>
      <c r="X76" s="12">
        <f t="shared" si="78"/>
        <v>377.52142857142854</v>
      </c>
      <c r="Y76" s="36">
        <f t="shared" si="78"/>
        <v>3109</v>
      </c>
      <c r="Z76" s="36">
        <f t="shared" si="78"/>
        <v>3109</v>
      </c>
      <c r="AA76" s="67">
        <f t="shared" si="78"/>
        <v>873.14448051948045</v>
      </c>
      <c r="AB76" s="67"/>
      <c r="AC76" s="66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36"/>
      <c r="AV76" s="147"/>
      <c r="AW76" s="67"/>
    </row>
    <row r="77" spans="3:49">
      <c r="C77" s="142">
        <f t="shared" si="59"/>
        <v>20530</v>
      </c>
      <c r="D77" s="142">
        <f t="shared" si="60"/>
        <v>161661.22306631957</v>
      </c>
      <c r="F77" s="10" t="str">
        <f t="shared" si="61"/>
        <v>Italy</v>
      </c>
      <c r="G77" s="67">
        <f t="shared" si="61"/>
        <v>161661</v>
      </c>
      <c r="H77" s="12">
        <f t="shared" si="62"/>
        <v>507.56029713725957</v>
      </c>
      <c r="I77" s="12">
        <f t="shared" si="63"/>
        <v>507.56029713725957</v>
      </c>
      <c r="J77" s="12">
        <f t="shared" si="64"/>
        <v>0</v>
      </c>
      <c r="K77" s="12">
        <f t="shared" si="65"/>
        <v>0</v>
      </c>
      <c r="L77" s="12">
        <f t="shared" si="66"/>
        <v>3552.922079960817</v>
      </c>
      <c r="M77" s="12">
        <f t="shared" si="67"/>
        <v>3552.922079960817</v>
      </c>
      <c r="N77" s="12">
        <f t="shared" si="68"/>
        <v>6936.6573942092136</v>
      </c>
      <c r="O77" s="12">
        <f t="shared" si="69"/>
        <v>6936.6573942092136</v>
      </c>
      <c r="P77" s="12">
        <f t="shared" si="70"/>
        <v>10151.20594274519</v>
      </c>
      <c r="Q77" s="12">
        <f t="shared" si="71"/>
        <v>10151.20594274519</v>
      </c>
      <c r="R77" s="12">
        <f t="shared" si="72"/>
        <v>15148.722714558207</v>
      </c>
      <c r="S77" s="12">
        <f t="shared" si="73"/>
        <v>15148.722714558207</v>
      </c>
      <c r="T77" s="12">
        <f t="shared" si="74"/>
        <v>12318.91137843557</v>
      </c>
      <c r="U77" s="12">
        <f t="shared" si="75"/>
        <v>12318.91137843557</v>
      </c>
      <c r="V77" s="12">
        <f t="shared" si="76"/>
        <v>13227.898608108086</v>
      </c>
      <c r="W77" s="12">
        <f t="shared" si="77"/>
        <v>13227.898608108086</v>
      </c>
      <c r="X77" s="12">
        <f t="shared" si="78"/>
        <v>37973.4662360109</v>
      </c>
      <c r="Y77" s="36"/>
      <c r="Z77" s="36"/>
      <c r="AA77" s="67">
        <f t="shared" ref="AA77:AA87" si="98">AA53</f>
        <v>64429.263452227067</v>
      </c>
      <c r="AB77" s="67"/>
      <c r="AC77" s="67">
        <v>16654</v>
      </c>
      <c r="AD77" s="12">
        <f t="shared" si="79"/>
        <v>1</v>
      </c>
      <c r="AE77" s="12">
        <f t="shared" si="80"/>
        <v>1</v>
      </c>
      <c r="AF77" s="12">
        <f t="shared" si="81"/>
        <v>0</v>
      </c>
      <c r="AG77" s="12">
        <f t="shared" si="82"/>
        <v>0</v>
      </c>
      <c r="AH77" s="12">
        <f t="shared" si="83"/>
        <v>3.5</v>
      </c>
      <c r="AI77" s="12">
        <f t="shared" si="84"/>
        <v>3.5</v>
      </c>
      <c r="AJ77" s="12">
        <f t="shared" si="85"/>
        <v>20.5</v>
      </c>
      <c r="AK77" s="12">
        <f t="shared" si="86"/>
        <v>20.5</v>
      </c>
      <c r="AL77" s="12">
        <f t="shared" si="87"/>
        <v>90</v>
      </c>
      <c r="AM77" s="12">
        <f t="shared" si="88"/>
        <v>90</v>
      </c>
      <c r="AN77" s="12">
        <f t="shared" si="89"/>
        <v>388.00000000000006</v>
      </c>
      <c r="AO77" s="12">
        <f t="shared" si="90"/>
        <v>388.00000000000006</v>
      </c>
      <c r="AP77" s="12">
        <f t="shared" si="91"/>
        <v>1165</v>
      </c>
      <c r="AQ77" s="12">
        <f t="shared" si="92"/>
        <v>1165</v>
      </c>
      <c r="AR77" s="12">
        <f t="shared" si="93"/>
        <v>3166.5000000000005</v>
      </c>
      <c r="AS77" s="12">
        <f t="shared" si="94"/>
        <v>3166.5000000000005</v>
      </c>
      <c r="AT77" s="12">
        <f t="shared" ref="AT77:AW77" si="99">AT53</f>
        <v>10861</v>
      </c>
      <c r="AU77" s="36">
        <f t="shared" si="99"/>
        <v>0</v>
      </c>
      <c r="AV77" s="147">
        <f t="shared" si="99"/>
        <v>0</v>
      </c>
      <c r="AW77" s="67">
        <f t="shared" si="99"/>
        <v>17194</v>
      </c>
    </row>
    <row r="78" spans="3:49">
      <c r="C78" s="142">
        <f t="shared" si="59"/>
        <v>6728.97955</v>
      </c>
      <c r="D78" s="142">
        <f t="shared" si="60"/>
        <v>106445.2623</v>
      </c>
      <c r="F78" s="10" t="str">
        <f t="shared" si="61"/>
        <v>Spain</v>
      </c>
      <c r="G78" s="67">
        <f t="shared" si="61"/>
        <v>106447</v>
      </c>
      <c r="H78" s="12">
        <f t="shared" si="62"/>
        <v>142.5</v>
      </c>
      <c r="I78" s="12">
        <f t="shared" si="63"/>
        <v>142.5</v>
      </c>
      <c r="J78" s="12">
        <f t="shared" si="64"/>
        <v>294</v>
      </c>
      <c r="K78" s="12">
        <f t="shared" si="65"/>
        <v>294</v>
      </c>
      <c r="L78" s="12">
        <f t="shared" si="66"/>
        <v>2690.5</v>
      </c>
      <c r="M78" s="12">
        <f t="shared" si="67"/>
        <v>2690.5</v>
      </c>
      <c r="N78" s="12">
        <f t="shared" si="68"/>
        <v>5170.5</v>
      </c>
      <c r="O78" s="12">
        <f t="shared" si="69"/>
        <v>5170.5</v>
      </c>
      <c r="P78" s="12">
        <f t="shared" si="70"/>
        <v>8044</v>
      </c>
      <c r="Q78" s="12">
        <f t="shared" si="71"/>
        <v>8044</v>
      </c>
      <c r="R78" s="12">
        <f t="shared" si="72"/>
        <v>9918</v>
      </c>
      <c r="S78" s="12">
        <f t="shared" si="73"/>
        <v>9918</v>
      </c>
      <c r="T78" s="12">
        <f t="shared" si="74"/>
        <v>8856.5</v>
      </c>
      <c r="U78" s="12">
        <f t="shared" si="75"/>
        <v>8856.5</v>
      </c>
      <c r="V78" s="12">
        <f t="shared" si="76"/>
        <v>8478.5</v>
      </c>
      <c r="W78" s="12">
        <f t="shared" si="77"/>
        <v>8478.5</v>
      </c>
      <c r="X78" s="12">
        <f t="shared" si="78"/>
        <v>19256.262300000002</v>
      </c>
      <c r="Y78" s="36">
        <f t="shared" si="78"/>
        <v>55450</v>
      </c>
      <c r="Z78" s="36">
        <f t="shared" si="78"/>
        <v>50977</v>
      </c>
      <c r="AA78" s="67">
        <f t="shared" si="98"/>
        <v>36213.262300000002</v>
      </c>
      <c r="AB78" s="67"/>
      <c r="AC78" s="67">
        <v>6729</v>
      </c>
      <c r="AD78" s="12">
        <f t="shared" si="79"/>
        <v>0.5</v>
      </c>
      <c r="AE78" s="12">
        <f t="shared" si="80"/>
        <v>0.5</v>
      </c>
      <c r="AF78" s="12">
        <f t="shared" si="81"/>
        <v>0.5</v>
      </c>
      <c r="AG78" s="12">
        <f t="shared" si="82"/>
        <v>0.5</v>
      </c>
      <c r="AH78" s="12">
        <f t="shared" si="83"/>
        <v>5.5</v>
      </c>
      <c r="AI78" s="12">
        <f t="shared" si="84"/>
        <v>5.5</v>
      </c>
      <c r="AJ78" s="12">
        <f t="shared" si="85"/>
        <v>12</v>
      </c>
      <c r="AK78" s="12">
        <f t="shared" si="86"/>
        <v>12</v>
      </c>
      <c r="AL78" s="12">
        <f t="shared" si="87"/>
        <v>30.499999999999996</v>
      </c>
      <c r="AM78" s="12">
        <f t="shared" si="88"/>
        <v>30.499999999999996</v>
      </c>
      <c r="AN78" s="12">
        <f t="shared" si="89"/>
        <v>98.5</v>
      </c>
      <c r="AO78" s="12">
        <f t="shared" si="90"/>
        <v>98.5</v>
      </c>
      <c r="AP78" s="12">
        <f t="shared" si="91"/>
        <v>298.5</v>
      </c>
      <c r="AQ78" s="12">
        <f t="shared" si="92"/>
        <v>298.5</v>
      </c>
      <c r="AR78" s="12">
        <f t="shared" si="93"/>
        <v>886.5</v>
      </c>
      <c r="AS78" s="12">
        <f t="shared" si="94"/>
        <v>886.5</v>
      </c>
      <c r="AT78" s="12">
        <f t="shared" ref="AT78:AW78" si="100">AT54</f>
        <v>4063.97955</v>
      </c>
      <c r="AU78" s="36">
        <f t="shared" si="100"/>
        <v>2652</v>
      </c>
      <c r="AV78" s="147">
        <f t="shared" si="100"/>
        <v>4103</v>
      </c>
      <c r="AW78" s="67">
        <f t="shared" si="100"/>
        <v>5836.97955</v>
      </c>
    </row>
    <row r="79" spans="3:49">
      <c r="C79" s="142">
        <f t="shared" si="59"/>
        <v>2393.998216</v>
      </c>
      <c r="D79" s="142">
        <f t="shared" si="60"/>
        <v>21727.920099999999</v>
      </c>
      <c r="F79" s="10" t="str">
        <f t="shared" si="61"/>
        <v>Netherlands</v>
      </c>
      <c r="G79" s="67">
        <f t="shared" si="61"/>
        <v>21762</v>
      </c>
      <c r="H79" s="12">
        <f t="shared" si="62"/>
        <v>31.5</v>
      </c>
      <c r="I79" s="12">
        <f t="shared" si="63"/>
        <v>31.5</v>
      </c>
      <c r="J79" s="12">
        <f t="shared" si="64"/>
        <v>78</v>
      </c>
      <c r="K79" s="12">
        <f t="shared" si="65"/>
        <v>78</v>
      </c>
      <c r="L79" s="12">
        <f t="shared" si="66"/>
        <v>721</v>
      </c>
      <c r="M79" s="12">
        <f t="shared" si="67"/>
        <v>721</v>
      </c>
      <c r="N79" s="12">
        <f t="shared" si="68"/>
        <v>843</v>
      </c>
      <c r="O79" s="12">
        <f t="shared" si="69"/>
        <v>843</v>
      </c>
      <c r="P79" s="12">
        <f t="shared" si="70"/>
        <v>1115</v>
      </c>
      <c r="Q79" s="12">
        <f t="shared" si="71"/>
        <v>1115</v>
      </c>
      <c r="R79" s="12">
        <f t="shared" si="72"/>
        <v>1863</v>
      </c>
      <c r="S79" s="12">
        <f t="shared" si="73"/>
        <v>1863</v>
      </c>
      <c r="T79" s="12">
        <f t="shared" si="74"/>
        <v>1629.4999999999998</v>
      </c>
      <c r="U79" s="12">
        <f t="shared" si="75"/>
        <v>1629.4999999999998</v>
      </c>
      <c r="V79" s="12">
        <f t="shared" si="76"/>
        <v>2014.5</v>
      </c>
      <c r="W79" s="12">
        <f t="shared" si="77"/>
        <v>2014.5</v>
      </c>
      <c r="X79" s="12">
        <f t="shared" si="78"/>
        <v>5136.9201000000003</v>
      </c>
      <c r="Y79" s="36">
        <f t="shared" si="78"/>
        <v>11743</v>
      </c>
      <c r="Z79" s="36">
        <f t="shared" si="78"/>
        <v>9993</v>
      </c>
      <c r="AA79" s="67">
        <f t="shared" si="98"/>
        <v>9165.9200999999994</v>
      </c>
      <c r="AB79" s="67"/>
      <c r="AC79" s="67">
        <v>2396</v>
      </c>
      <c r="AD79" s="12">
        <f t="shared" si="79"/>
        <v>0</v>
      </c>
      <c r="AE79" s="12">
        <f t="shared" si="80"/>
        <v>0</v>
      </c>
      <c r="AF79" s="12">
        <f t="shared" si="81"/>
        <v>0</v>
      </c>
      <c r="AG79" s="12">
        <f t="shared" si="82"/>
        <v>0</v>
      </c>
      <c r="AH79" s="12">
        <f t="shared" si="83"/>
        <v>1</v>
      </c>
      <c r="AI79" s="12">
        <f t="shared" si="84"/>
        <v>1</v>
      </c>
      <c r="AJ79" s="12">
        <f t="shared" si="85"/>
        <v>1.5</v>
      </c>
      <c r="AK79" s="12">
        <f t="shared" si="86"/>
        <v>1.5</v>
      </c>
      <c r="AL79" s="12">
        <f t="shared" si="87"/>
        <v>4.5</v>
      </c>
      <c r="AM79" s="12">
        <f t="shared" si="88"/>
        <v>4.5</v>
      </c>
      <c r="AN79" s="12">
        <f t="shared" si="89"/>
        <v>26</v>
      </c>
      <c r="AO79" s="12">
        <f t="shared" si="90"/>
        <v>26</v>
      </c>
      <c r="AP79" s="12">
        <f t="shared" si="91"/>
        <v>111.5</v>
      </c>
      <c r="AQ79" s="12">
        <f t="shared" si="92"/>
        <v>111.5</v>
      </c>
      <c r="AR79" s="12">
        <f t="shared" si="93"/>
        <v>360</v>
      </c>
      <c r="AS79" s="12">
        <f t="shared" si="94"/>
        <v>360</v>
      </c>
      <c r="AT79" s="12">
        <f t="shared" ref="AT79:AW79" si="101">AT55</f>
        <v>1384.998216</v>
      </c>
      <c r="AU79" s="36">
        <f t="shared" si="101"/>
        <v>1466.9999999999998</v>
      </c>
      <c r="AV79" s="147">
        <f t="shared" si="101"/>
        <v>929</v>
      </c>
      <c r="AW79" s="67">
        <f t="shared" si="101"/>
        <v>2104.998216</v>
      </c>
    </row>
    <row r="80" spans="3:49">
      <c r="C80" s="142">
        <f t="shared" si="59"/>
        <v>336</v>
      </c>
      <c r="D80" s="142">
        <f t="shared" si="60"/>
        <v>7073</v>
      </c>
      <c r="F80" s="10" t="str">
        <f t="shared" si="61"/>
        <v>Denmark</v>
      </c>
      <c r="G80" s="67">
        <f t="shared" si="61"/>
        <v>7073</v>
      </c>
      <c r="H80" s="12">
        <f t="shared" si="62"/>
        <v>40</v>
      </c>
      <c r="I80" s="12">
        <f t="shared" si="63"/>
        <v>40</v>
      </c>
      <c r="J80" s="12">
        <f t="shared" si="64"/>
        <v>93.5</v>
      </c>
      <c r="K80" s="12">
        <f t="shared" si="65"/>
        <v>93.5</v>
      </c>
      <c r="L80" s="12">
        <f t="shared" si="66"/>
        <v>430</v>
      </c>
      <c r="M80" s="12">
        <f t="shared" si="67"/>
        <v>430</v>
      </c>
      <c r="N80" s="12">
        <f t="shared" si="68"/>
        <v>472.5</v>
      </c>
      <c r="O80" s="12">
        <f t="shared" si="69"/>
        <v>472.5</v>
      </c>
      <c r="P80" s="12">
        <f t="shared" si="70"/>
        <v>676.5</v>
      </c>
      <c r="Q80" s="12">
        <f t="shared" si="71"/>
        <v>676.5</v>
      </c>
      <c r="R80" s="12">
        <f t="shared" si="72"/>
        <v>696.5</v>
      </c>
      <c r="S80" s="12">
        <f t="shared" si="73"/>
        <v>696.5</v>
      </c>
      <c r="T80" s="12">
        <f t="shared" si="74"/>
        <v>448.5</v>
      </c>
      <c r="U80" s="12">
        <f t="shared" si="75"/>
        <v>448.5</v>
      </c>
      <c r="V80" s="12">
        <f t="shared" si="76"/>
        <v>348</v>
      </c>
      <c r="W80" s="12">
        <f t="shared" si="77"/>
        <v>348</v>
      </c>
      <c r="X80" s="12">
        <f t="shared" si="78"/>
        <v>662</v>
      </c>
      <c r="Y80" s="36">
        <f t="shared" si="78"/>
        <v>3890.15</v>
      </c>
      <c r="Z80" s="36">
        <f t="shared" si="78"/>
        <v>3182.85</v>
      </c>
      <c r="AA80" s="67">
        <f t="shared" si="98"/>
        <v>3062.2928619079385</v>
      </c>
      <c r="AB80" s="67"/>
      <c r="AC80" s="66">
        <v>260</v>
      </c>
      <c r="AD80" s="12">
        <f t="shared" si="79"/>
        <v>0</v>
      </c>
      <c r="AE80" s="12">
        <f t="shared" si="80"/>
        <v>0</v>
      </c>
      <c r="AF80" s="12">
        <f t="shared" si="81"/>
        <v>0</v>
      </c>
      <c r="AG80" s="12">
        <f t="shared" si="82"/>
        <v>0</v>
      </c>
      <c r="AH80" s="12">
        <f t="shared" si="83"/>
        <v>0</v>
      </c>
      <c r="AI80" s="12">
        <f t="shared" si="84"/>
        <v>0</v>
      </c>
      <c r="AJ80" s="12">
        <f t="shared" si="85"/>
        <v>0</v>
      </c>
      <c r="AK80" s="12">
        <f t="shared" si="86"/>
        <v>0</v>
      </c>
      <c r="AL80" s="12">
        <f t="shared" si="87"/>
        <v>0</v>
      </c>
      <c r="AM80" s="12">
        <f t="shared" si="88"/>
        <v>0</v>
      </c>
      <c r="AN80" s="12">
        <f t="shared" si="89"/>
        <v>5</v>
      </c>
      <c r="AO80" s="12">
        <f t="shared" si="90"/>
        <v>5</v>
      </c>
      <c r="AP80" s="12">
        <f t="shared" si="91"/>
        <v>20</v>
      </c>
      <c r="AQ80" s="12">
        <f t="shared" si="92"/>
        <v>20</v>
      </c>
      <c r="AR80" s="12">
        <f t="shared" si="93"/>
        <v>52</v>
      </c>
      <c r="AS80" s="12">
        <f t="shared" si="94"/>
        <v>52</v>
      </c>
      <c r="AT80" s="12">
        <f t="shared" ref="AT80:AW80" si="102">AT56</f>
        <v>182.00000000000003</v>
      </c>
      <c r="AU80" s="36">
        <f t="shared" si="102"/>
        <v>205.72287145242069</v>
      </c>
      <c r="AV80" s="147">
        <f t="shared" si="102"/>
        <v>131.04</v>
      </c>
      <c r="AW80" s="67">
        <f t="shared" si="102"/>
        <v>285.59999999999997</v>
      </c>
    </row>
    <row r="81" spans="3:49">
      <c r="C81" s="142">
        <f t="shared" si="59"/>
        <v>754.98451011057909</v>
      </c>
      <c r="D81" s="142">
        <f t="shared" si="60"/>
        <v>23282</v>
      </c>
      <c r="F81" s="10" t="str">
        <f t="shared" si="61"/>
        <v>Belgium</v>
      </c>
      <c r="G81" s="67">
        <f t="shared" si="61"/>
        <v>23282</v>
      </c>
      <c r="H81" s="12">
        <f t="shared" si="62"/>
        <v>73</v>
      </c>
      <c r="I81" s="12">
        <f t="shared" si="63"/>
        <v>73</v>
      </c>
      <c r="J81" s="12">
        <f t="shared" si="64"/>
        <v>108.5</v>
      </c>
      <c r="K81" s="12">
        <f t="shared" si="65"/>
        <v>108.5</v>
      </c>
      <c r="L81" s="12">
        <f t="shared" si="66"/>
        <v>960.99999999999989</v>
      </c>
      <c r="M81" s="12">
        <f t="shared" si="67"/>
        <v>960.99999999999989</v>
      </c>
      <c r="N81" s="12">
        <f t="shared" si="68"/>
        <v>1254.5</v>
      </c>
      <c r="O81" s="12">
        <f t="shared" si="69"/>
        <v>1254.5</v>
      </c>
      <c r="P81" s="12">
        <f t="shared" si="70"/>
        <v>1692.5</v>
      </c>
      <c r="Q81" s="12">
        <f t="shared" si="71"/>
        <v>1692.5</v>
      </c>
      <c r="R81" s="12">
        <f t="shared" si="72"/>
        <v>2071.5</v>
      </c>
      <c r="S81" s="12">
        <f t="shared" si="73"/>
        <v>2071.5</v>
      </c>
      <c r="T81" s="12">
        <f t="shared" si="74"/>
        <v>1502.0000000000002</v>
      </c>
      <c r="U81" s="12">
        <f t="shared" si="75"/>
        <v>1502.0000000000002</v>
      </c>
      <c r="V81" s="12">
        <f t="shared" si="76"/>
        <v>1510.9999999999998</v>
      </c>
      <c r="W81" s="12">
        <f t="shared" si="77"/>
        <v>1510.9999999999998</v>
      </c>
      <c r="X81" s="12">
        <f t="shared" si="78"/>
        <v>4934</v>
      </c>
      <c r="Y81" s="36">
        <f t="shared" ref="Y81:Z81" si="103">Y57</f>
        <v>0</v>
      </c>
      <c r="Z81" s="36">
        <f t="shared" si="103"/>
        <v>0</v>
      </c>
      <c r="AA81" s="67">
        <f t="shared" si="98"/>
        <v>7956</v>
      </c>
      <c r="AB81" s="67"/>
      <c r="AC81" s="66">
        <v>755</v>
      </c>
      <c r="AD81" s="12">
        <f t="shared" si="79"/>
        <v>-7.7449447105137513E-3</v>
      </c>
      <c r="AE81" s="12">
        <f t="shared" si="80"/>
        <v>-7.7449447105137513E-3</v>
      </c>
      <c r="AF81" s="12">
        <f t="shared" si="81"/>
        <v>0</v>
      </c>
      <c r="AG81" s="12">
        <f t="shared" si="82"/>
        <v>0</v>
      </c>
      <c r="AH81" s="12">
        <f t="shared" si="83"/>
        <v>0</v>
      </c>
      <c r="AI81" s="12">
        <f t="shared" si="84"/>
        <v>0</v>
      </c>
      <c r="AJ81" s="12">
        <f t="shared" si="85"/>
        <v>2</v>
      </c>
      <c r="AK81" s="12">
        <f t="shared" si="86"/>
        <v>2</v>
      </c>
      <c r="AL81" s="12">
        <f t="shared" si="87"/>
        <v>0.5</v>
      </c>
      <c r="AM81" s="12">
        <f t="shared" si="88"/>
        <v>0.5</v>
      </c>
      <c r="AN81" s="12">
        <f t="shared" si="89"/>
        <v>8.5</v>
      </c>
      <c r="AO81" s="12">
        <f t="shared" si="90"/>
        <v>8.5</v>
      </c>
      <c r="AP81" s="12">
        <f t="shared" si="91"/>
        <v>30.5</v>
      </c>
      <c r="AQ81" s="12">
        <f t="shared" si="92"/>
        <v>30.5</v>
      </c>
      <c r="AR81" s="12">
        <f t="shared" si="93"/>
        <v>86</v>
      </c>
      <c r="AS81" s="12">
        <f t="shared" si="94"/>
        <v>86</v>
      </c>
      <c r="AT81" s="12">
        <f t="shared" ref="AT81:AW81" si="104">AT57</f>
        <v>500.00000000000006</v>
      </c>
      <c r="AU81" s="36">
        <f t="shared" si="104"/>
        <v>474.00000000000006</v>
      </c>
      <c r="AV81" s="147">
        <f t="shared" si="104"/>
        <v>281</v>
      </c>
      <c r="AW81" s="67">
        <f t="shared" si="104"/>
        <v>672.00000000000011</v>
      </c>
    </row>
    <row r="82" spans="3:49">
      <c r="C82" s="142">
        <f t="shared" si="59"/>
        <v>6.9996462254098075</v>
      </c>
      <c r="D82" s="142">
        <f t="shared" si="60"/>
        <v>619</v>
      </c>
      <c r="F82" s="10" t="str">
        <f t="shared" si="61"/>
        <v>Princess Cruise</v>
      </c>
      <c r="G82" s="67">
        <f t="shared" si="61"/>
        <v>619</v>
      </c>
      <c r="H82" s="12">
        <f t="shared" si="62"/>
        <v>0.5</v>
      </c>
      <c r="I82" s="12">
        <f t="shared" si="63"/>
        <v>0.5</v>
      </c>
      <c r="J82" s="12">
        <f t="shared" si="64"/>
        <v>2.5</v>
      </c>
      <c r="K82" s="12">
        <f t="shared" si="65"/>
        <v>2.5</v>
      </c>
      <c r="L82" s="12">
        <f t="shared" si="66"/>
        <v>14</v>
      </c>
      <c r="M82" s="12">
        <f t="shared" si="67"/>
        <v>14</v>
      </c>
      <c r="N82" s="12">
        <f t="shared" si="68"/>
        <v>17</v>
      </c>
      <c r="O82" s="12">
        <f t="shared" si="69"/>
        <v>17</v>
      </c>
      <c r="P82" s="12">
        <f t="shared" si="70"/>
        <v>13.500000000000002</v>
      </c>
      <c r="Q82" s="12">
        <f t="shared" si="71"/>
        <v>13.500000000000002</v>
      </c>
      <c r="R82" s="12">
        <f t="shared" si="72"/>
        <v>29.500000000000004</v>
      </c>
      <c r="S82" s="12">
        <f t="shared" si="73"/>
        <v>29.500000000000004</v>
      </c>
      <c r="T82" s="12">
        <f t="shared" si="74"/>
        <v>88.5</v>
      </c>
      <c r="U82" s="12">
        <f t="shared" si="75"/>
        <v>88.5</v>
      </c>
      <c r="V82" s="12">
        <f t="shared" si="76"/>
        <v>117</v>
      </c>
      <c r="W82" s="12">
        <f t="shared" si="77"/>
        <v>117</v>
      </c>
      <c r="X82" s="12">
        <f t="shared" si="78"/>
        <v>54.000000000000007</v>
      </c>
      <c r="Y82" s="36">
        <f t="shared" ref="Y82:Z82" si="105">Y58</f>
        <v>0</v>
      </c>
      <c r="Z82" s="36">
        <f t="shared" si="105"/>
        <v>0</v>
      </c>
      <c r="AA82" s="67">
        <f t="shared" si="98"/>
        <v>288</v>
      </c>
      <c r="AB82" s="67"/>
      <c r="AC82" s="66">
        <v>7</v>
      </c>
      <c r="AD82" s="12">
        <f t="shared" si="79"/>
        <v>-1.7688729509624074E-4</v>
      </c>
      <c r="AE82" s="12">
        <f t="shared" si="80"/>
        <v>-1.7688729509624074E-4</v>
      </c>
      <c r="AF82" s="12">
        <f t="shared" si="81"/>
        <v>0</v>
      </c>
      <c r="AG82" s="12">
        <f t="shared" si="82"/>
        <v>0</v>
      </c>
      <c r="AH82" s="12">
        <f t="shared" si="83"/>
        <v>0</v>
      </c>
      <c r="AI82" s="12">
        <f t="shared" si="84"/>
        <v>0</v>
      </c>
      <c r="AJ82" s="12">
        <f t="shared" si="85"/>
        <v>0</v>
      </c>
      <c r="AK82" s="12">
        <f t="shared" si="86"/>
        <v>0</v>
      </c>
      <c r="AL82" s="12">
        <f t="shared" si="87"/>
        <v>0</v>
      </c>
      <c r="AM82" s="12">
        <f t="shared" si="88"/>
        <v>0</v>
      </c>
      <c r="AN82" s="12">
        <f t="shared" si="89"/>
        <v>0</v>
      </c>
      <c r="AO82" s="12">
        <f t="shared" si="90"/>
        <v>0</v>
      </c>
      <c r="AP82" s="12">
        <f t="shared" si="91"/>
        <v>0</v>
      </c>
      <c r="AQ82" s="12">
        <f t="shared" si="92"/>
        <v>0</v>
      </c>
      <c r="AR82" s="12">
        <f t="shared" si="93"/>
        <v>3</v>
      </c>
      <c r="AS82" s="12">
        <f t="shared" si="94"/>
        <v>3</v>
      </c>
      <c r="AT82" s="12">
        <f t="shared" ref="AT82:AW82" si="106">AT58</f>
        <v>1</v>
      </c>
      <c r="AU82" s="36">
        <f t="shared" si="106"/>
        <v>0</v>
      </c>
      <c r="AV82" s="147">
        <f t="shared" si="106"/>
        <v>0</v>
      </c>
      <c r="AW82" s="67">
        <f t="shared" si="106"/>
        <v>7</v>
      </c>
    </row>
    <row r="83" spans="3:49">
      <c r="C83" s="142">
        <f t="shared" si="59"/>
        <v>91</v>
      </c>
      <c r="D83" s="142">
        <f t="shared" si="60"/>
        <v>9809</v>
      </c>
      <c r="F83" s="10" t="str">
        <f t="shared" si="61"/>
        <v>Israel</v>
      </c>
      <c r="G83" s="67">
        <f t="shared" si="61"/>
        <v>9809</v>
      </c>
      <c r="H83" s="12">
        <f t="shared" si="62"/>
        <v>240</v>
      </c>
      <c r="I83" s="12">
        <f t="shared" si="63"/>
        <v>240</v>
      </c>
      <c r="J83" s="12">
        <f t="shared" si="64"/>
        <v>602.5</v>
      </c>
      <c r="K83" s="12">
        <f t="shared" si="65"/>
        <v>602.5</v>
      </c>
      <c r="L83" s="12">
        <f t="shared" si="66"/>
        <v>1133.5</v>
      </c>
      <c r="M83" s="12">
        <f t="shared" si="67"/>
        <v>1133.5</v>
      </c>
      <c r="N83" s="12">
        <f t="shared" si="68"/>
        <v>684.5</v>
      </c>
      <c r="O83" s="12">
        <f t="shared" si="69"/>
        <v>684.5</v>
      </c>
      <c r="P83" s="12">
        <f t="shared" si="70"/>
        <v>655</v>
      </c>
      <c r="Q83" s="12">
        <f t="shared" si="71"/>
        <v>655</v>
      </c>
      <c r="R83" s="12">
        <f t="shared" si="72"/>
        <v>641.5</v>
      </c>
      <c r="S83" s="12">
        <f t="shared" si="73"/>
        <v>641.5</v>
      </c>
      <c r="T83" s="12">
        <f t="shared" si="74"/>
        <v>515</v>
      </c>
      <c r="U83" s="12">
        <f t="shared" si="75"/>
        <v>515</v>
      </c>
      <c r="V83" s="12">
        <f t="shared" si="76"/>
        <v>259</v>
      </c>
      <c r="W83" s="12">
        <f t="shared" si="77"/>
        <v>259</v>
      </c>
      <c r="X83" s="12">
        <f t="shared" si="78"/>
        <v>347</v>
      </c>
      <c r="Y83" s="36">
        <f t="shared" ref="Y83:Z83" si="107">Y59</f>
        <v>0</v>
      </c>
      <c r="Z83" s="36">
        <f t="shared" si="107"/>
        <v>0</v>
      </c>
      <c r="AA83" s="67">
        <f t="shared" si="98"/>
        <v>865</v>
      </c>
      <c r="AB83" s="67"/>
      <c r="AC83" s="67">
        <v>91</v>
      </c>
      <c r="AD83" s="12">
        <f t="shared" si="79"/>
        <v>0</v>
      </c>
      <c r="AE83" s="12">
        <f t="shared" si="80"/>
        <v>0</v>
      </c>
      <c r="AF83" s="12">
        <f t="shared" si="81"/>
        <v>0</v>
      </c>
      <c r="AG83" s="12">
        <f t="shared" si="82"/>
        <v>0</v>
      </c>
      <c r="AH83" s="12">
        <f t="shared" si="83"/>
        <v>0</v>
      </c>
      <c r="AI83" s="12">
        <f t="shared" si="84"/>
        <v>0</v>
      </c>
      <c r="AJ83" s="12">
        <f t="shared" si="85"/>
        <v>0.5</v>
      </c>
      <c r="AK83" s="12">
        <f t="shared" si="86"/>
        <v>0.5</v>
      </c>
      <c r="AL83" s="12">
        <f t="shared" si="87"/>
        <v>0.5</v>
      </c>
      <c r="AM83" s="12">
        <f t="shared" si="88"/>
        <v>0.5</v>
      </c>
      <c r="AN83" s="12">
        <f t="shared" si="89"/>
        <v>0.5</v>
      </c>
      <c r="AO83" s="12">
        <f t="shared" si="90"/>
        <v>0.5</v>
      </c>
      <c r="AP83" s="12">
        <f t="shared" si="91"/>
        <v>5.5</v>
      </c>
      <c r="AQ83" s="12">
        <f t="shared" si="92"/>
        <v>5.5</v>
      </c>
      <c r="AR83" s="12">
        <f t="shared" si="93"/>
        <v>12.500000000000002</v>
      </c>
      <c r="AS83" s="12">
        <f t="shared" si="94"/>
        <v>12.500000000000002</v>
      </c>
      <c r="AT83" s="12">
        <f t="shared" ref="AT83:AW83" si="108">AT59</f>
        <v>52</v>
      </c>
      <c r="AU83" s="36">
        <f t="shared" si="108"/>
        <v>0</v>
      </c>
      <c r="AV83" s="147">
        <f t="shared" si="108"/>
        <v>0</v>
      </c>
      <c r="AW83" s="67">
        <f t="shared" si="108"/>
        <v>77</v>
      </c>
    </row>
    <row r="84" spans="3:49">
      <c r="C84" s="142">
        <f t="shared" si="59"/>
        <v>9212.2457142857129</v>
      </c>
      <c r="D84" s="142"/>
      <c r="F84" s="10" t="str">
        <f t="shared" si="61"/>
        <v>France</v>
      </c>
      <c r="G84" s="67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36">
        <f t="shared" ref="Y84" si="109">Y60</f>
        <v>0</v>
      </c>
      <c r="Z84" s="36">
        <f t="shared" ref="Z84" si="110">Z60</f>
        <v>0</v>
      </c>
      <c r="AA84" s="67"/>
      <c r="AB84" s="67"/>
      <c r="AC84" s="67">
        <v>9186</v>
      </c>
      <c r="AD84" s="12">
        <f t="shared" si="79"/>
        <v>0</v>
      </c>
      <c r="AE84" s="12">
        <f t="shared" si="80"/>
        <v>0</v>
      </c>
      <c r="AF84" s="12">
        <f t="shared" si="81"/>
        <v>0</v>
      </c>
      <c r="AG84" s="12">
        <f t="shared" si="82"/>
        <v>0</v>
      </c>
      <c r="AH84" s="12">
        <f t="shared" si="83"/>
        <v>0</v>
      </c>
      <c r="AI84" s="12">
        <f t="shared" si="84"/>
        <v>0</v>
      </c>
      <c r="AJ84" s="12">
        <f t="shared" si="85"/>
        <v>50.472527472527474</v>
      </c>
      <c r="AK84" s="12">
        <f t="shared" si="86"/>
        <v>50.472527472527474</v>
      </c>
      <c r="AL84" s="12">
        <f t="shared" si="87"/>
        <v>50.472527472527474</v>
      </c>
      <c r="AM84" s="12">
        <f t="shared" si="88"/>
        <v>50.472527472527474</v>
      </c>
      <c r="AN84" s="12">
        <f t="shared" si="89"/>
        <v>229.65</v>
      </c>
      <c r="AO84" s="12">
        <f t="shared" si="90"/>
        <v>229.65</v>
      </c>
      <c r="AP84" s="12">
        <f t="shared" si="91"/>
        <v>555.19780219780216</v>
      </c>
      <c r="AQ84" s="12">
        <f t="shared" si="92"/>
        <v>555.19780219780216</v>
      </c>
      <c r="AR84" s="12">
        <f t="shared" si="93"/>
        <v>1102.32</v>
      </c>
      <c r="AS84" s="12">
        <f t="shared" si="94"/>
        <v>1102.32</v>
      </c>
      <c r="AT84" s="12">
        <f t="shared" ref="AT84:AW84" si="111">AT60</f>
        <v>5236.0199999999995</v>
      </c>
      <c r="AU84" s="36">
        <f t="shared" si="111"/>
        <v>5511.5999999999995</v>
      </c>
      <c r="AV84" s="147">
        <f t="shared" si="111"/>
        <v>3674.4</v>
      </c>
      <c r="AW84" s="67">
        <f t="shared" si="111"/>
        <v>7440.66</v>
      </c>
    </row>
    <row r="85" spans="3:49">
      <c r="C85" s="142"/>
      <c r="D85" s="142">
        <f t="shared" si="60"/>
        <v>13989</v>
      </c>
      <c r="F85" s="10" t="str">
        <f t="shared" si="61"/>
        <v>Connecuticut</v>
      </c>
      <c r="G85" s="67">
        <f t="shared" si="61"/>
        <v>13989</v>
      </c>
      <c r="H85" s="12">
        <f t="shared" si="62"/>
        <v>50.828428166557664</v>
      </c>
      <c r="I85" s="12">
        <f t="shared" si="63"/>
        <v>50.828428166557664</v>
      </c>
      <c r="J85" s="12">
        <f t="shared" si="64"/>
        <v>142.82788314802704</v>
      </c>
      <c r="K85" s="12">
        <f t="shared" si="65"/>
        <v>142.82788314802704</v>
      </c>
      <c r="L85" s="12">
        <f t="shared" si="66"/>
        <v>756.83529540004361</v>
      </c>
      <c r="M85" s="12">
        <f t="shared" si="67"/>
        <v>756.83529540004361</v>
      </c>
      <c r="N85" s="12">
        <f t="shared" si="68"/>
        <v>1023.1762589928059</v>
      </c>
      <c r="O85" s="12">
        <f t="shared" si="69"/>
        <v>1023.1762589928059</v>
      </c>
      <c r="P85" s="12">
        <f t="shared" si="70"/>
        <v>1146.6893394375409</v>
      </c>
      <c r="Q85" s="12">
        <f t="shared" si="71"/>
        <v>1146.6893394375409</v>
      </c>
      <c r="R85" s="12">
        <f t="shared" si="72"/>
        <v>1379.9918247220407</v>
      </c>
      <c r="S85" s="12">
        <f t="shared" si="73"/>
        <v>1379.9918247220407</v>
      </c>
      <c r="T85" s="12">
        <f t="shared" si="74"/>
        <v>1141.0982123392196</v>
      </c>
      <c r="U85" s="12">
        <f t="shared" si="75"/>
        <v>1141.0982123392196</v>
      </c>
      <c r="V85" s="12">
        <f t="shared" si="76"/>
        <v>643.48790058862005</v>
      </c>
      <c r="W85" s="12">
        <f t="shared" si="77"/>
        <v>643.48790058862005</v>
      </c>
      <c r="X85" s="12">
        <f t="shared" ref="X85:Y85" si="112">X61</f>
        <v>1419.12971441029</v>
      </c>
      <c r="Y85" s="36">
        <f t="shared" si="112"/>
        <v>0</v>
      </c>
      <c r="Z85" s="36">
        <f t="shared" ref="Z85" si="113">Z61</f>
        <v>0</v>
      </c>
      <c r="AA85" s="67">
        <f t="shared" si="98"/>
        <v>2706.1055155875301</v>
      </c>
      <c r="AB85" s="67"/>
      <c r="AC85" s="66">
        <v>671</v>
      </c>
      <c r="AD85" s="12">
        <f t="shared" si="79"/>
        <v>0</v>
      </c>
      <c r="AE85" s="12">
        <f t="shared" si="80"/>
        <v>0</v>
      </c>
      <c r="AF85" s="12">
        <f t="shared" si="81"/>
        <v>0</v>
      </c>
      <c r="AG85" s="12">
        <f t="shared" si="82"/>
        <v>0</v>
      </c>
      <c r="AH85" s="12">
        <f t="shared" si="83"/>
        <v>0.4806590257879656</v>
      </c>
      <c r="AI85" s="12">
        <f t="shared" si="84"/>
        <v>0.4806590257879656</v>
      </c>
      <c r="AJ85" s="12">
        <f t="shared" si="85"/>
        <v>3.8452722063037248</v>
      </c>
      <c r="AK85" s="12">
        <f t="shared" si="86"/>
        <v>3.8452722063037248</v>
      </c>
      <c r="AL85" s="12">
        <f t="shared" si="87"/>
        <v>6.7292263610315191</v>
      </c>
      <c r="AM85" s="12">
        <f t="shared" si="88"/>
        <v>6.7292263610315191</v>
      </c>
      <c r="AN85" s="12">
        <f t="shared" si="89"/>
        <v>15.381088825214899</v>
      </c>
      <c r="AO85" s="12">
        <f t="shared" si="90"/>
        <v>15.381088825214899</v>
      </c>
      <c r="AP85" s="12">
        <f t="shared" si="91"/>
        <v>46.143266475644701</v>
      </c>
      <c r="AQ85" s="12">
        <f t="shared" si="92"/>
        <v>46.143266475644701</v>
      </c>
      <c r="AR85" s="12">
        <f t="shared" si="93"/>
        <v>72.098853868194837</v>
      </c>
      <c r="AS85" s="12">
        <f t="shared" si="94"/>
        <v>72.098853868194837</v>
      </c>
      <c r="AT85" s="12">
        <f t="shared" ref="AT85:AW85" si="114">AT61</f>
        <v>380.68194842406876</v>
      </c>
      <c r="AU85" s="36">
        <f t="shared" si="114"/>
        <v>0</v>
      </c>
      <c r="AV85" s="147">
        <f t="shared" si="114"/>
        <v>0</v>
      </c>
      <c r="AW85" s="67">
        <f t="shared" si="114"/>
        <v>524.87965616045847</v>
      </c>
    </row>
    <row r="86" spans="3:49">
      <c r="C86" s="142"/>
      <c r="D86" s="142"/>
      <c r="F86" s="10" t="str">
        <f t="shared" si="61"/>
        <v>New York</v>
      </c>
      <c r="G86" s="67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36"/>
      <c r="Z86" s="36"/>
      <c r="AA86" s="67"/>
      <c r="AB86" s="67"/>
      <c r="AC86" s="66">
        <v>10834</v>
      </c>
      <c r="AD86" s="12">
        <f t="shared" si="79"/>
        <v>0.5</v>
      </c>
      <c r="AE86" s="12">
        <f t="shared" si="80"/>
        <v>0.5</v>
      </c>
      <c r="AF86" s="12">
        <f t="shared" si="81"/>
        <v>3</v>
      </c>
      <c r="AG86" s="12">
        <f t="shared" si="82"/>
        <v>3</v>
      </c>
      <c r="AH86" s="12">
        <f t="shared" si="83"/>
        <v>24</v>
      </c>
      <c r="AI86" s="12">
        <f t="shared" si="84"/>
        <v>24</v>
      </c>
      <c r="AJ86" s="12">
        <f t="shared" si="85"/>
        <v>84.5</v>
      </c>
      <c r="AK86" s="12">
        <f t="shared" si="86"/>
        <v>84.5</v>
      </c>
      <c r="AL86" s="12">
        <f t="shared" si="87"/>
        <v>209</v>
      </c>
      <c r="AM86" s="12">
        <f t="shared" si="88"/>
        <v>209</v>
      </c>
      <c r="AN86" s="12">
        <f t="shared" si="89"/>
        <v>532.5</v>
      </c>
      <c r="AO86" s="12">
        <f t="shared" si="90"/>
        <v>532.5</v>
      </c>
      <c r="AP86" s="12">
        <f t="shared" si="91"/>
        <v>1054.5</v>
      </c>
      <c r="AQ86" s="12">
        <f t="shared" si="92"/>
        <v>1054.5</v>
      </c>
      <c r="AR86" s="12">
        <f t="shared" si="93"/>
        <v>1444</v>
      </c>
      <c r="AS86" s="12">
        <f t="shared" si="94"/>
        <v>1444</v>
      </c>
      <c r="AT86" s="12">
        <f t="shared" ref="AT86:AW86" si="115">AT62</f>
        <v>4130</v>
      </c>
      <c r="AU86" s="36">
        <f t="shared" si="115"/>
        <v>6500.4</v>
      </c>
      <c r="AV86" s="147">
        <f t="shared" si="115"/>
        <v>4333.6000000000004</v>
      </c>
      <c r="AW86" s="67">
        <f t="shared" si="115"/>
        <v>7017.9999999999991</v>
      </c>
    </row>
    <row r="87" spans="3:49">
      <c r="C87" s="142"/>
      <c r="D87" s="142">
        <f>SUM(H87:X87)</f>
        <v>14607.187826913932</v>
      </c>
      <c r="F87" s="10" t="str">
        <f t="shared" si="61"/>
        <v>Texas</v>
      </c>
      <c r="G87" s="67">
        <f t="shared" si="61"/>
        <v>14642</v>
      </c>
      <c r="H87" s="12">
        <f t="shared" si="62"/>
        <v>62.661911554921545</v>
      </c>
      <c r="I87" s="12">
        <f t="shared" si="63"/>
        <v>62.661911554921545</v>
      </c>
      <c r="J87" s="12">
        <f t="shared" si="64"/>
        <v>160.13599619591059</v>
      </c>
      <c r="K87" s="12">
        <f t="shared" si="65"/>
        <v>160.13599619591059</v>
      </c>
      <c r="L87" s="12">
        <f t="shared" si="66"/>
        <v>981.70328102710414</v>
      </c>
      <c r="M87" s="12">
        <f t="shared" si="67"/>
        <v>981.70328102710414</v>
      </c>
      <c r="N87" s="12">
        <f t="shared" si="68"/>
        <v>1228.8697099381834</v>
      </c>
      <c r="O87" s="12">
        <f t="shared" si="69"/>
        <v>1228.8697099381834</v>
      </c>
      <c r="P87" s="12">
        <f t="shared" si="70"/>
        <v>1423.8178792201616</v>
      </c>
      <c r="Q87" s="12">
        <f t="shared" si="71"/>
        <v>1423.8178792201616</v>
      </c>
      <c r="R87" s="12">
        <f t="shared" si="72"/>
        <v>1385.5244888254874</v>
      </c>
      <c r="S87" s="12">
        <f t="shared" si="73"/>
        <v>1385.5244888254874</v>
      </c>
      <c r="T87" s="12">
        <f t="shared" si="74"/>
        <v>1173.1702330004755</v>
      </c>
      <c r="U87" s="12">
        <f t="shared" si="75"/>
        <v>1173.1702330004755</v>
      </c>
      <c r="V87" s="12">
        <f t="shared" si="76"/>
        <v>574.40085592011405</v>
      </c>
      <c r="W87" s="12">
        <f t="shared" si="77"/>
        <v>574.40085592011405</v>
      </c>
      <c r="X87" s="12">
        <f t="shared" ref="X87:Y87" si="116">X63</f>
        <v>626.61911554921539</v>
      </c>
      <c r="Y87" s="36">
        <f t="shared" si="116"/>
        <v>7467.42</v>
      </c>
      <c r="Z87" s="36">
        <f t="shared" ref="Z87" si="117">Z63</f>
        <v>7174.58</v>
      </c>
      <c r="AA87" s="67">
        <f t="shared" si="98"/>
        <v>1775.4208273894435</v>
      </c>
    </row>
    <row r="88" spans="3:49">
      <c r="D88" s="142"/>
      <c r="F88" s="36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36"/>
      <c r="Z88" s="36"/>
    </row>
  </sheetData>
  <mergeCells count="4">
    <mergeCell ref="G16:P16"/>
    <mergeCell ref="T16:AC16"/>
    <mergeCell ref="G67:X68"/>
    <mergeCell ref="AC67:AT68"/>
  </mergeCells>
  <hyperlinks>
    <hyperlink ref="AG31" r:id="rId1" xr:uid="{00000000-0004-0000-0000-000000000000}"/>
    <hyperlink ref="AG21" r:id="rId2" location="1164290551" display="https://www.bag.admin.ch/bag/fr/home/krankheiten/ausbrueche-epidemien-pandemien/aktuelle-ausbrueche-epidemien/novel-cov/situation-schweiz-und-international.html - 1164290551" xr:uid="{00000000-0004-0000-0000-000001000000}"/>
    <hyperlink ref="AG26" r:id="rId3" xr:uid="{00000000-0004-0000-0000-000002000000}"/>
    <hyperlink ref="AG29" r:id="rId4" xr:uid="{00000000-0004-0000-0000-000003000000}"/>
    <hyperlink ref="AG22" r:id="rId5" xr:uid="{00000000-0004-0000-0000-000004000000}"/>
    <hyperlink ref="AG23" r:id="rId6" xr:uid="{00000000-0004-0000-0000-000005000000}"/>
    <hyperlink ref="AG24" r:id="rId7" xr:uid="{00000000-0004-0000-0000-000006000000}"/>
    <hyperlink ref="AG25" r:id="rId8" xr:uid="{00000000-0004-0000-0000-000007000000}"/>
    <hyperlink ref="AG27" r:id="rId9" xr:uid="{00000000-0004-0000-0000-000008000000}"/>
    <hyperlink ref="AG28" r:id="rId10" xr:uid="{00000000-0004-0000-0000-000009000000}"/>
    <hyperlink ref="AG30" r:id="rId11" display="https://epidemio.wiv-isp.be/ID/Documents/Covid19/Meest recente update.pdf" xr:uid="{00000000-0004-0000-0000-00000A000000}"/>
    <hyperlink ref="AG34" r:id="rId12" xr:uid="{00000000-0004-0000-0000-00000B000000}"/>
    <hyperlink ref="Y32" r:id="rId13" display="++++Russell_IFR_Diamond_Princess_2020.03.05.20031773v2.full.pdf" xr:uid="{05FB2025-AB28-CA40-AC24-8B31A09965DF}"/>
    <hyperlink ref="B32" r:id="rId14" xr:uid="{080EA6B3-A062-3248-B06D-F1D4867A67A5}"/>
  </hyperlinks>
  <pageMargins left="0.7" right="0.7" top="0.75" bottom="0.75" header="0.3" footer="0.3"/>
  <pageSetup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"/>
  <sheetViews>
    <sheetView zoomScale="75" workbookViewId="0">
      <selection activeCell="D37" sqref="D37"/>
    </sheetView>
  </sheetViews>
  <sheetFormatPr baseColWidth="10" defaultColWidth="8.83203125" defaultRowHeight="13"/>
  <cols>
    <col min="1" max="1" width="7.5" customWidth="1"/>
    <col min="2" max="2" width="14.83203125" bestFit="1" customWidth="1"/>
    <col min="3" max="3" width="14.83203125" customWidth="1"/>
    <col min="15" max="15" width="11.6640625" customWidth="1"/>
  </cols>
  <sheetData>
    <row r="1" spans="1:22">
      <c r="Q1" s="26" t="s">
        <v>20</v>
      </c>
      <c r="R1" s="16" t="s">
        <v>11</v>
      </c>
      <c r="S1" s="16" t="s">
        <v>14</v>
      </c>
      <c r="T1" s="16" t="s">
        <v>17</v>
      </c>
      <c r="U1" s="17" t="s">
        <v>18</v>
      </c>
    </row>
    <row r="2" spans="1:22">
      <c r="Q2" s="18" t="s">
        <v>0</v>
      </c>
      <c r="R2" s="28">
        <v>111</v>
      </c>
      <c r="S2" s="24">
        <v>100</v>
      </c>
      <c r="T2" s="1">
        <f>R2/R$2</f>
        <v>1</v>
      </c>
      <c r="U2" s="19">
        <f>S2/S$2</f>
        <v>1</v>
      </c>
    </row>
    <row r="3" spans="1:22" ht="14" thickBot="1">
      <c r="A3" t="s">
        <v>85</v>
      </c>
      <c r="E3" s="52" t="s">
        <v>0</v>
      </c>
      <c r="F3" s="52" t="s">
        <v>1</v>
      </c>
      <c r="G3" s="53" t="s">
        <v>2</v>
      </c>
      <c r="H3" s="52" t="s">
        <v>3</v>
      </c>
      <c r="I3" s="52" t="s">
        <v>4</v>
      </c>
      <c r="J3" s="52" t="s">
        <v>5</v>
      </c>
      <c r="K3" s="52" t="s">
        <v>6</v>
      </c>
      <c r="L3" s="52" t="s">
        <v>7</v>
      </c>
      <c r="M3" s="52" t="s">
        <v>8</v>
      </c>
      <c r="N3" s="52" t="s">
        <v>25</v>
      </c>
      <c r="O3" s="54" t="s">
        <v>32</v>
      </c>
      <c r="P3" s="42" t="s">
        <v>34</v>
      </c>
      <c r="R3" s="18" t="s">
        <v>1</v>
      </c>
      <c r="S3" s="24">
        <v>0</v>
      </c>
      <c r="T3" s="24">
        <v>0</v>
      </c>
      <c r="U3" s="1">
        <f t="shared" ref="U3:U13" si="0">S3/R$2</f>
        <v>0</v>
      </c>
      <c r="V3" s="19">
        <f t="shared" ref="V3:V13" si="1">T3/S$2</f>
        <v>0</v>
      </c>
    </row>
    <row r="4" spans="1:22" ht="15" thickBot="1">
      <c r="B4" s="106" t="s">
        <v>76</v>
      </c>
      <c r="C4" s="165" t="s">
        <v>21</v>
      </c>
      <c r="D4" s="55" t="s">
        <v>30</v>
      </c>
      <c r="E4" s="61">
        <v>199</v>
      </c>
      <c r="F4" s="58">
        <v>0</v>
      </c>
      <c r="G4" s="45">
        <v>0</v>
      </c>
      <c r="H4" s="45">
        <v>0</v>
      </c>
      <c r="I4" s="45">
        <v>0</v>
      </c>
      <c r="J4" s="45">
        <v>0</v>
      </c>
      <c r="K4" s="45">
        <v>4.0201005025125629E-2</v>
      </c>
      <c r="L4" s="45">
        <v>0.12060301507537688</v>
      </c>
      <c r="M4" s="45">
        <v>0.36180904522613067</v>
      </c>
      <c r="N4" s="45">
        <v>0.47738693467336685</v>
      </c>
      <c r="O4" s="46">
        <f>SUM(M4:N4)</f>
        <v>0.83919597989949746</v>
      </c>
      <c r="P4" s="47"/>
      <c r="R4" s="20" t="s">
        <v>2</v>
      </c>
      <c r="S4" s="24">
        <v>0</v>
      </c>
      <c r="T4" s="24">
        <v>0</v>
      </c>
      <c r="U4" s="1">
        <f t="shared" si="0"/>
        <v>0</v>
      </c>
      <c r="V4" s="19">
        <f t="shared" si="1"/>
        <v>0</v>
      </c>
    </row>
    <row r="5" spans="1:22" ht="15" thickBot="1">
      <c r="C5" s="165"/>
      <c r="D5" s="56" t="s">
        <v>31</v>
      </c>
      <c r="E5" s="62">
        <v>137</v>
      </c>
      <c r="F5" s="59">
        <v>0</v>
      </c>
      <c r="G5" s="43">
        <v>0</v>
      </c>
      <c r="H5" s="43">
        <v>0</v>
      </c>
      <c r="I5" s="43">
        <v>0</v>
      </c>
      <c r="J5" s="43">
        <v>0</v>
      </c>
      <c r="K5" s="43">
        <v>1.4598540145985401E-2</v>
      </c>
      <c r="L5" s="43">
        <v>0.11678832116788321</v>
      </c>
      <c r="M5" s="43">
        <v>0.23357664233576642</v>
      </c>
      <c r="N5" s="43">
        <v>0.63503649635036497</v>
      </c>
      <c r="O5" s="44">
        <f t="shared" ref="O5:O18" si="2">SUM(M5:N5)</f>
        <v>0.86861313868613133</v>
      </c>
      <c r="P5" s="48">
        <f>O5/O4</f>
        <v>1.0350539796319769</v>
      </c>
      <c r="R5" s="18" t="s">
        <v>3</v>
      </c>
      <c r="S5" s="24">
        <v>0</v>
      </c>
      <c r="T5" s="24">
        <v>0</v>
      </c>
      <c r="U5" s="1">
        <f t="shared" si="0"/>
        <v>0</v>
      </c>
      <c r="V5" s="19">
        <f t="shared" si="1"/>
        <v>0</v>
      </c>
    </row>
    <row r="6" spans="1:22" ht="15" thickBot="1">
      <c r="C6" s="165"/>
      <c r="D6" s="57" t="s">
        <v>33</v>
      </c>
      <c r="E6" s="63">
        <v>336</v>
      </c>
      <c r="F6" s="60">
        <v>0</v>
      </c>
      <c r="G6" s="49">
        <v>0</v>
      </c>
      <c r="H6" s="49">
        <v>0</v>
      </c>
      <c r="I6" s="49">
        <v>0</v>
      </c>
      <c r="J6" s="49">
        <v>0</v>
      </c>
      <c r="K6" s="49">
        <v>2.976190476190476E-2</v>
      </c>
      <c r="L6" s="49">
        <v>0.11904761904761904</v>
      </c>
      <c r="M6" s="49">
        <v>0.30952380952380953</v>
      </c>
      <c r="N6" s="49">
        <v>0.54166666666666674</v>
      </c>
      <c r="O6" s="50">
        <f t="shared" si="2"/>
        <v>0.85119047619047628</v>
      </c>
      <c r="P6" s="51"/>
      <c r="R6" s="18" t="s">
        <v>4</v>
      </c>
      <c r="S6" s="24">
        <v>1</v>
      </c>
      <c r="T6" s="24">
        <v>0</v>
      </c>
      <c r="U6" s="1">
        <f t="shared" si="0"/>
        <v>9.0090090090090089E-3</v>
      </c>
      <c r="V6" s="19">
        <f t="shared" si="1"/>
        <v>0</v>
      </c>
    </row>
    <row r="7" spans="1:22" ht="15" thickBot="1">
      <c r="B7" s="106" t="s">
        <v>81</v>
      </c>
      <c r="C7" s="165" t="s">
        <v>20</v>
      </c>
      <c r="D7" s="55" t="s">
        <v>30</v>
      </c>
      <c r="E7" s="61">
        <v>4325</v>
      </c>
      <c r="F7" s="58">
        <v>0</v>
      </c>
      <c r="G7" s="45">
        <v>0</v>
      </c>
      <c r="H7" s="45">
        <v>1.8497109826589595E-3</v>
      </c>
      <c r="I7" s="45">
        <v>3.4682080924855491E-3</v>
      </c>
      <c r="J7" s="45">
        <v>1.0173410404624278E-2</v>
      </c>
      <c r="K7" s="45">
        <v>3.3526011560693639E-2</v>
      </c>
      <c r="L7" s="45">
        <v>0.10289017341040463</v>
      </c>
      <c r="M7" s="45">
        <v>0.3047398843930636</v>
      </c>
      <c r="N7" s="45">
        <v>0.54335260115606931</v>
      </c>
      <c r="O7" s="46">
        <f t="shared" si="2"/>
        <v>0.84809248554913297</v>
      </c>
      <c r="P7" s="47"/>
      <c r="R7" s="18" t="s">
        <v>5</v>
      </c>
      <c r="S7" s="24">
        <v>3</v>
      </c>
      <c r="T7" s="24">
        <v>0</v>
      </c>
      <c r="U7" s="1">
        <f t="shared" si="0"/>
        <v>2.7027027027027029E-2</v>
      </c>
      <c r="V7" s="19">
        <f t="shared" si="1"/>
        <v>0</v>
      </c>
    </row>
    <row r="8" spans="1:22" ht="15" thickBot="1">
      <c r="C8" s="165"/>
      <c r="D8" s="56" t="s">
        <v>31</v>
      </c>
      <c r="E8" s="62">
        <v>2781</v>
      </c>
      <c r="F8" s="59">
        <v>3.595828838547285E-4</v>
      </c>
      <c r="G8" s="43">
        <v>3.595828838547285E-4</v>
      </c>
      <c r="H8" s="43">
        <v>1.0787486515641855E-3</v>
      </c>
      <c r="I8" s="43">
        <v>3.2362459546925568E-3</v>
      </c>
      <c r="J8" s="43">
        <v>7.9108234448040278E-3</v>
      </c>
      <c r="K8" s="43">
        <v>2.1934555915138439E-2</v>
      </c>
      <c r="L8" s="43">
        <v>6.4365336209996404E-2</v>
      </c>
      <c r="M8" s="43">
        <v>0.19057892844300611</v>
      </c>
      <c r="N8" s="43">
        <v>0.71017619561308887</v>
      </c>
      <c r="O8" s="44">
        <f t="shared" si="2"/>
        <v>0.90075512405609492</v>
      </c>
      <c r="P8" s="48">
        <f>O8/O7</f>
        <v>1.062095395731355</v>
      </c>
      <c r="R8" s="18" t="s">
        <v>6</v>
      </c>
      <c r="S8" s="24">
        <v>9</v>
      </c>
      <c r="T8" s="24">
        <v>5</v>
      </c>
      <c r="U8" s="1">
        <f t="shared" si="0"/>
        <v>8.1081081081081086E-2</v>
      </c>
      <c r="V8" s="19">
        <f t="shared" si="1"/>
        <v>0.05</v>
      </c>
    </row>
    <row r="9" spans="1:22" ht="15" thickBot="1">
      <c r="C9" s="165"/>
      <c r="D9" s="57" t="s">
        <v>33</v>
      </c>
      <c r="E9" s="63">
        <v>7106</v>
      </c>
      <c r="F9" s="60">
        <v>1.4072614691809738E-4</v>
      </c>
      <c r="G9" s="49">
        <v>1.4072614691809738E-4</v>
      </c>
      <c r="H9" s="49">
        <v>1.5479876160990713E-3</v>
      </c>
      <c r="I9" s="49">
        <v>3.3774275260343373E-3</v>
      </c>
      <c r="J9" s="49">
        <v>9.2879256965944269E-3</v>
      </c>
      <c r="K9" s="49">
        <v>2.898958626512806E-2</v>
      </c>
      <c r="L9" s="49">
        <v>8.7813115676892761E-2</v>
      </c>
      <c r="M9" s="49">
        <v>0.26006191950464397</v>
      </c>
      <c r="N9" s="49">
        <v>0.60864058542077115</v>
      </c>
      <c r="O9" s="50">
        <f t="shared" si="2"/>
        <v>0.86870250492541512</v>
      </c>
      <c r="P9" s="51"/>
      <c r="R9" s="18" t="s">
        <v>7</v>
      </c>
      <c r="S9" s="24">
        <v>22</v>
      </c>
      <c r="T9" s="24">
        <v>7</v>
      </c>
      <c r="U9" s="1">
        <f t="shared" si="0"/>
        <v>0.1981981981981982</v>
      </c>
      <c r="V9" s="19">
        <f t="shared" si="1"/>
        <v>7.0000000000000007E-2</v>
      </c>
    </row>
    <row r="10" spans="1:22" ht="15" thickBot="1">
      <c r="B10" s="106" t="s">
        <v>74</v>
      </c>
      <c r="C10" s="165" t="s">
        <v>27</v>
      </c>
      <c r="D10" s="55" t="s">
        <v>30</v>
      </c>
      <c r="E10" s="61">
        <v>474</v>
      </c>
      <c r="F10" s="58">
        <v>0</v>
      </c>
      <c r="G10" s="45">
        <v>0</v>
      </c>
      <c r="H10" s="45">
        <v>0</v>
      </c>
      <c r="I10" s="45">
        <v>4.2194092827004216E-3</v>
      </c>
      <c r="J10" s="45">
        <v>2.1097046413502108E-3</v>
      </c>
      <c r="K10" s="45">
        <v>2.3206751054852322E-2</v>
      </c>
      <c r="L10" s="45">
        <v>9.49367088607595E-2</v>
      </c>
      <c r="M10" s="45">
        <v>0.25949367088607594</v>
      </c>
      <c r="N10" s="45">
        <v>0.61603375527426163</v>
      </c>
      <c r="O10" s="46">
        <f t="shared" si="2"/>
        <v>0.87552742616033763</v>
      </c>
      <c r="P10" s="47"/>
      <c r="R10" s="18" t="s">
        <v>8</v>
      </c>
      <c r="S10" s="24">
        <v>37</v>
      </c>
      <c r="T10" s="24">
        <v>26</v>
      </c>
      <c r="U10" s="1">
        <f t="shared" si="0"/>
        <v>0.33333333333333331</v>
      </c>
      <c r="V10" s="19">
        <f t="shared" si="1"/>
        <v>0.26</v>
      </c>
    </row>
    <row r="11" spans="1:22" ht="15" thickBot="1">
      <c r="C11" s="165"/>
      <c r="D11" s="56" t="s">
        <v>31</v>
      </c>
      <c r="E11" s="62">
        <v>281</v>
      </c>
      <c r="F11" s="59">
        <v>0</v>
      </c>
      <c r="G11" s="43">
        <v>0</v>
      </c>
      <c r="H11" s="43">
        <v>0</v>
      </c>
      <c r="I11" s="43">
        <v>7.1174377224199285E-3</v>
      </c>
      <c r="J11" s="43">
        <v>0</v>
      </c>
      <c r="K11" s="43">
        <v>2.1352313167259787E-2</v>
      </c>
      <c r="L11" s="43">
        <v>5.6939501779359428E-2</v>
      </c>
      <c r="M11" s="43">
        <v>0.17437722419928825</v>
      </c>
      <c r="N11" s="43">
        <v>0.74021352313167255</v>
      </c>
      <c r="O11" s="44">
        <f t="shared" si="2"/>
        <v>0.9145907473309608</v>
      </c>
      <c r="P11" s="48">
        <f>O11/O10</f>
        <v>1.044616901770784</v>
      </c>
      <c r="R11" s="18" t="s">
        <v>25</v>
      </c>
      <c r="S11" s="24">
        <v>39</v>
      </c>
      <c r="T11" s="24">
        <v>62</v>
      </c>
      <c r="U11" s="1">
        <f t="shared" si="0"/>
        <v>0.35135135135135137</v>
      </c>
      <c r="V11" s="19">
        <f t="shared" si="1"/>
        <v>0.62</v>
      </c>
    </row>
    <row r="12" spans="1:22" ht="15" thickBot="1">
      <c r="C12" s="165"/>
      <c r="D12" s="57" t="s">
        <v>33</v>
      </c>
      <c r="E12" s="63">
        <v>755</v>
      </c>
      <c r="F12" s="60">
        <v>0</v>
      </c>
      <c r="G12" s="49">
        <v>0</v>
      </c>
      <c r="H12" s="49">
        <v>0</v>
      </c>
      <c r="I12" s="49">
        <v>5.2980132450331126E-3</v>
      </c>
      <c r="J12" s="49">
        <v>1.3245033112582781E-3</v>
      </c>
      <c r="K12" s="49">
        <v>2.2516556291390728E-2</v>
      </c>
      <c r="L12" s="49">
        <v>8.0794701986754966E-2</v>
      </c>
      <c r="M12" s="49">
        <v>0.22781456953642384</v>
      </c>
      <c r="N12" s="49">
        <v>0.66225165562913912</v>
      </c>
      <c r="O12" s="50">
        <f t="shared" si="2"/>
        <v>0.890066225165563</v>
      </c>
      <c r="P12" s="51"/>
      <c r="R12" s="18" t="s">
        <v>9</v>
      </c>
      <c r="S12" s="24">
        <v>2</v>
      </c>
      <c r="T12" s="24">
        <v>1</v>
      </c>
      <c r="U12" s="1">
        <f t="shared" si="0"/>
        <v>1.8018018018018018E-2</v>
      </c>
      <c r="V12" s="19">
        <f t="shared" si="1"/>
        <v>0.01</v>
      </c>
    </row>
    <row r="13" spans="1:22" ht="15" thickBot="1">
      <c r="B13" s="106" t="s">
        <v>78</v>
      </c>
      <c r="C13" s="165" t="s">
        <v>28</v>
      </c>
      <c r="D13" s="55" t="s">
        <v>30</v>
      </c>
      <c r="E13" s="61">
        <v>219</v>
      </c>
      <c r="F13" s="58">
        <v>0</v>
      </c>
      <c r="G13" s="45">
        <v>0</v>
      </c>
      <c r="H13" s="45">
        <v>0</v>
      </c>
      <c r="I13" s="45">
        <v>0</v>
      </c>
      <c r="J13" s="45">
        <v>4.5662100456621002E-3</v>
      </c>
      <c r="K13" s="45">
        <v>3.6529680365296802E-2</v>
      </c>
      <c r="L13" s="45">
        <v>0.13698630136986301</v>
      </c>
      <c r="M13" s="45">
        <v>0.24657534246575341</v>
      </c>
      <c r="N13" s="45">
        <v>0.57534246575342463</v>
      </c>
      <c r="O13" s="46">
        <f t="shared" si="2"/>
        <v>0.82191780821917804</v>
      </c>
      <c r="P13" s="47"/>
      <c r="R13" s="21" t="s">
        <v>10</v>
      </c>
      <c r="S13" s="25">
        <v>10996</v>
      </c>
      <c r="T13" s="25">
        <v>474</v>
      </c>
      <c r="U13" s="22">
        <f t="shared" si="0"/>
        <v>99.063063063063069</v>
      </c>
      <c r="V13" s="23">
        <f t="shared" si="1"/>
        <v>4.74</v>
      </c>
    </row>
    <row r="14" spans="1:22" ht="15" thickBot="1">
      <c r="C14" s="165"/>
      <c r="D14" s="56" t="s">
        <v>31</v>
      </c>
      <c r="E14" s="62">
        <v>190</v>
      </c>
      <c r="F14" s="59">
        <v>0</v>
      </c>
      <c r="G14" s="43">
        <v>0</v>
      </c>
      <c r="H14" s="43">
        <v>0</v>
      </c>
      <c r="I14" s="43">
        <v>0</v>
      </c>
      <c r="J14" s="43">
        <v>1.5789473684210527E-2</v>
      </c>
      <c r="K14" s="43">
        <v>1.0526315789473684E-2</v>
      </c>
      <c r="L14" s="43">
        <v>6.3157894736842107E-2</v>
      </c>
      <c r="M14" s="43">
        <v>0.17894736842105263</v>
      </c>
      <c r="N14" s="43">
        <v>0.73157894736842111</v>
      </c>
      <c r="O14" s="44">
        <f t="shared" si="2"/>
        <v>0.91052631578947374</v>
      </c>
      <c r="P14" s="48">
        <f>O14/O13</f>
        <v>1.1078070175438597</v>
      </c>
    </row>
    <row r="15" spans="1:22" ht="15" thickBot="1">
      <c r="C15" s="165"/>
      <c r="D15" s="57" t="s">
        <v>33</v>
      </c>
      <c r="E15" s="63">
        <v>409</v>
      </c>
      <c r="F15" s="60">
        <v>0</v>
      </c>
      <c r="G15" s="49">
        <v>0</v>
      </c>
      <c r="H15" s="49">
        <v>0</v>
      </c>
      <c r="I15" s="49">
        <v>0</v>
      </c>
      <c r="J15" s="49">
        <v>9.7799511002444987E-3</v>
      </c>
      <c r="K15" s="49">
        <v>2.4449877750611249E-2</v>
      </c>
      <c r="L15" s="49">
        <v>0.10268948655256724</v>
      </c>
      <c r="M15" s="49">
        <v>0.21515892420537897</v>
      </c>
      <c r="N15" s="49">
        <v>0.64792176039119809</v>
      </c>
      <c r="O15" s="50">
        <f t="shared" si="2"/>
        <v>0.86308068459657705</v>
      </c>
      <c r="P15" s="51"/>
    </row>
    <row r="16" spans="1:22" ht="15" thickBot="1">
      <c r="B16" s="106" t="s">
        <v>77</v>
      </c>
      <c r="C16" s="165" t="s">
        <v>26</v>
      </c>
      <c r="D16" s="55" t="s">
        <v>30</v>
      </c>
      <c r="E16" s="61">
        <v>124</v>
      </c>
      <c r="F16" s="58">
        <v>0</v>
      </c>
      <c r="G16" s="45">
        <v>0</v>
      </c>
      <c r="H16" s="45">
        <v>0</v>
      </c>
      <c r="I16" s="45">
        <v>8.0645161290322578E-3</v>
      </c>
      <c r="J16" s="45">
        <v>2.4193548387096774E-2</v>
      </c>
      <c r="K16" s="45">
        <v>8.0645161290322578E-2</v>
      </c>
      <c r="L16" s="45">
        <v>0.20161290322580644</v>
      </c>
      <c r="M16" s="45">
        <v>0.32258064516129031</v>
      </c>
      <c r="N16" s="45">
        <v>0.36290322580645162</v>
      </c>
      <c r="O16" s="46">
        <f t="shared" si="2"/>
        <v>0.68548387096774199</v>
      </c>
      <c r="P16" s="47"/>
    </row>
    <row r="17" spans="2:16" ht="15" thickBot="1">
      <c r="C17" s="165"/>
      <c r="D17" s="56" t="s">
        <v>31</v>
      </c>
      <c r="E17" s="62">
        <v>108</v>
      </c>
      <c r="F17" s="59">
        <v>0</v>
      </c>
      <c r="G17" s="43">
        <v>0</v>
      </c>
      <c r="H17" s="43">
        <v>0</v>
      </c>
      <c r="I17" s="43">
        <v>0</v>
      </c>
      <c r="J17" s="43">
        <v>0</v>
      </c>
      <c r="K17" s="43">
        <v>4.6296296296296294E-2</v>
      </c>
      <c r="L17" s="43">
        <v>7.407407407407407E-2</v>
      </c>
      <c r="M17" s="43">
        <v>0.25925925925925924</v>
      </c>
      <c r="N17" s="43">
        <v>0.62037037037037035</v>
      </c>
      <c r="O17" s="44">
        <f t="shared" si="2"/>
        <v>0.87962962962962954</v>
      </c>
      <c r="P17" s="48">
        <f>O17/O16</f>
        <v>1.2832244008714595</v>
      </c>
    </row>
    <row r="18" spans="2:16" ht="15" thickBot="1">
      <c r="C18" s="165"/>
      <c r="D18" s="57" t="s">
        <v>33</v>
      </c>
      <c r="E18" s="63">
        <v>232</v>
      </c>
      <c r="F18" s="60">
        <v>0</v>
      </c>
      <c r="G18" s="49">
        <v>0</v>
      </c>
      <c r="H18" s="49">
        <v>0</v>
      </c>
      <c r="I18" s="49">
        <v>4.3103448275862068E-3</v>
      </c>
      <c r="J18" s="49">
        <v>1.2931034482758621E-2</v>
      </c>
      <c r="K18" s="49">
        <v>6.4655172413793108E-2</v>
      </c>
      <c r="L18" s="49">
        <v>0.14224137931034483</v>
      </c>
      <c r="M18" s="49">
        <v>0.29310344827586204</v>
      </c>
      <c r="N18" s="49">
        <v>0.48275862068965519</v>
      </c>
      <c r="O18" s="50">
        <f t="shared" si="2"/>
        <v>0.77586206896551724</v>
      </c>
      <c r="P18" s="51"/>
    </row>
    <row r="19" spans="2:16" ht="15" thickBot="1">
      <c r="B19" s="2" t="s">
        <v>71</v>
      </c>
      <c r="C19" s="165" t="s">
        <v>41</v>
      </c>
      <c r="D19" s="55" t="s">
        <v>30</v>
      </c>
      <c r="E19" s="61">
        <v>5548</v>
      </c>
      <c r="F19" s="58">
        <v>0</v>
      </c>
      <c r="G19" s="45">
        <v>0</v>
      </c>
      <c r="H19" s="45">
        <v>1E-3</v>
      </c>
      <c r="I19" s="45">
        <v>5.0000000000000001E-3</v>
      </c>
      <c r="J19" s="45">
        <v>1.4999999999999999E-2</v>
      </c>
      <c r="K19" s="45">
        <v>5.5E-2</v>
      </c>
      <c r="L19" s="45">
        <v>0.13400000000000001</v>
      </c>
      <c r="M19" s="45">
        <v>0.28000000000000003</v>
      </c>
      <c r="N19" s="45">
        <v>0.51</v>
      </c>
      <c r="O19" s="46">
        <f t="shared" ref="O19:O21" si="3">SUM(M19:N19)</f>
        <v>0.79</v>
      </c>
      <c r="P19" s="47"/>
    </row>
    <row r="20" spans="2:16" ht="15" thickBot="1">
      <c r="C20" s="165"/>
      <c r="D20" s="56" t="s">
        <v>31</v>
      </c>
      <c r="E20" s="62">
        <v>3571</v>
      </c>
      <c r="F20" s="59">
        <v>0</v>
      </c>
      <c r="G20" s="43">
        <v>0</v>
      </c>
      <c r="H20" s="43">
        <v>2E-3</v>
      </c>
      <c r="I20" s="43">
        <v>5.0000000000000001E-3</v>
      </c>
      <c r="J20" s="43">
        <v>1.2E-2</v>
      </c>
      <c r="K20" s="43">
        <v>3.7999999999999999E-2</v>
      </c>
      <c r="L20" s="43">
        <v>8.5000000000000006E-2</v>
      </c>
      <c r="M20" s="43">
        <v>0.184</v>
      </c>
      <c r="N20" s="43">
        <v>0.67400000000000004</v>
      </c>
      <c r="O20" s="44">
        <f t="shared" si="3"/>
        <v>0.8580000000000001</v>
      </c>
      <c r="P20" s="48">
        <f>O20/O19</f>
        <v>1.0860759493670886</v>
      </c>
    </row>
    <row r="21" spans="2:16" ht="15" thickBot="1">
      <c r="C21" s="165"/>
      <c r="D21" s="57" t="s">
        <v>33</v>
      </c>
      <c r="E21" s="63">
        <v>9186</v>
      </c>
      <c r="F21" s="60">
        <v>0</v>
      </c>
      <c r="G21" s="49">
        <v>0</v>
      </c>
      <c r="H21" s="49">
        <v>1E-3</v>
      </c>
      <c r="I21" s="49">
        <v>5.0000000000000001E-3</v>
      </c>
      <c r="J21" s="49">
        <v>1.4E-2</v>
      </c>
      <c r="K21" s="49">
        <v>4.8000000000000001E-2</v>
      </c>
      <c r="L21" s="49">
        <v>0.115</v>
      </c>
      <c r="M21" s="49">
        <v>0.24199999999999999</v>
      </c>
      <c r="N21" s="49">
        <v>0.57399999999999995</v>
      </c>
      <c r="O21" s="50">
        <f t="shared" si="3"/>
        <v>0.81599999999999995</v>
      </c>
      <c r="P21" s="51"/>
    </row>
  </sheetData>
  <mergeCells count="6">
    <mergeCell ref="C19:C21"/>
    <mergeCell ref="C4:C6"/>
    <mergeCell ref="C7:C9"/>
    <mergeCell ref="C10:C12"/>
    <mergeCell ref="C13:C15"/>
    <mergeCell ref="C16:C18"/>
  </mergeCells>
  <hyperlinks>
    <hyperlink ref="B4" r:id="rId1" xr:uid="{00000000-0004-0000-0200-000000000000}"/>
    <hyperlink ref="B7" r:id="rId2" xr:uid="{00000000-0004-0000-0200-000001000000}"/>
    <hyperlink ref="B10" r:id="rId3" location="1164290551" display="https://www.bag.admin.ch/bag/fr/home/krankheiten/ausbrueche-epidemien-pandemien/aktuelle-ausbrueche-epidemien/novel-cov/situation-schweiz-und-international.html - 1164290551" xr:uid="{00000000-0004-0000-0200-000002000000}"/>
    <hyperlink ref="B13" r:id="rId4" xr:uid="{00000000-0004-0000-0200-000003000000}"/>
    <hyperlink ref="B16" r:id="rId5" xr:uid="{00000000-0004-0000-0200-000004000000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R81"/>
  <sheetViews>
    <sheetView zoomScale="25" zoomScaleNormal="100" workbookViewId="0">
      <selection activeCell="V14" sqref="V14"/>
    </sheetView>
  </sheetViews>
  <sheetFormatPr baseColWidth="10" defaultColWidth="11.5" defaultRowHeight="13"/>
  <cols>
    <col min="1" max="1" width="9.6640625" customWidth="1"/>
    <col min="2" max="2" width="18" customWidth="1"/>
    <col min="3" max="3" width="8.1640625" bestFit="1" customWidth="1"/>
    <col min="4" max="4" width="5.6640625" bestFit="1" customWidth="1"/>
    <col min="5" max="5" width="7" bestFit="1" customWidth="1"/>
    <col min="6" max="7" width="5.5" bestFit="1" customWidth="1"/>
    <col min="8" max="8" width="9.5" bestFit="1" customWidth="1"/>
    <col min="9" max="10" width="6.33203125" bestFit="1" customWidth="1"/>
    <col min="11" max="11" width="7.83203125" bestFit="1" customWidth="1"/>
    <col min="12" max="12" width="9.5" bestFit="1" customWidth="1"/>
    <col min="13" max="13" width="8.1640625" bestFit="1" customWidth="1"/>
    <col min="14" max="14" width="6.33203125" bestFit="1" customWidth="1"/>
    <col min="15" max="15" width="7.83203125" bestFit="1" customWidth="1"/>
    <col min="16" max="18" width="8.1640625" bestFit="1" customWidth="1"/>
    <col min="19" max="19" width="4.83203125" bestFit="1" customWidth="1"/>
    <col min="20" max="21" width="5.5" bestFit="1" customWidth="1"/>
    <col min="22" max="22" width="7.83203125" bestFit="1" customWidth="1"/>
    <col min="23" max="25" width="5.5" bestFit="1" customWidth="1"/>
    <col min="26" max="26" width="9.5" bestFit="1" customWidth="1"/>
    <col min="27" max="27" width="5.5" bestFit="1" customWidth="1"/>
    <col min="28" max="30" width="7.83203125" bestFit="1" customWidth="1"/>
  </cols>
  <sheetData>
    <row r="1" spans="2:19">
      <c r="B1" s="141"/>
      <c r="C1" s="139" t="s">
        <v>14</v>
      </c>
      <c r="D1" s="174"/>
      <c r="E1" s="174"/>
      <c r="F1" s="174"/>
      <c r="G1" s="174"/>
      <c r="H1" s="174"/>
      <c r="I1" s="174"/>
      <c r="J1" s="174"/>
      <c r="K1" s="174"/>
      <c r="L1" s="174"/>
      <c r="M1" s="175"/>
      <c r="N1" s="141"/>
      <c r="O1" s="139"/>
      <c r="P1" s="116" t="s">
        <v>11</v>
      </c>
    </row>
    <row r="2" spans="2:19" ht="14" thickBot="1">
      <c r="B2" s="89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9"/>
      <c r="O2" s="133"/>
      <c r="P2" s="119"/>
    </row>
    <row r="3" spans="2:19">
      <c r="B3" s="90" t="s">
        <v>19</v>
      </c>
      <c r="C3" s="140" t="s">
        <v>13</v>
      </c>
      <c r="D3" s="96" t="s">
        <v>126</v>
      </c>
      <c r="E3" s="96" t="s">
        <v>49</v>
      </c>
      <c r="F3" s="96" t="s">
        <v>63</v>
      </c>
      <c r="G3" s="139" t="s">
        <v>62</v>
      </c>
      <c r="H3" s="139" t="s">
        <v>64</v>
      </c>
      <c r="I3" s="139" t="s">
        <v>65</v>
      </c>
      <c r="J3" s="139" t="s">
        <v>113</v>
      </c>
      <c r="K3" s="139" t="s">
        <v>39</v>
      </c>
      <c r="L3" s="139" t="s">
        <v>68</v>
      </c>
      <c r="M3" s="140" t="s">
        <v>69</v>
      </c>
      <c r="N3" s="139" t="s">
        <v>15</v>
      </c>
      <c r="O3" s="139" t="s">
        <v>16</v>
      </c>
      <c r="P3" s="116" t="s">
        <v>120</v>
      </c>
    </row>
    <row r="4" spans="2:19">
      <c r="B4" s="92" t="s">
        <v>125</v>
      </c>
      <c r="C4" s="93">
        <v>13130</v>
      </c>
      <c r="D4" s="94">
        <v>1.5232292460015231E-4</v>
      </c>
      <c r="E4" s="94">
        <v>7.6161462300076155E-5</v>
      </c>
      <c r="F4" s="94">
        <v>9.9009900990099011E-4</v>
      </c>
      <c r="G4" s="94">
        <v>8.6062452399086071E-3</v>
      </c>
      <c r="H4" s="94">
        <v>2.2010662604722012E-2</v>
      </c>
      <c r="I4" s="94">
        <v>5.71972581873572E-2</v>
      </c>
      <c r="J4" s="94">
        <v>0.13503427265803503</v>
      </c>
      <c r="K4" s="94">
        <v>0.22231530845392231</v>
      </c>
      <c r="L4" s="94">
        <v>0.27235338918507235</v>
      </c>
      <c r="M4" s="121">
        <v>0.28126428027418127</v>
      </c>
      <c r="N4" s="122">
        <v>0.59581111957349586</v>
      </c>
      <c r="O4" s="122">
        <v>0.40418888042650419</v>
      </c>
      <c r="P4" s="97">
        <f>SUM(J4:M4)</f>
        <v>0.91096725057121097</v>
      </c>
    </row>
    <row r="5" spans="2:19" ht="14" thickBot="1"/>
    <row r="6" spans="2:19">
      <c r="B6" s="141"/>
      <c r="C6" s="166" t="s">
        <v>11</v>
      </c>
      <c r="D6" s="166"/>
      <c r="E6" s="166"/>
      <c r="F6" s="166"/>
      <c r="G6" s="166"/>
      <c r="H6" s="167"/>
      <c r="I6" s="141"/>
      <c r="J6" s="139"/>
      <c r="K6" s="139"/>
      <c r="L6" s="116" t="s">
        <v>11</v>
      </c>
    </row>
    <row r="7" spans="2:19" ht="14" thickBot="1">
      <c r="B7" s="89"/>
      <c r="C7" s="88"/>
      <c r="D7" s="88"/>
      <c r="E7" s="88"/>
      <c r="F7" s="88"/>
      <c r="G7" s="88"/>
      <c r="H7" s="88"/>
      <c r="I7" s="89"/>
      <c r="J7" s="88"/>
      <c r="K7" s="133"/>
      <c r="L7" s="119"/>
    </row>
    <row r="8" spans="2:19">
      <c r="B8" s="90" t="s">
        <v>19</v>
      </c>
      <c r="C8" s="140" t="s">
        <v>13</v>
      </c>
      <c r="D8" s="139" t="s">
        <v>42</v>
      </c>
      <c r="E8" s="139" t="s">
        <v>97</v>
      </c>
      <c r="F8" s="139" t="s">
        <v>98</v>
      </c>
      <c r="G8" s="139" t="s">
        <v>99</v>
      </c>
      <c r="H8" s="139" t="s">
        <v>93</v>
      </c>
      <c r="I8" s="141" t="s">
        <v>15</v>
      </c>
      <c r="J8" s="139" t="s">
        <v>16</v>
      </c>
      <c r="K8" s="139" t="s">
        <v>56</v>
      </c>
      <c r="L8" s="119" t="s">
        <v>100</v>
      </c>
    </row>
    <row r="9" spans="2:19">
      <c r="B9" s="101" t="s">
        <v>96</v>
      </c>
      <c r="C9" s="102">
        <v>10224</v>
      </c>
      <c r="D9" s="94">
        <v>1.7146178436501017E-2</v>
      </c>
      <c r="E9" s="94">
        <v>0.47747747747747749</v>
      </c>
      <c r="F9" s="94">
        <v>0.27201394943330426</v>
      </c>
      <c r="G9" s="94">
        <v>0.23103748910200522</v>
      </c>
      <c r="H9" s="94">
        <v>2.3249055507120024E-3</v>
      </c>
      <c r="I9" s="130">
        <v>0.4876489392618425</v>
      </c>
      <c r="J9" s="122">
        <v>0.50366899157221734</v>
      </c>
      <c r="K9" s="122">
        <v>8.6820691659401338E-3</v>
      </c>
      <c r="L9" s="134">
        <f>SUM(F9:G9)</f>
        <v>0.50305143853530954</v>
      </c>
      <c r="S9" s="132"/>
    </row>
    <row r="10" spans="2:19">
      <c r="B10" s="101"/>
      <c r="C10" s="95"/>
      <c r="D10" s="95"/>
      <c r="E10" s="95"/>
      <c r="F10" s="95"/>
      <c r="G10" s="95"/>
      <c r="H10" s="95"/>
      <c r="I10" s="101"/>
      <c r="J10" s="95"/>
      <c r="K10" s="125"/>
      <c r="L10" s="98"/>
    </row>
    <row r="12" spans="2:19" ht="14" thickBot="1"/>
    <row r="13" spans="2:19">
      <c r="B13" s="108"/>
      <c r="C13" s="156" t="s">
        <v>11</v>
      </c>
      <c r="D13" s="156"/>
      <c r="E13" s="156"/>
      <c r="F13" s="156"/>
      <c r="G13" s="156"/>
      <c r="H13" s="156"/>
      <c r="I13" s="156"/>
      <c r="J13" s="156"/>
      <c r="K13" s="158"/>
      <c r="L13" s="108"/>
      <c r="M13" s="107"/>
      <c r="N13" s="109"/>
      <c r="O13" s="37" t="s">
        <v>11</v>
      </c>
    </row>
    <row r="14" spans="2:19" ht="14" thickBot="1">
      <c r="B14" s="5"/>
      <c r="C14" s="6"/>
      <c r="D14" s="6"/>
      <c r="E14" s="6"/>
      <c r="F14" s="6"/>
      <c r="G14" s="6"/>
      <c r="H14" s="6"/>
      <c r="I14" s="6"/>
      <c r="J14" s="6"/>
      <c r="K14" s="6"/>
      <c r="L14" s="5"/>
      <c r="M14" s="6"/>
      <c r="N14" s="7"/>
      <c r="O14" s="38"/>
    </row>
    <row r="15" spans="2:19">
      <c r="B15" s="64" t="s">
        <v>19</v>
      </c>
      <c r="C15" s="64" t="s">
        <v>13</v>
      </c>
      <c r="D15" s="108" t="s">
        <v>102</v>
      </c>
      <c r="E15" s="107" t="s">
        <v>3</v>
      </c>
      <c r="F15" s="107" t="s">
        <v>4</v>
      </c>
      <c r="G15" s="107" t="s">
        <v>5</v>
      </c>
      <c r="H15" s="107" t="s">
        <v>6</v>
      </c>
      <c r="I15" s="107" t="s">
        <v>7</v>
      </c>
      <c r="J15" s="107" t="s">
        <v>8</v>
      </c>
      <c r="K15" s="109" t="s">
        <v>25</v>
      </c>
      <c r="L15" s="108" t="s">
        <v>15</v>
      </c>
      <c r="M15" s="107" t="s">
        <v>16</v>
      </c>
      <c r="N15" s="109" t="s">
        <v>56</v>
      </c>
      <c r="O15" s="37" t="s">
        <v>100</v>
      </c>
    </row>
    <row r="16" spans="2:19">
      <c r="B16" s="66" t="s">
        <v>101</v>
      </c>
      <c r="C16" s="67">
        <v>34402</v>
      </c>
      <c r="D16" s="33">
        <v>2.3341666182198708E-2</v>
      </c>
      <c r="E16" s="13">
        <v>0.11903377710598222</v>
      </c>
      <c r="F16" s="13">
        <v>0.14650311028428581</v>
      </c>
      <c r="G16" s="13">
        <v>0.14740422068484391</v>
      </c>
      <c r="H16" s="13">
        <v>0.17900122085925238</v>
      </c>
      <c r="I16" s="13">
        <v>0.14098017557118772</v>
      </c>
      <c r="J16" s="13">
        <v>9.7145514795651422E-2</v>
      </c>
      <c r="K16" s="14">
        <v>0.13885820591826056</v>
      </c>
      <c r="L16" s="74">
        <v>0.51808034416603688</v>
      </c>
      <c r="M16" s="75">
        <v>0.43575954886343815</v>
      </c>
      <c r="N16" s="75">
        <v>4.6160106970524972E-2</v>
      </c>
      <c r="O16" s="70">
        <f>SUM(H16:K16)</f>
        <v>0.55598511714435206</v>
      </c>
    </row>
    <row r="17" spans="2:44">
      <c r="B17" s="66"/>
      <c r="C17" s="67"/>
      <c r="D17" s="33"/>
      <c r="E17" s="13"/>
      <c r="F17" s="13"/>
      <c r="G17" s="13"/>
      <c r="H17" s="13"/>
      <c r="I17" s="13"/>
      <c r="J17" s="13"/>
      <c r="K17" s="14"/>
      <c r="L17" s="10"/>
      <c r="M17" s="15"/>
      <c r="O17" s="70"/>
    </row>
    <row r="19" spans="2:44" ht="14" thickBot="1"/>
    <row r="20" spans="2:44">
      <c r="B20" s="108"/>
      <c r="C20" s="156" t="s">
        <v>11</v>
      </c>
      <c r="D20" s="156"/>
      <c r="E20" s="156"/>
      <c r="F20" s="156"/>
      <c r="G20" s="156"/>
      <c r="H20" s="156"/>
      <c r="I20" s="156"/>
      <c r="J20" s="156"/>
      <c r="K20" s="37" t="s">
        <v>11</v>
      </c>
    </row>
    <row r="21" spans="2:44" ht="14" thickBot="1">
      <c r="B21" s="5"/>
      <c r="C21" s="6"/>
      <c r="D21" s="6"/>
      <c r="E21" s="6"/>
      <c r="F21" s="6"/>
      <c r="G21" s="6"/>
      <c r="H21" s="6"/>
      <c r="I21" s="6"/>
      <c r="J21" s="6"/>
      <c r="K21" s="38"/>
    </row>
    <row r="22" spans="2:44">
      <c r="B22" s="64" t="s">
        <v>19</v>
      </c>
      <c r="C22" s="64" t="s">
        <v>13</v>
      </c>
      <c r="D22" s="108" t="s">
        <v>104</v>
      </c>
      <c r="E22" s="131" t="s">
        <v>105</v>
      </c>
      <c r="F22" s="107" t="s">
        <v>106</v>
      </c>
      <c r="G22" s="107" t="s">
        <v>107</v>
      </c>
      <c r="H22" s="107" t="s">
        <v>108</v>
      </c>
      <c r="I22" s="107" t="s">
        <v>98</v>
      </c>
      <c r="J22" s="107" t="s">
        <v>99</v>
      </c>
      <c r="K22" s="37" t="s">
        <v>100</v>
      </c>
    </row>
    <row r="23" spans="2:44">
      <c r="B23" s="66" t="s">
        <v>103</v>
      </c>
      <c r="C23" s="67">
        <v>29441</v>
      </c>
      <c r="D23" s="33" t="s">
        <v>94</v>
      </c>
      <c r="E23" s="13" t="s">
        <v>94</v>
      </c>
      <c r="F23" s="13">
        <v>0.01</v>
      </c>
      <c r="G23" s="13">
        <v>0.06</v>
      </c>
      <c r="H23" s="13">
        <v>0.4</v>
      </c>
      <c r="I23" s="13">
        <v>0.28999999999999998</v>
      </c>
      <c r="J23" s="13">
        <v>0.23</v>
      </c>
      <c r="K23" s="70">
        <f>SUM(I23:J23)</f>
        <v>0.52</v>
      </c>
    </row>
    <row r="24" spans="2:44">
      <c r="B24" s="66"/>
      <c r="C24" s="67"/>
      <c r="D24" s="33"/>
      <c r="E24" s="13"/>
      <c r="F24" s="13"/>
      <c r="G24" s="13"/>
      <c r="H24" s="13"/>
      <c r="I24" s="13"/>
      <c r="J24" s="14"/>
      <c r="K24" s="70"/>
    </row>
    <row r="25" spans="2:44">
      <c r="B25" s="66"/>
      <c r="C25" s="67"/>
      <c r="D25" s="33"/>
      <c r="E25" s="13"/>
      <c r="F25" s="13"/>
      <c r="G25" s="13"/>
      <c r="H25" s="13"/>
      <c r="I25" s="13"/>
      <c r="J25" s="14"/>
      <c r="K25" s="70"/>
    </row>
    <row r="26" spans="2:44"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125"/>
    </row>
    <row r="28" spans="2:44" ht="14" thickBot="1"/>
    <row r="29" spans="2:44">
      <c r="B29" s="110"/>
      <c r="C29" s="166" t="s">
        <v>11</v>
      </c>
      <c r="D29" s="166"/>
      <c r="E29" s="166"/>
      <c r="F29" s="166"/>
      <c r="G29" s="166"/>
      <c r="H29" s="166"/>
      <c r="I29" s="166"/>
      <c r="J29" s="166"/>
      <c r="K29" s="166"/>
      <c r="L29" s="167"/>
      <c r="M29" s="110"/>
      <c r="N29" s="111"/>
      <c r="O29" s="91"/>
      <c r="P29" s="115" t="s">
        <v>11</v>
      </c>
      <c r="Q29" s="168" t="s">
        <v>14</v>
      </c>
      <c r="R29" s="166"/>
      <c r="S29" s="166"/>
      <c r="T29" s="166"/>
      <c r="U29" s="166"/>
      <c r="V29" s="166"/>
      <c r="W29" s="166"/>
      <c r="X29" s="166"/>
      <c r="Y29" s="166"/>
      <c r="Z29" s="169"/>
      <c r="AA29" s="111"/>
      <c r="AB29" s="111"/>
      <c r="AC29" s="111"/>
      <c r="AD29" s="116" t="s">
        <v>14</v>
      </c>
    </row>
    <row r="30" spans="2:44" ht="14" thickBot="1">
      <c r="B30" s="89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9"/>
      <c r="N30" s="88"/>
      <c r="O30" s="117"/>
      <c r="P30" s="118"/>
      <c r="Q30" s="89"/>
      <c r="R30" s="88"/>
      <c r="S30" s="88"/>
      <c r="T30" s="88"/>
      <c r="U30" s="88"/>
      <c r="V30" s="88"/>
      <c r="W30" s="88"/>
      <c r="X30" s="88"/>
      <c r="Y30" s="88"/>
      <c r="Z30" s="117"/>
      <c r="AA30" s="88"/>
      <c r="AB30" s="88"/>
      <c r="AC30" s="88"/>
      <c r="AD30" s="119"/>
    </row>
    <row r="31" spans="2:44">
      <c r="B31" s="90" t="s">
        <v>19</v>
      </c>
      <c r="C31" s="91" t="s">
        <v>13</v>
      </c>
      <c r="D31" s="111" t="s">
        <v>60</v>
      </c>
      <c r="E31" s="111">
        <v>20</v>
      </c>
      <c r="F31" s="111">
        <v>30</v>
      </c>
      <c r="G31" s="111">
        <v>40</v>
      </c>
      <c r="H31" s="111">
        <v>50</v>
      </c>
      <c r="I31" s="111">
        <v>60</v>
      </c>
      <c r="J31" s="111">
        <v>70</v>
      </c>
      <c r="K31" s="111">
        <v>80</v>
      </c>
      <c r="L31" s="91" t="s">
        <v>93</v>
      </c>
      <c r="M31" s="111" t="s">
        <v>15</v>
      </c>
      <c r="N31" s="111" t="s">
        <v>16</v>
      </c>
      <c r="O31" s="91" t="s">
        <v>56</v>
      </c>
      <c r="P31" s="120" t="s">
        <v>100</v>
      </c>
      <c r="Q31" s="91" t="s">
        <v>13</v>
      </c>
      <c r="R31" s="111" t="s">
        <v>60</v>
      </c>
      <c r="S31" s="111">
        <v>20</v>
      </c>
      <c r="T31" s="111">
        <v>30</v>
      </c>
      <c r="U31" s="111">
        <v>40</v>
      </c>
      <c r="V31" s="111">
        <v>50</v>
      </c>
      <c r="W31" s="111">
        <v>60</v>
      </c>
      <c r="X31" s="111">
        <v>70</v>
      </c>
      <c r="Y31" s="111">
        <v>80</v>
      </c>
      <c r="Z31" s="91" t="s">
        <v>93</v>
      </c>
      <c r="AA31" s="111" t="s">
        <v>15</v>
      </c>
      <c r="AB31" s="111" t="s">
        <v>16</v>
      </c>
      <c r="AC31" s="91" t="s">
        <v>56</v>
      </c>
      <c r="AD31" s="120" t="s">
        <v>100</v>
      </c>
    </row>
    <row r="32" spans="2:44">
      <c r="B32" s="92" t="s">
        <v>92</v>
      </c>
      <c r="C32" s="93">
        <v>30023</v>
      </c>
      <c r="D32" s="94">
        <v>0.01</v>
      </c>
      <c r="E32" s="94">
        <v>0.09</v>
      </c>
      <c r="F32" s="94">
        <v>0.13</v>
      </c>
      <c r="G32" s="94">
        <v>0.16</v>
      </c>
      <c r="H32" s="94">
        <v>0.19</v>
      </c>
      <c r="I32" s="94">
        <v>0.18</v>
      </c>
      <c r="J32" s="94">
        <v>0.13</v>
      </c>
      <c r="K32" s="94">
        <v>0.11</v>
      </c>
      <c r="L32" s="121" t="s">
        <v>94</v>
      </c>
      <c r="M32" s="122">
        <v>0.45</v>
      </c>
      <c r="N32" s="122">
        <v>0.54</v>
      </c>
      <c r="O32" s="122">
        <v>0.01</v>
      </c>
      <c r="P32" s="97">
        <f>SUM(H32:K32)</f>
        <v>0.61</v>
      </c>
      <c r="Q32" s="102">
        <v>2227</v>
      </c>
      <c r="R32" s="123">
        <v>0</v>
      </c>
      <c r="S32" s="94" t="s">
        <v>94</v>
      </c>
      <c r="T32" s="94">
        <v>0.01</v>
      </c>
      <c r="U32" s="94">
        <v>0.04</v>
      </c>
      <c r="V32" s="94">
        <v>0.1</v>
      </c>
      <c r="W32" s="94">
        <v>0.19</v>
      </c>
      <c r="X32" s="94">
        <v>0.27</v>
      </c>
      <c r="Y32" s="94">
        <v>0.38</v>
      </c>
      <c r="Z32" s="121">
        <v>0</v>
      </c>
      <c r="AA32" s="94">
        <v>0.56000000000000005</v>
      </c>
      <c r="AB32" s="94">
        <v>0.44</v>
      </c>
      <c r="AC32" s="121" t="s">
        <v>95</v>
      </c>
      <c r="AD32" s="124">
        <f>SUM(V32:Y32)</f>
        <v>0.94000000000000006</v>
      </c>
    </row>
    <row r="33" spans="2:30">
      <c r="B33" s="92"/>
      <c r="C33" s="93"/>
      <c r="D33" s="94"/>
      <c r="E33" s="94"/>
      <c r="F33" s="94"/>
      <c r="G33" s="94"/>
      <c r="H33" s="94"/>
      <c r="I33" s="94"/>
      <c r="J33" s="94"/>
      <c r="K33" s="94"/>
      <c r="L33" s="121"/>
      <c r="M33" s="126"/>
      <c r="N33" s="95"/>
      <c r="O33" s="125"/>
      <c r="P33" s="97"/>
      <c r="Q33" s="127"/>
      <c r="R33" s="102"/>
      <c r="S33" s="94"/>
      <c r="T33" s="94"/>
      <c r="U33" s="94"/>
      <c r="V33" s="94"/>
      <c r="W33" s="94"/>
      <c r="X33" s="94"/>
      <c r="Y33" s="94"/>
      <c r="Z33" s="121"/>
      <c r="AA33" s="94"/>
      <c r="AB33" s="94"/>
      <c r="AC33" s="121"/>
      <c r="AD33" s="128"/>
    </row>
    <row r="34" spans="2:30">
      <c r="B34" s="92"/>
      <c r="C34" s="93"/>
      <c r="D34" s="94"/>
      <c r="E34" s="94"/>
      <c r="F34" s="94"/>
      <c r="G34" s="94"/>
      <c r="H34" s="94"/>
      <c r="I34" s="94"/>
      <c r="J34" s="94"/>
      <c r="K34" s="94"/>
      <c r="L34" s="121"/>
      <c r="M34" s="126"/>
      <c r="N34" s="126"/>
      <c r="O34" s="95"/>
      <c r="P34" s="97"/>
      <c r="Q34" s="127"/>
      <c r="R34" s="102"/>
      <c r="S34" s="94"/>
      <c r="T34" s="94"/>
      <c r="U34" s="94"/>
      <c r="V34" s="94"/>
      <c r="W34" s="94"/>
      <c r="X34" s="94"/>
      <c r="Y34" s="94"/>
      <c r="Z34" s="121"/>
      <c r="AA34" s="94"/>
      <c r="AB34" s="94"/>
      <c r="AC34" s="121"/>
      <c r="AD34" s="128"/>
    </row>
    <row r="38" spans="2:30">
      <c r="B38" t="s">
        <v>87</v>
      </c>
    </row>
    <row r="41" spans="2:30" ht="14" thickBot="1"/>
    <row r="42" spans="2:30">
      <c r="B42" s="108"/>
      <c r="C42" s="156" t="s">
        <v>11</v>
      </c>
      <c r="D42" s="156"/>
      <c r="E42" s="156"/>
      <c r="F42" s="156"/>
      <c r="G42" s="156"/>
      <c r="H42" s="156"/>
      <c r="I42" s="112"/>
      <c r="J42" s="112"/>
      <c r="K42" s="112"/>
      <c r="L42" s="112"/>
      <c r="M42" s="112"/>
      <c r="N42" s="108"/>
      <c r="O42" s="107"/>
      <c r="P42" s="107"/>
      <c r="Q42" s="37" t="s">
        <v>11</v>
      </c>
      <c r="R42" s="157" t="s">
        <v>14</v>
      </c>
      <c r="S42" s="156"/>
      <c r="T42" s="156"/>
      <c r="U42" s="156"/>
      <c r="V42" s="156"/>
      <c r="W42" s="156"/>
      <c r="X42" s="112"/>
      <c r="Y42" s="112"/>
      <c r="Z42" s="112"/>
      <c r="AA42" s="108"/>
      <c r="AB42" s="107"/>
      <c r="AC42" s="107"/>
      <c r="AD42" s="37" t="s">
        <v>14</v>
      </c>
    </row>
    <row r="43" spans="2:30" ht="14" thickBot="1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5"/>
      <c r="O43" s="6"/>
      <c r="P43" s="6"/>
      <c r="Q43" s="38"/>
      <c r="R43" s="6"/>
      <c r="S43" s="6"/>
      <c r="T43" s="6"/>
      <c r="U43" s="6"/>
      <c r="V43" s="6"/>
      <c r="W43" s="6"/>
      <c r="X43" s="6"/>
      <c r="Y43" s="6"/>
      <c r="Z43" s="6"/>
      <c r="AA43" s="5"/>
      <c r="AB43" s="80"/>
      <c r="AC43" s="6"/>
      <c r="AD43" s="38"/>
    </row>
    <row r="44" spans="2:30">
      <c r="B44" s="64" t="s">
        <v>19</v>
      </c>
      <c r="C44" s="64" t="s">
        <v>13</v>
      </c>
      <c r="D44" s="108" t="s">
        <v>53</v>
      </c>
      <c r="E44" s="107" t="s">
        <v>54</v>
      </c>
      <c r="F44" s="107" t="s">
        <v>55</v>
      </c>
      <c r="G44" s="107" t="s">
        <v>51</v>
      </c>
      <c r="H44" s="107" t="s">
        <v>25</v>
      </c>
      <c r="I44" s="112"/>
      <c r="J44" s="112"/>
      <c r="K44" s="112"/>
      <c r="L44" s="112"/>
      <c r="M44" s="112"/>
      <c r="N44" s="108" t="s">
        <v>15</v>
      </c>
      <c r="O44" s="107" t="s">
        <v>16</v>
      </c>
      <c r="P44" s="107" t="s">
        <v>56</v>
      </c>
      <c r="Q44" s="38" t="s">
        <v>100</v>
      </c>
      <c r="R44" s="109" t="s">
        <v>13</v>
      </c>
      <c r="S44" s="108" t="s">
        <v>53</v>
      </c>
      <c r="T44" s="107" t="s">
        <v>54</v>
      </c>
      <c r="U44" s="107" t="s">
        <v>55</v>
      </c>
      <c r="V44" s="107" t="s">
        <v>51</v>
      </c>
      <c r="W44" s="107" t="s">
        <v>25</v>
      </c>
      <c r="X44" s="112"/>
      <c r="Y44" s="112"/>
      <c r="Z44" s="112"/>
      <c r="AA44" s="108" t="s">
        <v>15</v>
      </c>
      <c r="AB44" s="107" t="s">
        <v>16</v>
      </c>
      <c r="AC44" s="107" t="s">
        <v>56</v>
      </c>
      <c r="AD44" s="38" t="s">
        <v>57</v>
      </c>
    </row>
    <row r="45" spans="2:30">
      <c r="B45" s="10" t="s">
        <v>58</v>
      </c>
      <c r="C45" s="12">
        <v>11445</v>
      </c>
      <c r="D45" s="79">
        <v>0.03</v>
      </c>
      <c r="E45" s="79">
        <v>0.28000000000000003</v>
      </c>
      <c r="F45" s="79">
        <v>0.34</v>
      </c>
      <c r="G45" s="79">
        <v>0.25</v>
      </c>
      <c r="H45" s="79">
        <v>0.1</v>
      </c>
      <c r="I45" s="79"/>
      <c r="J45" s="79"/>
      <c r="K45" s="79"/>
      <c r="L45" s="79"/>
      <c r="M45" s="79"/>
      <c r="N45" s="74">
        <v>0.45</v>
      </c>
      <c r="O45" s="75">
        <v>0.52</v>
      </c>
      <c r="P45" s="75">
        <v>0.03</v>
      </c>
      <c r="Q45" s="39">
        <f>SUM(F45:H45)</f>
        <v>0.69000000000000006</v>
      </c>
      <c r="R45" s="135">
        <v>603</v>
      </c>
      <c r="S45" s="13">
        <v>0</v>
      </c>
      <c r="T45" s="13">
        <v>0</v>
      </c>
      <c r="U45" s="13">
        <v>0.08</v>
      </c>
      <c r="V45" s="77">
        <v>0.38</v>
      </c>
      <c r="W45" s="13">
        <v>0.54</v>
      </c>
      <c r="X45" s="13"/>
      <c r="Y45" s="13"/>
      <c r="Z45" s="13"/>
      <c r="AA45" s="33">
        <v>0.43</v>
      </c>
      <c r="AB45" s="13">
        <v>0.56999999999999995</v>
      </c>
      <c r="AC45" s="13">
        <v>0</v>
      </c>
      <c r="AD45" s="39">
        <f>SUM(V45:W45)</f>
        <v>0.92</v>
      </c>
    </row>
    <row r="50" spans="2:30" ht="14" thickBot="1"/>
    <row r="51" spans="2:30">
      <c r="B51" s="110"/>
      <c r="C51" s="166" t="s">
        <v>11</v>
      </c>
      <c r="D51" s="166"/>
      <c r="E51" s="166"/>
      <c r="F51" s="166"/>
      <c r="G51" s="166"/>
      <c r="H51" s="166"/>
      <c r="I51" s="166"/>
      <c r="J51" s="166"/>
      <c r="K51" s="166"/>
      <c r="L51" s="166"/>
      <c r="M51" s="167"/>
      <c r="N51" s="110"/>
      <c r="O51" s="111"/>
      <c r="P51" s="111"/>
      <c r="Q51" s="116" t="s">
        <v>11</v>
      </c>
      <c r="R51" s="168" t="s">
        <v>14</v>
      </c>
      <c r="S51" s="166"/>
      <c r="T51" s="166"/>
      <c r="U51" s="166"/>
      <c r="V51" s="166"/>
      <c r="W51" s="166"/>
      <c r="X51" s="166"/>
      <c r="Y51" s="166"/>
      <c r="Z51" s="166"/>
      <c r="AA51" s="166"/>
      <c r="AB51" s="167"/>
      <c r="AC51" s="129"/>
      <c r="AD51" s="116" t="s">
        <v>14</v>
      </c>
    </row>
    <row r="52" spans="2:30" ht="14" thickBot="1">
      <c r="B52" s="89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9"/>
      <c r="O52" s="133"/>
      <c r="P52" s="133"/>
      <c r="Q52" s="119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119"/>
    </row>
    <row r="53" spans="2:30">
      <c r="B53" s="90" t="s">
        <v>19</v>
      </c>
      <c r="C53" s="91" t="s">
        <v>13</v>
      </c>
      <c r="D53" s="111" t="s">
        <v>104</v>
      </c>
      <c r="E53" s="111" t="s">
        <v>63</v>
      </c>
      <c r="F53" s="111" t="s">
        <v>63</v>
      </c>
      <c r="G53" s="111" t="s">
        <v>62</v>
      </c>
      <c r="H53" s="111" t="s">
        <v>64</v>
      </c>
      <c r="I53" s="111" t="s">
        <v>65</v>
      </c>
      <c r="J53" s="111" t="s">
        <v>113</v>
      </c>
      <c r="K53" s="111" t="s">
        <v>39</v>
      </c>
      <c r="L53" s="111" t="s">
        <v>68</v>
      </c>
      <c r="M53" s="91" t="s">
        <v>69</v>
      </c>
      <c r="N53" s="111" t="s">
        <v>15</v>
      </c>
      <c r="O53" s="111" t="s">
        <v>16</v>
      </c>
      <c r="P53" s="111" t="s">
        <v>56</v>
      </c>
      <c r="Q53" s="116" t="s">
        <v>120</v>
      </c>
      <c r="R53" s="91" t="s">
        <v>13</v>
      </c>
      <c r="S53" s="111" t="s">
        <v>104</v>
      </c>
      <c r="T53" s="111" t="s">
        <v>63</v>
      </c>
      <c r="U53" s="111" t="s">
        <v>63</v>
      </c>
      <c r="V53" s="111" t="s">
        <v>62</v>
      </c>
      <c r="W53" s="111" t="s">
        <v>64</v>
      </c>
      <c r="X53" s="111" t="s">
        <v>65</v>
      </c>
      <c r="Y53" s="111" t="s">
        <v>113</v>
      </c>
      <c r="Z53" s="111" t="s">
        <v>39</v>
      </c>
      <c r="AA53" s="111" t="s">
        <v>68</v>
      </c>
      <c r="AB53" s="91" t="s">
        <v>69</v>
      </c>
      <c r="AC53" s="129" t="s">
        <v>56</v>
      </c>
      <c r="AD53" s="120" t="s">
        <v>120</v>
      </c>
    </row>
    <row r="54" spans="2:30">
      <c r="B54" s="92" t="s">
        <v>112</v>
      </c>
      <c r="C54" s="93">
        <v>24753</v>
      </c>
      <c r="D54" s="94">
        <v>0</v>
      </c>
      <c r="E54" s="94">
        <v>0.01</v>
      </c>
      <c r="F54" s="94">
        <v>7.0000000000000007E-2</v>
      </c>
      <c r="G54" s="94">
        <v>0.15</v>
      </c>
      <c r="H54" s="94">
        <v>0.15</v>
      </c>
      <c r="I54" s="94">
        <v>0.19</v>
      </c>
      <c r="J54" s="94">
        <v>0.18</v>
      </c>
      <c r="K54" s="94">
        <v>0.13</v>
      </c>
      <c r="L54" s="94">
        <v>0.08</v>
      </c>
      <c r="M54" s="121">
        <v>0.04</v>
      </c>
      <c r="N54" s="122">
        <v>0.5</v>
      </c>
      <c r="O54" s="122">
        <v>0.49</v>
      </c>
      <c r="P54" s="122">
        <v>0.01</v>
      </c>
      <c r="Q54" s="97">
        <f>SUM(J54:M54)</f>
        <v>0.43</v>
      </c>
      <c r="R54" s="93">
        <v>726</v>
      </c>
      <c r="S54" s="94">
        <v>0</v>
      </c>
      <c r="T54" s="94">
        <v>0</v>
      </c>
      <c r="U54" s="94">
        <v>0</v>
      </c>
      <c r="V54" s="94">
        <v>0.01</v>
      </c>
      <c r="W54" s="94">
        <v>0.02</v>
      </c>
      <c r="X54" s="94">
        <v>0.04</v>
      </c>
      <c r="Y54" s="94">
        <v>0.11</v>
      </c>
      <c r="Z54" s="94">
        <v>0.24</v>
      </c>
      <c r="AA54" s="94">
        <v>0.31</v>
      </c>
      <c r="AB54" s="121">
        <v>0.27</v>
      </c>
      <c r="AC54" s="121">
        <v>0</v>
      </c>
      <c r="AD54" s="124">
        <f>SUM(Y54:AB54)</f>
        <v>0.92999999999999994</v>
      </c>
    </row>
    <row r="58" spans="2:30" ht="14" thickBot="1"/>
    <row r="59" spans="2:30">
      <c r="B59" s="108"/>
      <c r="C59" s="156" t="s">
        <v>11</v>
      </c>
      <c r="D59" s="156"/>
      <c r="E59" s="156"/>
      <c r="F59" s="156"/>
      <c r="G59" s="156"/>
      <c r="H59" s="156"/>
      <c r="I59" s="156"/>
      <c r="J59" s="156"/>
      <c r="K59" s="156"/>
      <c r="L59" s="156"/>
      <c r="M59" s="108"/>
      <c r="N59" s="114"/>
      <c r="O59" s="109"/>
      <c r="P59" s="31" t="s">
        <v>11</v>
      </c>
      <c r="Q59" s="157" t="s">
        <v>14</v>
      </c>
      <c r="R59" s="156"/>
      <c r="S59" s="156"/>
      <c r="T59" s="156"/>
      <c r="U59" s="156"/>
      <c r="V59" s="156"/>
      <c r="W59" s="156"/>
      <c r="X59" s="156"/>
      <c r="Y59" s="156"/>
      <c r="Z59" s="158"/>
      <c r="AA59" s="107"/>
      <c r="AB59" s="107"/>
      <c r="AC59" s="114"/>
      <c r="AD59" s="37" t="s">
        <v>14</v>
      </c>
    </row>
    <row r="60" spans="2:30" ht="14" thickBot="1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5"/>
      <c r="N60" s="7"/>
      <c r="O60" s="7"/>
      <c r="P60" s="30"/>
      <c r="Q60" s="5"/>
      <c r="R60" s="6"/>
      <c r="S60" s="6"/>
      <c r="T60" s="6"/>
      <c r="U60" s="6"/>
      <c r="V60" s="6"/>
      <c r="W60" s="6"/>
      <c r="X60" s="6"/>
      <c r="Y60" s="6"/>
      <c r="Z60" s="7"/>
      <c r="AA60" s="6"/>
      <c r="AB60" s="6"/>
      <c r="AC60" s="7"/>
      <c r="AD60" s="38"/>
    </row>
    <row r="61" spans="2:30">
      <c r="B61" s="64" t="s">
        <v>19</v>
      </c>
      <c r="C61" s="64" t="s">
        <v>13</v>
      </c>
      <c r="D61" s="108">
        <v>0</v>
      </c>
      <c r="E61" s="107">
        <v>10</v>
      </c>
      <c r="F61" s="107">
        <f>10+E61</f>
        <v>20</v>
      </c>
      <c r="G61" s="107">
        <f t="shared" ref="G61:K61" si="0">10+F61</f>
        <v>30</v>
      </c>
      <c r="H61" s="107">
        <f t="shared" si="0"/>
        <v>40</v>
      </c>
      <c r="I61" s="107">
        <f t="shared" si="0"/>
        <v>50</v>
      </c>
      <c r="J61" s="107">
        <f t="shared" si="0"/>
        <v>60</v>
      </c>
      <c r="K61" s="107">
        <f t="shared" si="0"/>
        <v>70</v>
      </c>
      <c r="L61" s="109" t="s">
        <v>25</v>
      </c>
      <c r="M61" s="108" t="s">
        <v>15</v>
      </c>
      <c r="N61" s="114" t="s">
        <v>16</v>
      </c>
      <c r="O61" s="109" t="s">
        <v>56</v>
      </c>
      <c r="P61" s="37" t="s">
        <v>100</v>
      </c>
      <c r="Q61" s="64" t="s">
        <v>13</v>
      </c>
      <c r="R61" s="108">
        <v>0</v>
      </c>
      <c r="S61" s="107">
        <v>10</v>
      </c>
      <c r="T61" s="107">
        <f>10+S61</f>
        <v>20</v>
      </c>
      <c r="U61" s="107">
        <f t="shared" ref="U61:Y61" si="1">10+T61</f>
        <v>30</v>
      </c>
      <c r="V61" s="107">
        <f>10+U61</f>
        <v>40</v>
      </c>
      <c r="W61" s="107">
        <f t="shared" si="1"/>
        <v>50</v>
      </c>
      <c r="X61" s="107">
        <f t="shared" si="1"/>
        <v>60</v>
      </c>
      <c r="Y61" s="107">
        <f t="shared" si="1"/>
        <v>70</v>
      </c>
      <c r="Z61" s="109" t="s">
        <v>25</v>
      </c>
      <c r="AA61" s="107" t="s">
        <v>15</v>
      </c>
      <c r="AB61" s="109" t="s">
        <v>16</v>
      </c>
      <c r="AC61" s="114" t="s">
        <v>56</v>
      </c>
      <c r="AD61" s="37" t="s">
        <v>100</v>
      </c>
    </row>
    <row r="62" spans="2:30">
      <c r="B62" s="66" t="s">
        <v>122</v>
      </c>
      <c r="C62" s="67">
        <v>13989</v>
      </c>
      <c r="D62" s="33">
        <v>7.266913741733886E-3</v>
      </c>
      <c r="E62" s="13">
        <v>2.042002761427222E-2</v>
      </c>
      <c r="F62" s="13">
        <v>0.10820434561441755</v>
      </c>
      <c r="G62" s="13">
        <v>0.14628297362110312</v>
      </c>
      <c r="H62" s="13">
        <v>0.16394157401351647</v>
      </c>
      <c r="I62" s="13">
        <v>0.19729670808807501</v>
      </c>
      <c r="J62" s="13">
        <v>0.16314221350192573</v>
      </c>
      <c r="K62" s="13">
        <v>9.1999127970350994E-2</v>
      </c>
      <c r="L62" s="14">
        <v>0.10144611583460504</v>
      </c>
      <c r="M62" s="33"/>
      <c r="N62" s="14"/>
      <c r="O62" s="14"/>
      <c r="P62" s="40">
        <f>SUM(I62:L62)</f>
        <v>0.55388416539495677</v>
      </c>
      <c r="Q62" s="66">
        <v>671</v>
      </c>
      <c r="R62" s="36">
        <v>1.4326647564469914E-3</v>
      </c>
      <c r="S62" s="13">
        <v>0</v>
      </c>
      <c r="T62" s="13">
        <v>1.4326647564469914E-3</v>
      </c>
      <c r="U62" s="13">
        <v>1.1461318051575931E-2</v>
      </c>
      <c r="V62" s="13">
        <v>2.0057306590257881E-2</v>
      </c>
      <c r="W62" s="13">
        <v>4.5845272206303724E-2</v>
      </c>
      <c r="X62" s="13">
        <v>0.13753581661891118</v>
      </c>
      <c r="Y62" s="13">
        <v>0.2148997134670487</v>
      </c>
      <c r="Z62" s="14">
        <v>0.56733524355300857</v>
      </c>
      <c r="AA62" s="13"/>
      <c r="AC62" s="14"/>
      <c r="AD62" s="39">
        <f>SUM(W62:Z62)</f>
        <v>0.96561604584527216</v>
      </c>
    </row>
    <row r="69" spans="2:30" ht="14" thickBot="1"/>
    <row r="70" spans="2:30">
      <c r="B70" s="108"/>
      <c r="C70" s="156" t="s">
        <v>11</v>
      </c>
      <c r="D70" s="156"/>
      <c r="E70" s="156"/>
      <c r="F70" s="156"/>
      <c r="G70" s="156"/>
      <c r="H70" s="156"/>
      <c r="I70" s="156"/>
      <c r="J70" s="156"/>
      <c r="K70" s="156"/>
      <c r="L70" s="156"/>
      <c r="M70" s="108"/>
      <c r="N70" s="109"/>
      <c r="O70" s="114"/>
      <c r="P70" s="31" t="s">
        <v>11</v>
      </c>
      <c r="Q70" s="157" t="s">
        <v>14</v>
      </c>
      <c r="R70" s="156"/>
      <c r="S70" s="156"/>
      <c r="T70" s="156"/>
      <c r="U70" s="156"/>
      <c r="V70" s="156"/>
      <c r="W70" s="156"/>
      <c r="X70" s="156"/>
      <c r="Y70" s="156"/>
      <c r="Z70" s="158"/>
      <c r="AA70" s="136"/>
      <c r="AB70" s="136"/>
      <c r="AC70" s="138"/>
      <c r="AD70" s="37" t="s">
        <v>14</v>
      </c>
    </row>
    <row r="71" spans="2:30" ht="14" thickBot="1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5"/>
      <c r="N71" s="7"/>
      <c r="O71" s="7"/>
      <c r="P71" s="30"/>
      <c r="Q71" s="5"/>
      <c r="R71" s="6"/>
      <c r="S71" s="6"/>
      <c r="T71" s="6"/>
      <c r="U71" s="6"/>
      <c r="V71" s="6"/>
      <c r="W71" s="6"/>
      <c r="X71" s="6"/>
      <c r="Y71" s="6"/>
      <c r="Z71" s="7"/>
      <c r="AA71" s="6"/>
      <c r="AB71" s="6"/>
      <c r="AC71" s="7"/>
      <c r="AD71" s="38"/>
    </row>
    <row r="72" spans="2:30">
      <c r="B72" s="64" t="s">
        <v>19</v>
      </c>
      <c r="C72" s="64" t="s">
        <v>13</v>
      </c>
      <c r="D72" s="108">
        <v>0</v>
      </c>
      <c r="E72" s="107">
        <v>10</v>
      </c>
      <c r="F72" s="107">
        <f>10+E72</f>
        <v>20</v>
      </c>
      <c r="G72" s="107">
        <f t="shared" ref="G72" si="2">10+F72</f>
        <v>30</v>
      </c>
      <c r="H72" s="107">
        <f t="shared" ref="H72" si="3">10+G72</f>
        <v>40</v>
      </c>
      <c r="I72" s="107">
        <f t="shared" ref="I72" si="4">10+H72</f>
        <v>50</v>
      </c>
      <c r="J72" s="107">
        <f t="shared" ref="J72" si="5">10+I72</f>
        <v>60</v>
      </c>
      <c r="K72" s="107">
        <f t="shared" ref="K72" si="6">10+J72</f>
        <v>70</v>
      </c>
      <c r="L72" s="109" t="s">
        <v>25</v>
      </c>
      <c r="M72" s="108" t="s">
        <v>15</v>
      </c>
      <c r="N72" s="109" t="s">
        <v>16</v>
      </c>
      <c r="O72" s="114" t="s">
        <v>56</v>
      </c>
      <c r="P72" s="37" t="s">
        <v>100</v>
      </c>
      <c r="Q72" s="64" t="s">
        <v>13</v>
      </c>
      <c r="R72" s="137">
        <v>0</v>
      </c>
      <c r="S72" s="136">
        <v>10</v>
      </c>
      <c r="T72" s="136">
        <f>10+S72</f>
        <v>20</v>
      </c>
      <c r="U72" s="136">
        <f t="shared" ref="U72" si="7">10+T72</f>
        <v>30</v>
      </c>
      <c r="V72" s="136">
        <f>10+U72</f>
        <v>40</v>
      </c>
      <c r="W72" s="136">
        <f t="shared" ref="W72" si="8">10+V72</f>
        <v>50</v>
      </c>
      <c r="X72" s="136">
        <f t="shared" ref="X72" si="9">10+W72</f>
        <v>60</v>
      </c>
      <c r="Y72" s="136">
        <f t="shared" ref="Y72" si="10">10+X72</f>
        <v>70</v>
      </c>
      <c r="Z72" s="138" t="s">
        <v>25</v>
      </c>
      <c r="AA72" s="136" t="s">
        <v>15</v>
      </c>
      <c r="AB72" s="138" t="s">
        <v>16</v>
      </c>
      <c r="AC72" s="138" t="s">
        <v>56</v>
      </c>
      <c r="AD72" s="37" t="s">
        <v>100</v>
      </c>
    </row>
    <row r="73" spans="2:30">
      <c r="B73" s="66" t="s">
        <v>116</v>
      </c>
      <c r="C73" s="67">
        <v>17371</v>
      </c>
      <c r="D73" s="33">
        <v>8.5836909871244635E-3</v>
      </c>
      <c r="E73" s="13">
        <v>2.2317596566523604E-2</v>
      </c>
      <c r="F73" s="13">
        <v>0.13261802575107295</v>
      </c>
      <c r="G73" s="13">
        <v>0.16266094420600857</v>
      </c>
      <c r="H73" s="13">
        <v>0.18712446351931331</v>
      </c>
      <c r="I73" s="13">
        <v>0.19227467811158799</v>
      </c>
      <c r="J73" s="13">
        <v>0.15965665236051502</v>
      </c>
      <c r="K73" s="13">
        <v>8.15450643776824E-2</v>
      </c>
      <c r="L73" s="14">
        <v>5.3218884120171672E-2</v>
      </c>
      <c r="M73" s="33">
        <v>0.49099999999999999</v>
      </c>
      <c r="N73" s="14">
        <v>0.47599999999999998</v>
      </c>
      <c r="O73" s="14">
        <v>3.3000000000000002E-2</v>
      </c>
      <c r="P73" s="40">
        <f>SUM(I73:L73)</f>
        <v>0.48669527896995707</v>
      </c>
      <c r="Q73" s="66">
        <v>428</v>
      </c>
      <c r="R73" s="36">
        <v>0</v>
      </c>
      <c r="S73" s="13">
        <v>0</v>
      </c>
      <c r="T73" s="13">
        <v>7.8125E-3</v>
      </c>
      <c r="U73" s="13">
        <v>3.125E-2</v>
      </c>
      <c r="V73" s="13">
        <v>6.25E-2</v>
      </c>
      <c r="W73" s="13">
        <v>8.59375E-2</v>
      </c>
      <c r="X73" s="13">
        <v>0.2109375</v>
      </c>
      <c r="Y73" s="13">
        <v>0.1953125</v>
      </c>
      <c r="Z73" s="14">
        <v>0.40625</v>
      </c>
      <c r="AA73" s="13">
        <v>0.50800000000000001</v>
      </c>
      <c r="AB73" s="173">
        <v>0.40600000000000003</v>
      </c>
      <c r="AC73" s="14">
        <v>8.5999999999999993E-2</v>
      </c>
      <c r="AD73" s="39">
        <f>SUM(W73:Z73)</f>
        <v>0.8984375</v>
      </c>
    </row>
    <row r="75" spans="2:30" ht="14" thickBot="1">
      <c r="B75" s="106" t="s">
        <v>119</v>
      </c>
    </row>
    <row r="76" spans="2:30">
      <c r="B76" s="110"/>
      <c r="C76" s="166" t="s">
        <v>11</v>
      </c>
      <c r="D76" s="166"/>
      <c r="E76" s="166"/>
      <c r="F76" s="166"/>
      <c r="G76" s="166"/>
      <c r="H76" s="166"/>
      <c r="I76" s="166"/>
      <c r="J76" s="166"/>
      <c r="K76" s="166"/>
      <c r="L76" s="167"/>
      <c r="M76" s="110"/>
      <c r="N76" s="111"/>
      <c r="O76" s="91"/>
      <c r="P76" s="115" t="s">
        <v>11</v>
      </c>
      <c r="Q76" s="168" t="s">
        <v>14</v>
      </c>
      <c r="R76" s="166"/>
      <c r="S76" s="166"/>
      <c r="T76" s="166"/>
      <c r="U76" s="166"/>
      <c r="V76" s="166"/>
      <c r="W76" s="166"/>
      <c r="X76" s="166"/>
      <c r="Y76" s="166"/>
      <c r="Z76" s="169"/>
      <c r="AA76" s="111"/>
      <c r="AB76" s="111"/>
      <c r="AC76" s="111"/>
      <c r="AD76" s="116" t="s">
        <v>14</v>
      </c>
    </row>
    <row r="77" spans="2:30" ht="14" thickBot="1">
      <c r="B77" s="89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9"/>
      <c r="N77" s="88"/>
      <c r="O77" s="117"/>
      <c r="P77" s="118"/>
      <c r="Q77" s="89"/>
      <c r="R77" s="88"/>
      <c r="S77" s="88"/>
      <c r="T77" s="88"/>
      <c r="U77" s="88"/>
      <c r="V77" s="88"/>
      <c r="W77" s="88"/>
      <c r="X77" s="88"/>
      <c r="Y77" s="88"/>
      <c r="Z77" s="117"/>
      <c r="AA77" s="88"/>
      <c r="AB77" s="88"/>
      <c r="AC77" s="88"/>
      <c r="AD77" s="119"/>
    </row>
    <row r="78" spans="2:30">
      <c r="B78" s="90" t="s">
        <v>19</v>
      </c>
      <c r="C78" s="91" t="s">
        <v>13</v>
      </c>
      <c r="D78" s="111" t="s">
        <v>60</v>
      </c>
      <c r="E78" s="111">
        <v>20</v>
      </c>
      <c r="F78" s="111">
        <v>30</v>
      </c>
      <c r="G78" s="111">
        <v>40</v>
      </c>
      <c r="H78" s="111">
        <v>50</v>
      </c>
      <c r="I78" s="111">
        <v>60</v>
      </c>
      <c r="J78" s="111">
        <v>70</v>
      </c>
      <c r="K78" s="111">
        <v>80</v>
      </c>
      <c r="L78" s="91" t="s">
        <v>93</v>
      </c>
      <c r="M78" s="111" t="s">
        <v>15</v>
      </c>
      <c r="N78" s="111" t="s">
        <v>16</v>
      </c>
      <c r="O78" s="91" t="s">
        <v>56</v>
      </c>
      <c r="P78" s="120" t="s">
        <v>100</v>
      </c>
      <c r="Q78" s="91" t="s">
        <v>13</v>
      </c>
      <c r="R78" s="111" t="s">
        <v>60</v>
      </c>
      <c r="S78" s="111">
        <v>20</v>
      </c>
      <c r="T78" s="111">
        <v>30</v>
      </c>
      <c r="U78" s="111">
        <v>40</v>
      </c>
      <c r="V78" s="111">
        <v>50</v>
      </c>
      <c r="W78" s="111">
        <v>60</v>
      </c>
      <c r="X78" s="111">
        <v>70</v>
      </c>
      <c r="Y78" s="111">
        <v>80</v>
      </c>
      <c r="Z78" s="91" t="s">
        <v>93</v>
      </c>
      <c r="AA78" s="111" t="s">
        <v>15</v>
      </c>
      <c r="AB78" s="111" t="s">
        <v>16</v>
      </c>
      <c r="AC78" s="91" t="s">
        <v>56</v>
      </c>
      <c r="AD78" s="120" t="s">
        <v>100</v>
      </c>
    </row>
    <row r="79" spans="2:30">
      <c r="B79" s="92" t="s">
        <v>118</v>
      </c>
      <c r="C79" s="93">
        <v>10154</v>
      </c>
      <c r="D79" s="94">
        <v>1.7999999999999999E-2</v>
      </c>
      <c r="E79" s="94">
        <v>0.107</v>
      </c>
      <c r="F79" s="94">
        <v>0.13900000000000001</v>
      </c>
      <c r="G79" s="94">
        <v>0.17</v>
      </c>
      <c r="H79" s="94">
        <v>0.19800000000000001</v>
      </c>
      <c r="I79" s="94">
        <v>0.16400000000000001</v>
      </c>
      <c r="J79" s="94">
        <v>0.105</v>
      </c>
      <c r="K79" s="94">
        <v>9.7000000000000003E-2</v>
      </c>
      <c r="L79" s="121">
        <v>1E-3</v>
      </c>
      <c r="M79" s="122">
        <v>0.44400000000000001</v>
      </c>
      <c r="N79" s="122">
        <v>0.54300000000000004</v>
      </c>
      <c r="O79" s="122">
        <v>1.2999999999999999E-2</v>
      </c>
      <c r="P79" s="97">
        <f>SUM(H79:K79)</f>
        <v>0.56399999999999995</v>
      </c>
      <c r="Q79" s="102">
        <v>436</v>
      </c>
      <c r="R79" s="123">
        <v>0</v>
      </c>
      <c r="S79" s="94">
        <v>0</v>
      </c>
      <c r="T79" s="94">
        <v>1.0999999999999999E-2</v>
      </c>
      <c r="U79" s="94">
        <v>2.7E-2</v>
      </c>
      <c r="V79" s="94">
        <v>7.0999999999999994E-2</v>
      </c>
      <c r="W79" s="94">
        <v>0.214</v>
      </c>
      <c r="X79" s="94">
        <v>0.28299999999999997</v>
      </c>
      <c r="Y79" s="94">
        <v>0.39500000000000002</v>
      </c>
      <c r="Z79" s="121">
        <v>0</v>
      </c>
      <c r="AA79" s="94">
        <v>0.57399999999999995</v>
      </c>
      <c r="AB79" s="94">
        <v>0.40300000000000002</v>
      </c>
      <c r="AC79" s="121">
        <v>2.3E-2</v>
      </c>
      <c r="AD79" s="124">
        <f>SUM(V79:Y79)</f>
        <v>0.96299999999999997</v>
      </c>
    </row>
    <row r="80" spans="2:30">
      <c r="B80" s="92"/>
      <c r="C80" s="93"/>
      <c r="D80" s="94"/>
      <c r="E80" s="94"/>
      <c r="F80" s="94"/>
      <c r="G80" s="94"/>
      <c r="H80" s="94"/>
      <c r="I80" s="94"/>
      <c r="J80" s="94"/>
      <c r="K80" s="94"/>
      <c r="L80" s="121"/>
      <c r="M80" s="126"/>
      <c r="N80" s="95"/>
      <c r="O80" s="125"/>
      <c r="P80" s="97"/>
      <c r="Q80" s="127"/>
      <c r="R80" s="102"/>
      <c r="S80" s="94"/>
      <c r="T80" s="94"/>
      <c r="U80" s="94"/>
      <c r="V80" s="94"/>
      <c r="W80" s="94"/>
      <c r="X80" s="94"/>
      <c r="Y80" s="94"/>
      <c r="Z80" s="121"/>
      <c r="AA80" s="94"/>
      <c r="AB80" s="94"/>
      <c r="AC80" s="121"/>
      <c r="AD80" s="128"/>
    </row>
    <row r="81" spans="2:30">
      <c r="B81" s="92"/>
      <c r="C81" s="93"/>
      <c r="D81" s="94"/>
      <c r="E81" s="94"/>
      <c r="F81" s="94"/>
      <c r="G81" s="94"/>
      <c r="H81" s="94"/>
      <c r="I81" s="94"/>
      <c r="J81" s="94"/>
      <c r="K81" s="94"/>
      <c r="L81" s="121"/>
      <c r="M81" s="126"/>
      <c r="N81" s="126"/>
      <c r="O81" s="95"/>
      <c r="P81" s="97"/>
      <c r="Q81" s="127"/>
      <c r="R81" s="102"/>
      <c r="S81" s="94"/>
      <c r="T81" s="94"/>
      <c r="U81" s="94"/>
      <c r="V81" s="94"/>
      <c r="W81" s="94"/>
      <c r="X81" s="94"/>
      <c r="Y81" s="94"/>
      <c r="Z81" s="121"/>
      <c r="AA81" s="94"/>
      <c r="AB81" s="94"/>
      <c r="AC81" s="121"/>
      <c r="AD81" s="128"/>
    </row>
  </sheetData>
  <mergeCells count="15">
    <mergeCell ref="R42:W42"/>
    <mergeCell ref="Q29:Z29"/>
    <mergeCell ref="C6:H6"/>
    <mergeCell ref="Q76:Z76"/>
    <mergeCell ref="Q70:Z70"/>
    <mergeCell ref="Q59:Z59"/>
    <mergeCell ref="R51:AB51"/>
    <mergeCell ref="C70:L70"/>
    <mergeCell ref="C59:L59"/>
    <mergeCell ref="C76:L76"/>
    <mergeCell ref="C51:M51"/>
    <mergeCell ref="C13:K13"/>
    <mergeCell ref="C20:J20"/>
    <mergeCell ref="C29:L29"/>
    <mergeCell ref="C42:H42"/>
  </mergeCells>
  <hyperlinks>
    <hyperlink ref="B75" r:id="rId1" xr:uid="{00000000-0004-0000-03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3"/>
  <sheetViews>
    <sheetView topLeftCell="B1" zoomScale="59" workbookViewId="0">
      <selection activeCell="G35" sqref="G35"/>
    </sheetView>
  </sheetViews>
  <sheetFormatPr baseColWidth="10" defaultColWidth="11.5" defaultRowHeight="13"/>
  <sheetData>
    <row r="2" spans="2:13">
      <c r="C2" t="s">
        <v>86</v>
      </c>
    </row>
    <row r="3" spans="2:13" ht="14" thickBot="1"/>
    <row r="4" spans="2:13" ht="14" thickBot="1">
      <c r="B4" s="105">
        <v>43923</v>
      </c>
      <c r="C4" s="168" t="s">
        <v>14</v>
      </c>
      <c r="D4" s="166"/>
      <c r="E4" s="166"/>
      <c r="F4" s="166"/>
      <c r="G4" s="166"/>
      <c r="H4" s="166"/>
      <c r="I4" s="166"/>
      <c r="J4" s="82" t="s">
        <v>11</v>
      </c>
    </row>
    <row r="5" spans="2:13" ht="14" thickBot="1">
      <c r="C5" s="99" t="s">
        <v>19</v>
      </c>
      <c r="D5" s="100" t="s">
        <v>13</v>
      </c>
      <c r="E5" s="100" t="s">
        <v>53</v>
      </c>
      <c r="F5" s="100" t="s">
        <v>54</v>
      </c>
      <c r="G5" s="100" t="s">
        <v>55</v>
      </c>
      <c r="H5" s="100" t="s">
        <v>51</v>
      </c>
      <c r="I5" s="100" t="s">
        <v>25</v>
      </c>
      <c r="J5" s="37" t="s">
        <v>57</v>
      </c>
    </row>
    <row r="6" spans="2:13">
      <c r="C6" s="101" t="s">
        <v>67</v>
      </c>
      <c r="D6" s="102">
        <v>3302</v>
      </c>
      <c r="E6" s="73">
        <v>1E-3</v>
      </c>
      <c r="F6" s="73">
        <v>0.01</v>
      </c>
      <c r="G6" s="73">
        <v>7.0000000000000007E-2</v>
      </c>
      <c r="H6" s="73">
        <v>0.39</v>
      </c>
      <c r="I6" s="73">
        <v>0.53</v>
      </c>
      <c r="J6" s="81">
        <f>SUM(H6:I6)</f>
        <v>0.92</v>
      </c>
    </row>
    <row r="11" spans="2:13">
      <c r="C11" t="s">
        <v>84</v>
      </c>
    </row>
    <row r="12" spans="2:13" ht="14" thickBot="1">
      <c r="E12" s="52" t="s">
        <v>0</v>
      </c>
      <c r="F12" s="52" t="s">
        <v>36</v>
      </c>
      <c r="G12" s="53" t="s">
        <v>37</v>
      </c>
      <c r="H12" s="52" t="s">
        <v>38</v>
      </c>
      <c r="I12" s="52" t="s">
        <v>39</v>
      </c>
      <c r="J12" s="52" t="s">
        <v>68</v>
      </c>
      <c r="K12" s="52" t="s">
        <v>69</v>
      </c>
      <c r="L12" s="54" t="s">
        <v>59</v>
      </c>
      <c r="M12" s="42" t="s">
        <v>34</v>
      </c>
    </row>
    <row r="13" spans="2:13" ht="15" thickBot="1">
      <c r="B13" s="105">
        <v>43917</v>
      </c>
      <c r="C13" s="165" t="s">
        <v>67</v>
      </c>
      <c r="D13" s="55" t="s">
        <v>30</v>
      </c>
      <c r="E13" s="61">
        <v>333</v>
      </c>
      <c r="F13" s="58">
        <v>0</v>
      </c>
      <c r="G13" s="45">
        <v>1.8018018018018018E-2</v>
      </c>
      <c r="H13" s="45">
        <v>0.12012012012012012</v>
      </c>
      <c r="I13" s="45">
        <v>0.20420420420420421</v>
      </c>
      <c r="J13" s="45">
        <v>0.35435435435435436</v>
      </c>
      <c r="K13" s="45">
        <v>0.3033033033033033</v>
      </c>
      <c r="L13" s="46">
        <f>SUM(I13:K13)</f>
        <v>0.86186186186186187</v>
      </c>
      <c r="M13" s="47"/>
    </row>
    <row r="14" spans="2:13" ht="15" thickBot="1">
      <c r="C14" s="165"/>
      <c r="D14" s="56" t="s">
        <v>31</v>
      </c>
      <c r="E14" s="62">
        <v>206</v>
      </c>
      <c r="F14" s="59">
        <v>0</v>
      </c>
      <c r="G14" s="43">
        <v>9.7087378640776691E-3</v>
      </c>
      <c r="H14" s="43">
        <v>0.11165048543689321</v>
      </c>
      <c r="I14" s="43">
        <v>0.15048543689320387</v>
      </c>
      <c r="J14" s="43">
        <v>0.30582524271844658</v>
      </c>
      <c r="K14" s="43">
        <v>0.42233009708737862</v>
      </c>
      <c r="L14" s="46">
        <f t="shared" ref="L14:L15" si="0">SUM(I14:K14)</f>
        <v>0.87864077669902907</v>
      </c>
      <c r="M14" s="48">
        <f>L14/L13</f>
        <v>1.0194682182605459</v>
      </c>
    </row>
    <row r="15" spans="2:13" ht="15" thickBot="1">
      <c r="C15" s="165"/>
      <c r="D15" s="57" t="s">
        <v>33</v>
      </c>
      <c r="E15" s="63">
        <v>539</v>
      </c>
      <c r="F15" s="60">
        <v>0</v>
      </c>
      <c r="G15" s="49">
        <v>1.4842300556586271E-2</v>
      </c>
      <c r="H15" s="49">
        <v>0.11688311688311688</v>
      </c>
      <c r="I15" s="49">
        <v>0.18367346938775511</v>
      </c>
      <c r="J15" s="49">
        <v>0.3358070500927644</v>
      </c>
      <c r="K15" s="49">
        <v>0.34879406307977734</v>
      </c>
      <c r="L15" s="46">
        <f t="shared" si="0"/>
        <v>0.86827458256029688</v>
      </c>
      <c r="M15" s="51"/>
    </row>
    <row r="18" spans="4:6">
      <c r="D18" s="103" t="s">
        <v>0</v>
      </c>
    </row>
    <row r="19" spans="4:6">
      <c r="D19" s="52" t="s">
        <v>0</v>
      </c>
      <c r="E19">
        <v>539</v>
      </c>
    </row>
    <row r="20" spans="4:6">
      <c r="D20" s="52" t="s">
        <v>36</v>
      </c>
      <c r="E20">
        <v>0</v>
      </c>
      <c r="F20">
        <f>E20/539</f>
        <v>0</v>
      </c>
    </row>
    <row r="21" spans="4:6">
      <c r="D21" s="53" t="s">
        <v>37</v>
      </c>
      <c r="E21">
        <v>8</v>
      </c>
      <c r="F21">
        <f t="shared" ref="F21:F25" si="1">E21/539</f>
        <v>1.4842300556586271E-2</v>
      </c>
    </row>
    <row r="22" spans="4:6">
      <c r="D22" s="52" t="s">
        <v>38</v>
      </c>
      <c r="E22">
        <v>63</v>
      </c>
      <c r="F22">
        <f t="shared" si="1"/>
        <v>0.11688311688311688</v>
      </c>
    </row>
    <row r="23" spans="4:6">
      <c r="D23" s="52" t="s">
        <v>39</v>
      </c>
      <c r="E23">
        <v>99</v>
      </c>
      <c r="F23">
        <f t="shared" si="1"/>
        <v>0.18367346938775511</v>
      </c>
    </row>
    <row r="24" spans="4:6">
      <c r="D24" s="52" t="s">
        <v>68</v>
      </c>
      <c r="E24">
        <v>181</v>
      </c>
      <c r="F24">
        <f t="shared" si="1"/>
        <v>0.3358070500927644</v>
      </c>
    </row>
    <row r="25" spans="4:6">
      <c r="D25" s="52" t="s">
        <v>69</v>
      </c>
      <c r="E25">
        <v>188</v>
      </c>
      <c r="F25">
        <f t="shared" si="1"/>
        <v>0.34879406307977734</v>
      </c>
    </row>
    <row r="27" spans="4:6">
      <c r="D27" s="104" t="s">
        <v>10</v>
      </c>
    </row>
    <row r="28" spans="4:6">
      <c r="D28" s="52" t="s">
        <v>0</v>
      </c>
      <c r="E28">
        <f>SUM(E29:E34)</f>
        <v>333</v>
      </c>
    </row>
    <row r="29" spans="4:6">
      <c r="D29" s="52" t="s">
        <v>36</v>
      </c>
      <c r="E29">
        <v>0</v>
      </c>
      <c r="F29">
        <f>E29/333</f>
        <v>0</v>
      </c>
    </row>
    <row r="30" spans="4:6">
      <c r="D30" s="53" t="s">
        <v>37</v>
      </c>
      <c r="E30">
        <v>6</v>
      </c>
      <c r="F30">
        <f t="shared" ref="F30:F33" si="2">E30/333</f>
        <v>1.8018018018018018E-2</v>
      </c>
    </row>
    <row r="31" spans="4:6">
      <c r="D31" s="52" t="s">
        <v>38</v>
      </c>
      <c r="E31">
        <v>40</v>
      </c>
      <c r="F31">
        <f t="shared" si="2"/>
        <v>0.12012012012012012</v>
      </c>
    </row>
    <row r="32" spans="4:6">
      <c r="D32" s="52" t="s">
        <v>39</v>
      </c>
      <c r="E32">
        <v>68</v>
      </c>
      <c r="F32">
        <f t="shared" si="2"/>
        <v>0.20420420420420421</v>
      </c>
    </row>
    <row r="33" spans="4:6">
      <c r="D33" s="52" t="s">
        <v>68</v>
      </c>
      <c r="E33">
        <v>118</v>
      </c>
      <c r="F33">
        <f t="shared" si="2"/>
        <v>0.35435435435435436</v>
      </c>
    </row>
    <row r="34" spans="4:6">
      <c r="D34" s="52" t="s">
        <v>69</v>
      </c>
      <c r="E34">
        <v>101</v>
      </c>
      <c r="F34">
        <f>E34/333</f>
        <v>0.3033033033033033</v>
      </c>
    </row>
    <row r="36" spans="4:6">
      <c r="D36" s="104" t="s">
        <v>9</v>
      </c>
    </row>
    <row r="37" spans="4:6">
      <c r="D37" s="52" t="s">
        <v>0</v>
      </c>
      <c r="E37">
        <f>SUM(E38:E43)</f>
        <v>206</v>
      </c>
    </row>
    <row r="38" spans="4:6">
      <c r="D38" s="52" t="s">
        <v>36</v>
      </c>
      <c r="E38">
        <v>0</v>
      </c>
      <c r="F38">
        <f>E38/206</f>
        <v>0</v>
      </c>
    </row>
    <row r="39" spans="4:6">
      <c r="D39" s="53" t="s">
        <v>37</v>
      </c>
      <c r="E39">
        <v>2</v>
      </c>
      <c r="F39">
        <f t="shared" ref="F39:F43" si="3">E39/206</f>
        <v>9.7087378640776691E-3</v>
      </c>
    </row>
    <row r="40" spans="4:6">
      <c r="D40" s="52" t="s">
        <v>38</v>
      </c>
      <c r="E40">
        <v>23</v>
      </c>
      <c r="F40">
        <f t="shared" si="3"/>
        <v>0.11165048543689321</v>
      </c>
    </row>
    <row r="41" spans="4:6">
      <c r="D41" s="52" t="s">
        <v>39</v>
      </c>
      <c r="E41">
        <v>31</v>
      </c>
      <c r="F41">
        <f t="shared" si="3"/>
        <v>0.15048543689320387</v>
      </c>
    </row>
    <row r="42" spans="4:6">
      <c r="D42" s="52" t="s">
        <v>68</v>
      </c>
      <c r="E42">
        <v>63</v>
      </c>
      <c r="F42">
        <f t="shared" si="3"/>
        <v>0.30582524271844658</v>
      </c>
    </row>
    <row r="43" spans="4:6">
      <c r="D43" s="52" t="s">
        <v>69</v>
      </c>
      <c r="E43">
        <v>87</v>
      </c>
      <c r="F43">
        <f t="shared" si="3"/>
        <v>0.42233009708737862</v>
      </c>
    </row>
  </sheetData>
  <mergeCells count="2">
    <mergeCell ref="C4:I4"/>
    <mergeCell ref="C13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S19"/>
  <sheetViews>
    <sheetView zoomScale="67" workbookViewId="0">
      <selection activeCell="J14" sqref="J14"/>
    </sheetView>
  </sheetViews>
  <sheetFormatPr baseColWidth="10" defaultColWidth="11.5" defaultRowHeight="13"/>
  <sheetData>
    <row r="3" spans="2:19">
      <c r="B3" t="s">
        <v>88</v>
      </c>
    </row>
    <row r="5" spans="2:19" ht="14" thickBot="1"/>
    <row r="6" spans="2:19">
      <c r="B6" s="34"/>
      <c r="C6" s="156" t="s">
        <v>11</v>
      </c>
      <c r="D6" s="156"/>
      <c r="E6" s="156"/>
      <c r="F6" s="156"/>
      <c r="G6" s="156"/>
      <c r="H6" s="156"/>
      <c r="I6" s="34"/>
      <c r="J6" s="35"/>
      <c r="K6" s="157" t="s">
        <v>14</v>
      </c>
      <c r="L6" s="156"/>
      <c r="M6" s="156"/>
      <c r="N6" s="156"/>
      <c r="O6" s="156"/>
      <c r="P6" s="158"/>
      <c r="Q6" s="29"/>
      <c r="R6" s="29"/>
      <c r="S6" s="37" t="s">
        <v>14</v>
      </c>
    </row>
    <row r="7" spans="2:19" ht="14" thickBot="1">
      <c r="B7" s="5"/>
      <c r="C7" s="6"/>
      <c r="D7" s="6"/>
      <c r="E7" s="6"/>
      <c r="F7" s="6"/>
      <c r="G7" s="6"/>
      <c r="H7" s="6"/>
      <c r="I7" s="5"/>
      <c r="J7" s="7"/>
      <c r="K7" s="5"/>
      <c r="L7" s="6"/>
      <c r="M7" s="6"/>
      <c r="N7" s="6"/>
      <c r="O7" s="6"/>
      <c r="P7" s="7"/>
      <c r="Q7" s="6"/>
      <c r="R7" s="6"/>
      <c r="S7" s="38"/>
    </row>
    <row r="8" spans="2:19">
      <c r="B8" s="64" t="s">
        <v>19</v>
      </c>
      <c r="C8" s="64" t="s">
        <v>13</v>
      </c>
      <c r="D8" s="34" t="s">
        <v>48</v>
      </c>
      <c r="E8" s="29" t="s">
        <v>49</v>
      </c>
      <c r="F8" s="29" t="s">
        <v>50</v>
      </c>
      <c r="G8" s="29" t="s">
        <v>51</v>
      </c>
      <c r="H8" s="29" t="s">
        <v>25</v>
      </c>
      <c r="I8" s="34" t="s">
        <v>15</v>
      </c>
      <c r="J8" s="35" t="s">
        <v>16</v>
      </c>
      <c r="K8" s="64" t="s">
        <v>13</v>
      </c>
      <c r="L8" s="29" t="s">
        <v>47</v>
      </c>
      <c r="M8" s="29">
        <v>60</v>
      </c>
      <c r="N8" s="29">
        <f t="shared" ref="N8:O8" si="0">10+M8</f>
        <v>70</v>
      </c>
      <c r="O8" s="29">
        <f t="shared" si="0"/>
        <v>80</v>
      </c>
      <c r="P8" s="35" t="s">
        <v>25</v>
      </c>
      <c r="Q8" s="29" t="s">
        <v>15</v>
      </c>
      <c r="R8" s="35" t="s">
        <v>16</v>
      </c>
      <c r="S8" s="37" t="s">
        <v>32</v>
      </c>
    </row>
    <row r="9" spans="2:19">
      <c r="B9" s="10" t="s">
        <v>52</v>
      </c>
      <c r="C9" s="12">
        <v>117456</v>
      </c>
      <c r="D9" s="13">
        <v>7.8242065113744725E-3</v>
      </c>
      <c r="E9" s="13">
        <v>1.9675452935567363E-2</v>
      </c>
      <c r="F9" s="13">
        <v>0.68726161285928344</v>
      </c>
      <c r="G9" s="13">
        <v>0.19403861871679606</v>
      </c>
      <c r="H9" s="13">
        <v>9.1200108976978611E-2</v>
      </c>
      <c r="I9" s="74">
        <v>0.49</v>
      </c>
      <c r="J9" s="75">
        <v>0.51</v>
      </c>
      <c r="K9" s="10">
        <v>2544</v>
      </c>
      <c r="L9" s="77">
        <v>4.8818897637795275E-2</v>
      </c>
      <c r="M9" s="13">
        <v>8.9370078740157483E-2</v>
      </c>
      <c r="N9" s="13">
        <v>0.24173228346456693</v>
      </c>
      <c r="O9" s="13">
        <v>0.45551181102362204</v>
      </c>
      <c r="P9" s="13">
        <v>0.16456692913385826</v>
      </c>
      <c r="Q9" s="13">
        <v>0.6</v>
      </c>
      <c r="R9" s="13">
        <v>0.4</v>
      </c>
      <c r="S9" s="13">
        <f>SUM(N9:P9)</f>
        <v>0.86181102362204731</v>
      </c>
    </row>
    <row r="10" spans="2:19">
      <c r="B10" s="10"/>
      <c r="C10" s="12"/>
      <c r="D10" s="13"/>
      <c r="E10" s="13"/>
      <c r="F10" s="13"/>
      <c r="G10" s="13"/>
      <c r="H10" s="13"/>
      <c r="I10" s="10"/>
      <c r="J10" s="15"/>
      <c r="K10" s="10"/>
      <c r="L10" s="12"/>
      <c r="M10" s="13"/>
      <c r="N10" s="13"/>
      <c r="O10" s="13"/>
      <c r="P10" s="13"/>
      <c r="Q10" s="13"/>
      <c r="R10" s="13"/>
      <c r="S10" s="13"/>
    </row>
    <row r="11" spans="2:19">
      <c r="B11" s="10"/>
      <c r="C11" s="12"/>
      <c r="D11" s="13"/>
      <c r="E11" s="13"/>
      <c r="F11" s="13"/>
      <c r="G11" s="13"/>
      <c r="H11" s="13"/>
      <c r="I11" s="10"/>
      <c r="J11" s="2"/>
      <c r="K11" s="10"/>
      <c r="L11" s="12"/>
      <c r="M11" s="13"/>
      <c r="N11" s="13"/>
      <c r="O11" s="13"/>
      <c r="P11" s="13"/>
      <c r="Q11" s="13"/>
      <c r="R11" s="13"/>
      <c r="S11" s="13"/>
    </row>
    <row r="12" spans="2:19">
      <c r="B12" s="10"/>
      <c r="C12" s="12"/>
      <c r="D12" s="13"/>
      <c r="E12" s="13"/>
      <c r="F12" s="13"/>
      <c r="G12" s="13"/>
      <c r="H12" s="13"/>
      <c r="I12" s="10"/>
      <c r="J12" s="2"/>
      <c r="K12" s="10"/>
      <c r="L12" s="12"/>
      <c r="M12" s="13"/>
      <c r="N12" s="13"/>
      <c r="O12" s="13"/>
      <c r="P12" s="13"/>
      <c r="Q12" s="13"/>
      <c r="R12" s="13"/>
      <c r="S12" s="13"/>
    </row>
    <row r="13" spans="2:19">
      <c r="B13" s="10"/>
      <c r="C13" s="12"/>
      <c r="D13" s="13"/>
      <c r="E13" s="13"/>
      <c r="F13" s="13"/>
      <c r="G13" s="13"/>
      <c r="H13" s="13"/>
      <c r="I13" s="10"/>
      <c r="J13" s="2"/>
      <c r="K13" s="10"/>
      <c r="L13" s="12"/>
      <c r="M13" s="13"/>
      <c r="N13" s="13"/>
      <c r="O13" s="13"/>
      <c r="P13" s="13"/>
      <c r="Q13" s="13"/>
      <c r="R13" s="13"/>
      <c r="S13" s="13"/>
    </row>
    <row r="14" spans="2:19">
      <c r="B14" s="10"/>
      <c r="C14" s="12"/>
      <c r="D14" s="13"/>
      <c r="E14" s="13"/>
      <c r="F14" s="13"/>
      <c r="G14" s="13"/>
      <c r="H14" s="13"/>
      <c r="I14" s="10"/>
      <c r="J14" s="2"/>
      <c r="K14" s="10"/>
      <c r="L14" s="12"/>
      <c r="M14" s="13"/>
      <c r="N14" s="13"/>
      <c r="O14" s="13"/>
      <c r="P14" s="13"/>
      <c r="Q14" s="13"/>
      <c r="R14" s="13"/>
      <c r="S14" s="13"/>
    </row>
    <row r="15" spans="2:19">
      <c r="B15" s="10"/>
      <c r="C15" s="12"/>
      <c r="D15" s="13"/>
      <c r="E15" s="13"/>
      <c r="F15" s="13"/>
      <c r="G15" s="13"/>
      <c r="H15" s="13"/>
      <c r="I15" s="10"/>
      <c r="J15" s="2"/>
      <c r="K15" s="10"/>
      <c r="L15" s="12"/>
      <c r="M15" s="13"/>
      <c r="N15" s="13"/>
      <c r="O15" s="13"/>
      <c r="P15" s="13"/>
      <c r="Q15" s="13"/>
      <c r="R15" s="13"/>
      <c r="S15" s="13"/>
    </row>
    <row r="16" spans="2:19">
      <c r="B16" s="10"/>
      <c r="C16" s="12"/>
      <c r="D16" s="13"/>
      <c r="E16" s="13"/>
      <c r="F16" s="13"/>
      <c r="G16" s="13"/>
      <c r="H16" s="13"/>
      <c r="I16" s="10"/>
      <c r="J16" s="12"/>
      <c r="K16" s="10"/>
      <c r="L16" s="12"/>
      <c r="M16" s="13"/>
      <c r="N16" s="13"/>
      <c r="O16" s="13"/>
      <c r="P16" s="13"/>
      <c r="Q16" s="13"/>
      <c r="R16" s="13"/>
      <c r="S16" s="13"/>
    </row>
    <row r="17" spans="2:19">
      <c r="B17" s="10"/>
      <c r="C17" s="12"/>
      <c r="D17" s="13"/>
      <c r="E17" s="13"/>
      <c r="F17" s="13"/>
      <c r="G17" s="13"/>
      <c r="H17" s="13"/>
      <c r="I17" s="10"/>
      <c r="J17" s="12"/>
      <c r="K17" s="10"/>
      <c r="L17" s="12"/>
      <c r="M17" s="13"/>
      <c r="N17" s="13"/>
      <c r="O17" s="13"/>
      <c r="P17" s="13"/>
      <c r="Q17" s="13"/>
      <c r="R17" s="13"/>
      <c r="S17" s="13"/>
    </row>
    <row r="18" spans="2:19">
      <c r="B18" s="10"/>
      <c r="C18" s="12"/>
      <c r="D18" s="13"/>
      <c r="E18" s="13"/>
      <c r="F18" s="13"/>
      <c r="G18" s="13"/>
      <c r="H18" s="13"/>
      <c r="I18" s="10"/>
      <c r="J18" s="12"/>
      <c r="K18" s="10"/>
      <c r="L18" s="12"/>
      <c r="M18" s="13"/>
      <c r="N18" s="13"/>
      <c r="O18" s="13"/>
      <c r="P18" s="13"/>
      <c r="Q18" s="13"/>
      <c r="R18" s="13"/>
      <c r="S18" s="13"/>
    </row>
    <row r="19" spans="2:19">
      <c r="B19" s="10"/>
      <c r="C19" s="12"/>
      <c r="D19" s="13"/>
      <c r="E19" s="13"/>
      <c r="F19" s="13"/>
      <c r="G19" s="13"/>
      <c r="H19" s="13"/>
      <c r="K19" s="10"/>
      <c r="L19" s="12"/>
      <c r="M19" s="13"/>
      <c r="N19" s="13"/>
      <c r="O19" s="13"/>
      <c r="P19" s="13"/>
      <c r="Q19" s="13"/>
      <c r="R19" s="13"/>
      <c r="S19" s="13"/>
    </row>
  </sheetData>
  <mergeCells count="2">
    <mergeCell ref="C6:H6"/>
    <mergeCell ref="K6:P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D11"/>
  <sheetViews>
    <sheetView zoomScale="41" workbookViewId="0">
      <selection activeCell="AA19" sqref="AA19"/>
    </sheetView>
  </sheetViews>
  <sheetFormatPr baseColWidth="10" defaultColWidth="11.5" defaultRowHeight="13"/>
  <sheetData>
    <row r="1" spans="2:30">
      <c r="B1" t="s">
        <v>91</v>
      </c>
    </row>
    <row r="2" spans="2:30" ht="14" thickBot="1"/>
    <row r="3" spans="2:30">
      <c r="B3" s="141"/>
      <c r="C3" s="174" t="s">
        <v>11</v>
      </c>
      <c r="D3" s="174"/>
      <c r="E3" s="174"/>
      <c r="F3" s="174"/>
      <c r="G3" s="174"/>
      <c r="H3" s="174"/>
      <c r="I3" s="174"/>
      <c r="J3" s="174"/>
      <c r="K3" s="174"/>
      <c r="L3" s="174"/>
      <c r="M3" s="175"/>
      <c r="N3" s="141"/>
      <c r="O3" s="140"/>
      <c r="P3" s="115" t="s">
        <v>11</v>
      </c>
      <c r="Q3" s="174" t="s">
        <v>14</v>
      </c>
      <c r="R3" s="174"/>
      <c r="S3" s="174"/>
      <c r="T3" s="174"/>
      <c r="U3" s="174"/>
      <c r="V3" s="174"/>
      <c r="W3" s="174"/>
      <c r="X3" s="174"/>
      <c r="Y3" s="174"/>
      <c r="Z3" s="174"/>
      <c r="AA3" s="175"/>
      <c r="AB3" s="141"/>
      <c r="AC3" s="140"/>
      <c r="AD3" s="115" t="s">
        <v>11</v>
      </c>
    </row>
    <row r="4" spans="2:30" ht="14" thickBot="1">
      <c r="B4" s="89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9"/>
      <c r="O4" s="117"/>
      <c r="P4" s="11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117"/>
      <c r="AD4" s="118"/>
    </row>
    <row r="5" spans="2:30">
      <c r="B5" s="90" t="s">
        <v>19</v>
      </c>
      <c r="C5" s="140" t="s">
        <v>13</v>
      </c>
      <c r="D5" s="139" t="s">
        <v>48</v>
      </c>
      <c r="E5" s="139" t="s">
        <v>49</v>
      </c>
      <c r="F5" s="139" t="s">
        <v>63</v>
      </c>
      <c r="G5" s="139" t="s">
        <v>62</v>
      </c>
      <c r="H5" s="139" t="s">
        <v>64</v>
      </c>
      <c r="I5" s="139" t="s">
        <v>65</v>
      </c>
      <c r="J5" s="139" t="s">
        <v>113</v>
      </c>
      <c r="K5" s="139" t="s">
        <v>39</v>
      </c>
      <c r="L5" s="139" t="s">
        <v>68</v>
      </c>
      <c r="M5" s="140" t="s">
        <v>123</v>
      </c>
      <c r="N5" s="139" t="s">
        <v>15</v>
      </c>
      <c r="O5" s="140" t="s">
        <v>16</v>
      </c>
      <c r="P5" s="120" t="s">
        <v>59</v>
      </c>
      <c r="Q5" s="140" t="s">
        <v>13</v>
      </c>
      <c r="R5" s="139" t="s">
        <v>48</v>
      </c>
      <c r="S5" s="139" t="s">
        <v>49</v>
      </c>
      <c r="T5" s="139" t="s">
        <v>63</v>
      </c>
      <c r="U5" s="139" t="s">
        <v>62</v>
      </c>
      <c r="V5" s="139" t="s">
        <v>64</v>
      </c>
      <c r="W5" s="139" t="s">
        <v>65</v>
      </c>
      <c r="X5" s="139" t="s">
        <v>113</v>
      </c>
      <c r="Y5" s="139" t="s">
        <v>39</v>
      </c>
      <c r="Z5" s="139" t="s">
        <v>68</v>
      </c>
      <c r="AA5" s="140" t="s">
        <v>123</v>
      </c>
      <c r="AB5" s="139" t="s">
        <v>15</v>
      </c>
      <c r="AC5" s="140">
        <v>41</v>
      </c>
      <c r="AD5" s="120" t="s">
        <v>59</v>
      </c>
    </row>
    <row r="6" spans="2:30">
      <c r="B6" s="92" t="s">
        <v>66</v>
      </c>
      <c r="C6" s="93">
        <v>14662</v>
      </c>
      <c r="D6" s="94">
        <v>5.2516709862228889E-3</v>
      </c>
      <c r="E6" s="94">
        <v>2.2029736734415495E-2</v>
      </c>
      <c r="F6" s="94">
        <v>9.3166007365980089E-2</v>
      </c>
      <c r="G6" s="94">
        <v>0.13756649843131905</v>
      </c>
      <c r="H6" s="94">
        <v>0.13933978993316054</v>
      </c>
      <c r="I6" s="94">
        <v>0.20965761833310598</v>
      </c>
      <c r="J6" s="94">
        <v>0.16818987859773565</v>
      </c>
      <c r="K6" s="94">
        <v>8.9005592688582727E-2</v>
      </c>
      <c r="L6" s="94">
        <v>8.3071886509343884E-2</v>
      </c>
      <c r="M6" s="121">
        <v>5.272132042013368E-2</v>
      </c>
      <c r="N6" s="122">
        <v>0.49</v>
      </c>
      <c r="O6" s="122">
        <v>0.51</v>
      </c>
      <c r="P6" s="97">
        <f>SUM(K6:M6)</f>
        <v>0.22479879961806026</v>
      </c>
      <c r="Q6" s="93">
        <v>388</v>
      </c>
      <c r="R6" s="94">
        <v>0</v>
      </c>
      <c r="S6" s="94">
        <v>0</v>
      </c>
      <c r="T6" s="94">
        <v>0</v>
      </c>
      <c r="U6" s="94">
        <v>2.5773195876288659E-3</v>
      </c>
      <c r="V6" s="94">
        <v>0</v>
      </c>
      <c r="W6" s="94">
        <v>1.0309278350515464E-2</v>
      </c>
      <c r="X6" s="94">
        <v>3.3505154639175257E-2</v>
      </c>
      <c r="Y6" s="94">
        <v>0.18298969072164947</v>
      </c>
      <c r="Z6" s="94">
        <v>0.38402061855670105</v>
      </c>
      <c r="AA6" s="121">
        <v>0.38659793814432991</v>
      </c>
      <c r="AB6" s="122">
        <v>0.59</v>
      </c>
      <c r="AC6" s="122">
        <v>0.51</v>
      </c>
      <c r="AD6" s="97">
        <f>SUM(Y6:AA6)</f>
        <v>0.95360824742268036</v>
      </c>
    </row>
    <row r="7" spans="2:30">
      <c r="B7" s="92"/>
      <c r="C7" s="93"/>
      <c r="D7" s="94"/>
      <c r="E7" s="94"/>
      <c r="F7" s="94"/>
      <c r="G7" s="94"/>
      <c r="H7" s="94"/>
      <c r="I7" s="94"/>
      <c r="J7" s="94"/>
      <c r="K7" s="94"/>
      <c r="L7" s="94"/>
      <c r="M7" s="121"/>
      <c r="N7" s="126"/>
      <c r="O7" s="125"/>
      <c r="P7" s="97"/>
      <c r="Q7" s="93"/>
      <c r="R7" s="94"/>
      <c r="S7" s="94"/>
      <c r="T7" s="94"/>
      <c r="U7" s="94"/>
      <c r="V7" s="94"/>
      <c r="W7" s="94"/>
      <c r="X7" s="94"/>
      <c r="Y7" s="94"/>
      <c r="Z7" s="94"/>
      <c r="AA7" s="121"/>
      <c r="AB7" s="126"/>
      <c r="AC7" s="125"/>
      <c r="AD7" s="97"/>
    </row>
    <row r="8" spans="2:30">
      <c r="B8" s="92"/>
      <c r="C8" s="93"/>
      <c r="D8" s="94"/>
      <c r="E8" s="94"/>
      <c r="F8" s="94"/>
      <c r="G8" s="94"/>
      <c r="H8" s="94"/>
      <c r="I8" s="94"/>
      <c r="J8" s="94"/>
      <c r="K8" s="94"/>
      <c r="L8" s="94"/>
      <c r="M8" s="121"/>
      <c r="N8" s="126"/>
      <c r="O8" s="95"/>
      <c r="P8" s="97"/>
      <c r="Q8" s="93"/>
      <c r="R8" s="94"/>
      <c r="S8" s="94"/>
      <c r="T8" s="94"/>
      <c r="U8" s="94"/>
      <c r="V8" s="94"/>
      <c r="W8" s="94"/>
      <c r="X8" s="94"/>
      <c r="Y8" s="94"/>
      <c r="Z8" s="94"/>
      <c r="AA8" s="121"/>
      <c r="AB8" s="126"/>
      <c r="AC8" s="95"/>
      <c r="AD8" s="97"/>
    </row>
    <row r="9" spans="2:30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101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8"/>
    </row>
    <row r="10" spans="2:30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101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8"/>
    </row>
    <row r="11" spans="2:30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D51"/>
  <sheetViews>
    <sheetView zoomScale="60" workbookViewId="0">
      <selection activeCell="Y75" sqref="Y75"/>
    </sheetView>
  </sheetViews>
  <sheetFormatPr baseColWidth="10" defaultColWidth="11.5" defaultRowHeight="13"/>
  <cols>
    <col min="2" max="2" width="6.83203125" customWidth="1"/>
    <col min="3" max="3" width="14.6640625" customWidth="1"/>
  </cols>
  <sheetData>
    <row r="2" spans="2:21">
      <c r="B2" t="s">
        <v>89</v>
      </c>
    </row>
    <row r="5" spans="2:21" ht="14" thickBot="1"/>
    <row r="6" spans="2:21">
      <c r="C6" s="34"/>
      <c r="D6" s="156" t="s">
        <v>11</v>
      </c>
      <c r="E6" s="156"/>
      <c r="F6" s="156"/>
      <c r="G6" s="156"/>
      <c r="H6" s="156"/>
      <c r="I6" s="156"/>
      <c r="J6" s="34"/>
      <c r="K6" s="29"/>
      <c r="L6" s="35"/>
      <c r="M6" s="156" t="s">
        <v>14</v>
      </c>
      <c r="N6" s="156"/>
      <c r="O6" s="156"/>
      <c r="P6" s="156"/>
      <c r="Q6" s="156"/>
      <c r="R6" s="156"/>
      <c r="S6" s="34"/>
      <c r="T6" s="29"/>
      <c r="U6" s="35"/>
    </row>
    <row r="7" spans="2:21" ht="14" thickBot="1">
      <c r="C7" s="5"/>
      <c r="D7" s="6"/>
      <c r="E7" s="6"/>
      <c r="F7" s="6"/>
      <c r="G7" s="6"/>
      <c r="H7" s="6"/>
      <c r="I7" s="6"/>
      <c r="J7" s="5"/>
      <c r="K7" s="6"/>
      <c r="L7" s="7"/>
      <c r="M7" s="6"/>
      <c r="N7" s="6"/>
      <c r="O7" s="6"/>
      <c r="P7" s="6"/>
      <c r="Q7" s="6"/>
      <c r="R7" s="6"/>
      <c r="S7" s="5"/>
      <c r="T7" s="6"/>
      <c r="U7" s="7"/>
    </row>
    <row r="8" spans="2:21">
      <c r="C8" s="64" t="s">
        <v>19</v>
      </c>
      <c r="D8" s="64" t="s">
        <v>13</v>
      </c>
      <c r="E8" s="34" t="s">
        <v>42</v>
      </c>
      <c r="F8" s="29" t="s">
        <v>43</v>
      </c>
      <c r="G8" s="29" t="s">
        <v>38</v>
      </c>
      <c r="H8" s="29" t="s">
        <v>44</v>
      </c>
      <c r="I8" s="29" t="s">
        <v>40</v>
      </c>
      <c r="J8" s="34" t="s">
        <v>15</v>
      </c>
      <c r="K8" s="29" t="s">
        <v>16</v>
      </c>
      <c r="L8" s="35" t="s">
        <v>56</v>
      </c>
      <c r="M8" s="64" t="s">
        <v>13</v>
      </c>
      <c r="N8" s="34" t="s">
        <v>42</v>
      </c>
      <c r="O8" s="29" t="s">
        <v>43</v>
      </c>
      <c r="P8" s="29" t="s">
        <v>38</v>
      </c>
      <c r="Q8" s="29" t="s">
        <v>44</v>
      </c>
      <c r="R8" s="29" t="s">
        <v>40</v>
      </c>
      <c r="S8" s="34" t="s">
        <v>15</v>
      </c>
      <c r="T8" s="29" t="s">
        <v>16</v>
      </c>
      <c r="U8" s="35" t="s">
        <v>56</v>
      </c>
    </row>
    <row r="9" spans="2:21">
      <c r="C9" s="10" t="s">
        <v>45</v>
      </c>
      <c r="D9" s="12">
        <v>87725</v>
      </c>
      <c r="E9" s="13">
        <v>1.9675121117127388E-2</v>
      </c>
      <c r="F9" s="13">
        <v>0.38650327728697637</v>
      </c>
      <c r="G9" s="76">
        <v>0.36</v>
      </c>
      <c r="H9" s="77">
        <v>0.12527785693929894</v>
      </c>
      <c r="I9" s="13">
        <v>0.10742661726987746</v>
      </c>
      <c r="J9" s="74">
        <v>0.49</v>
      </c>
      <c r="K9" s="75">
        <v>0.46</v>
      </c>
      <c r="L9" s="75">
        <v>0.05</v>
      </c>
      <c r="M9" s="78">
        <v>4778</v>
      </c>
      <c r="N9" s="13">
        <v>6.2787777312683132E-4</v>
      </c>
      <c r="O9" s="13">
        <v>5.0439514441188785E-2</v>
      </c>
      <c r="P9" s="13">
        <v>0.23922143156132272</v>
      </c>
      <c r="Q9" s="13">
        <v>0.24843030556718293</v>
      </c>
      <c r="R9" s="13">
        <v>0.46128087065717871</v>
      </c>
      <c r="S9" s="74">
        <v>0.36</v>
      </c>
      <c r="T9" s="75">
        <v>0.6</v>
      </c>
      <c r="U9" s="13">
        <v>0.04</v>
      </c>
    </row>
    <row r="10" spans="2:21">
      <c r="C10" s="10"/>
      <c r="D10" s="15"/>
      <c r="E10" s="15"/>
      <c r="F10" s="15"/>
      <c r="G10" s="15"/>
      <c r="H10" s="15"/>
      <c r="I10" s="15"/>
      <c r="J10" s="10"/>
      <c r="K10" s="15"/>
      <c r="M10" s="10"/>
      <c r="N10" s="13"/>
      <c r="O10" s="13"/>
      <c r="P10" s="13"/>
      <c r="Q10" s="13"/>
      <c r="R10" s="13"/>
      <c r="S10" s="10"/>
      <c r="T10" s="15"/>
      <c r="U10" s="2"/>
    </row>
    <row r="11" spans="2:21">
      <c r="C11" s="10"/>
      <c r="D11" s="2"/>
      <c r="E11" s="2"/>
      <c r="F11" s="2"/>
      <c r="G11" s="2"/>
      <c r="H11" s="2"/>
      <c r="I11" s="2"/>
      <c r="J11" s="10"/>
      <c r="K11" s="11"/>
      <c r="L11" s="2"/>
      <c r="M11" s="10"/>
      <c r="N11" s="2"/>
      <c r="O11" s="2"/>
      <c r="P11" s="2"/>
      <c r="Q11" s="2"/>
      <c r="R11" s="2"/>
      <c r="S11" s="10"/>
      <c r="T11" s="11"/>
      <c r="U11" s="2"/>
    </row>
    <row r="12" spans="2:21">
      <c r="C12" s="10"/>
      <c r="D12" s="2"/>
      <c r="E12" s="2"/>
      <c r="F12" s="2"/>
      <c r="G12" s="2"/>
      <c r="H12" s="2"/>
      <c r="I12" s="2"/>
      <c r="J12" s="10"/>
      <c r="K12" s="11"/>
      <c r="L12" s="2"/>
      <c r="M12" s="10"/>
      <c r="N12" s="2"/>
      <c r="O12" s="2"/>
      <c r="P12" s="2"/>
      <c r="Q12" s="2"/>
      <c r="R12" s="2"/>
      <c r="S12" s="10"/>
      <c r="T12" s="11"/>
      <c r="U12" s="2"/>
    </row>
    <row r="13" spans="2:21">
      <c r="C13" s="10"/>
      <c r="D13" s="2"/>
      <c r="E13" s="2"/>
      <c r="F13" s="2"/>
      <c r="G13" s="2"/>
      <c r="H13" s="2"/>
      <c r="I13" s="2"/>
      <c r="J13" s="10"/>
      <c r="K13" s="11"/>
      <c r="L13" s="2"/>
      <c r="M13" s="10"/>
      <c r="N13" s="2"/>
      <c r="O13" s="2"/>
      <c r="P13" s="2"/>
      <c r="Q13" s="2"/>
      <c r="R13" s="2"/>
      <c r="S13" s="10"/>
      <c r="T13" s="11"/>
      <c r="U13" s="2"/>
    </row>
    <row r="14" spans="2:21">
      <c r="C14" s="10"/>
      <c r="D14" s="2"/>
      <c r="E14" s="2"/>
      <c r="F14" s="2"/>
      <c r="G14" s="2"/>
      <c r="H14" s="2"/>
      <c r="I14" s="2"/>
      <c r="J14" s="10"/>
      <c r="K14" s="11"/>
      <c r="L14" s="2"/>
      <c r="M14" s="10"/>
      <c r="N14" s="2"/>
      <c r="O14" s="2"/>
      <c r="P14" s="2"/>
      <c r="Q14" s="2"/>
      <c r="R14" s="2"/>
      <c r="S14" s="10"/>
      <c r="T14" s="11"/>
      <c r="U14" s="2"/>
    </row>
    <row r="15" spans="2:21">
      <c r="C15" s="10"/>
      <c r="D15" s="2"/>
      <c r="E15" s="2"/>
      <c r="F15" s="2"/>
      <c r="G15" s="2"/>
      <c r="H15" s="2"/>
      <c r="I15" s="2"/>
      <c r="J15" s="10"/>
      <c r="K15" s="11"/>
      <c r="L15" s="2"/>
      <c r="M15" s="10"/>
      <c r="N15" s="2"/>
      <c r="O15" s="2"/>
      <c r="P15" s="2"/>
      <c r="Q15" s="2"/>
      <c r="R15" s="2"/>
      <c r="S15" s="10"/>
      <c r="T15" s="11"/>
      <c r="U15" s="13"/>
    </row>
    <row r="16" spans="2:21">
      <c r="C16" s="10"/>
      <c r="D16" s="12"/>
      <c r="E16" s="13"/>
      <c r="F16" s="13"/>
      <c r="G16" s="13"/>
      <c r="H16" s="13"/>
      <c r="I16" s="13"/>
      <c r="J16" s="10"/>
      <c r="K16" s="11"/>
      <c r="L16" s="12"/>
      <c r="M16" s="10"/>
      <c r="N16" s="13"/>
      <c r="O16" s="13"/>
      <c r="P16" s="2"/>
      <c r="Q16" s="2"/>
      <c r="R16" s="13"/>
      <c r="S16" s="10"/>
      <c r="T16" s="11"/>
      <c r="U16" s="13"/>
    </row>
    <row r="17" spans="3:26">
      <c r="C17" s="10"/>
      <c r="D17" s="12"/>
      <c r="E17" s="13"/>
      <c r="F17" s="13"/>
      <c r="G17" s="13"/>
      <c r="H17" s="13"/>
      <c r="I17" s="13"/>
      <c r="J17" s="10"/>
      <c r="K17" s="11"/>
      <c r="L17" s="12"/>
      <c r="M17" s="10"/>
      <c r="N17" s="13"/>
      <c r="O17" s="13"/>
      <c r="P17" s="2"/>
      <c r="Q17" s="2"/>
      <c r="R17" s="13"/>
      <c r="S17" s="10"/>
      <c r="T17" s="11"/>
      <c r="U17" s="12"/>
    </row>
    <row r="18" spans="3:26">
      <c r="C18" s="10"/>
      <c r="D18" s="12"/>
      <c r="E18" s="13"/>
      <c r="F18" s="13"/>
      <c r="G18" s="13"/>
      <c r="H18" s="13"/>
      <c r="I18" s="13"/>
      <c r="M18" s="13"/>
      <c r="N18" s="13"/>
      <c r="O18" s="13"/>
      <c r="P18" s="2"/>
      <c r="Q18" s="2"/>
      <c r="R18" s="13"/>
      <c r="S18" s="10"/>
      <c r="T18" s="13"/>
    </row>
    <row r="19" spans="3:26">
      <c r="C19" s="10"/>
      <c r="D19" s="12"/>
      <c r="E19" s="13"/>
      <c r="F19" s="13"/>
      <c r="G19" s="13"/>
      <c r="H19" s="13"/>
      <c r="I19" s="13"/>
      <c r="O19" s="13"/>
      <c r="P19" s="13"/>
      <c r="R19" s="10"/>
    </row>
    <row r="25" spans="3:26" ht="14" thickBot="1"/>
    <row r="26" spans="3:26">
      <c r="C26" s="108"/>
      <c r="D26" s="84" t="s">
        <v>11</v>
      </c>
      <c r="E26" s="84"/>
      <c r="F26" s="84"/>
      <c r="G26" s="84"/>
      <c r="H26" s="84"/>
      <c r="I26" s="84"/>
      <c r="J26" s="84"/>
      <c r="K26" s="84"/>
      <c r="L26" s="108"/>
      <c r="M26" s="107"/>
      <c r="N26" s="109"/>
      <c r="O26" s="31" t="s">
        <v>11</v>
      </c>
      <c r="P26" s="85" t="s">
        <v>14</v>
      </c>
      <c r="Q26" s="84"/>
      <c r="R26" s="84"/>
      <c r="S26" s="84"/>
      <c r="T26" s="84"/>
      <c r="U26" s="84"/>
      <c r="V26" s="84"/>
      <c r="W26" s="84"/>
      <c r="X26" s="107"/>
      <c r="Y26" s="107"/>
      <c r="Z26" s="37" t="s">
        <v>14</v>
      </c>
    </row>
    <row r="27" spans="3:26" ht="14" thickBot="1">
      <c r="C27" s="5"/>
      <c r="D27" s="6"/>
      <c r="E27" s="6"/>
      <c r="F27" s="6"/>
      <c r="G27" s="6"/>
      <c r="H27" s="6"/>
      <c r="I27" s="6"/>
      <c r="J27" s="6"/>
      <c r="K27" s="6"/>
      <c r="L27" s="5"/>
      <c r="M27" s="6"/>
      <c r="N27" s="7"/>
      <c r="O27" s="30"/>
      <c r="P27" s="5"/>
      <c r="Q27" s="6"/>
      <c r="R27" s="6"/>
      <c r="S27" s="6"/>
      <c r="T27" s="6"/>
      <c r="U27" s="6"/>
      <c r="V27" s="6"/>
      <c r="W27" s="6"/>
      <c r="X27" s="6"/>
      <c r="Y27" s="6"/>
      <c r="Z27" s="38"/>
    </row>
    <row r="28" spans="3:26">
      <c r="C28" s="64" t="s">
        <v>19</v>
      </c>
      <c r="D28" s="64" t="s">
        <v>13</v>
      </c>
      <c r="E28" s="108" t="s">
        <v>42</v>
      </c>
      <c r="F28" s="107" t="s">
        <v>110</v>
      </c>
      <c r="G28" s="107" t="s">
        <v>4</v>
      </c>
      <c r="H28" s="107" t="s">
        <v>5</v>
      </c>
      <c r="I28" s="107" t="s">
        <v>6</v>
      </c>
      <c r="J28" s="107" t="s">
        <v>7</v>
      </c>
      <c r="K28" s="109" t="s">
        <v>111</v>
      </c>
      <c r="L28" s="108" t="s">
        <v>15</v>
      </c>
      <c r="M28" s="107" t="s">
        <v>16</v>
      </c>
      <c r="N28" s="109" t="s">
        <v>56</v>
      </c>
      <c r="O28" s="37" t="s">
        <v>100</v>
      </c>
      <c r="P28" s="64" t="s">
        <v>13</v>
      </c>
      <c r="Q28" s="108" t="s">
        <v>42</v>
      </c>
      <c r="R28" s="107" t="s">
        <v>110</v>
      </c>
      <c r="S28" s="107" t="s">
        <v>4</v>
      </c>
      <c r="T28" s="107" t="s">
        <v>5</v>
      </c>
      <c r="U28" s="107" t="s">
        <v>6</v>
      </c>
      <c r="V28" s="107" t="s">
        <v>7</v>
      </c>
      <c r="W28" s="109" t="s">
        <v>111</v>
      </c>
      <c r="X28" s="107" t="s">
        <v>15</v>
      </c>
      <c r="Y28" s="109" t="s">
        <v>16</v>
      </c>
      <c r="Z28" s="37" t="s">
        <v>100</v>
      </c>
    </row>
    <row r="29" spans="3:26">
      <c r="C29" s="66" t="s">
        <v>109</v>
      </c>
      <c r="D29" s="67">
        <v>9113</v>
      </c>
      <c r="E29" s="33">
        <v>1.2E-2</v>
      </c>
      <c r="F29" s="13">
        <v>0.14000000000000001</v>
      </c>
      <c r="G29" s="13">
        <v>0.17</v>
      </c>
      <c r="H29" s="13">
        <v>0.18</v>
      </c>
      <c r="I29" s="13">
        <v>0.2</v>
      </c>
      <c r="J29" s="13">
        <v>0.15</v>
      </c>
      <c r="K29" s="14">
        <v>0.15</v>
      </c>
      <c r="L29" s="74">
        <v>0.5</v>
      </c>
      <c r="M29" s="75">
        <v>0.48499999999999999</v>
      </c>
      <c r="N29" s="75">
        <v>0.15</v>
      </c>
      <c r="O29" s="70">
        <f>SUM(I29:K29)</f>
        <v>0.5</v>
      </c>
      <c r="P29" s="12">
        <v>308</v>
      </c>
      <c r="Q29" s="33">
        <v>0</v>
      </c>
      <c r="R29" s="13">
        <v>0</v>
      </c>
      <c r="S29" s="13">
        <v>0.02</v>
      </c>
      <c r="T29" s="13">
        <v>0.08</v>
      </c>
      <c r="U29" s="13">
        <v>0.14000000000000001</v>
      </c>
      <c r="V29" s="13">
        <v>0.18</v>
      </c>
      <c r="W29" s="13">
        <v>0.57999999999999996</v>
      </c>
      <c r="X29" s="13">
        <v>0.58399999999999996</v>
      </c>
      <c r="Y29" s="14">
        <v>0.42</v>
      </c>
      <c r="Z29" s="39">
        <f>SUM(U29:W29)</f>
        <v>0.89999999999999991</v>
      </c>
    </row>
    <row r="30" spans="3:26">
      <c r="C30" s="66"/>
      <c r="D30" s="67"/>
      <c r="E30" s="33"/>
      <c r="F30" s="13"/>
      <c r="G30" s="13"/>
      <c r="H30" s="13"/>
      <c r="I30" s="13"/>
      <c r="J30" s="13"/>
      <c r="K30" s="14"/>
      <c r="L30" s="10"/>
      <c r="M30" s="11"/>
      <c r="O30" s="70"/>
      <c r="P30" s="66"/>
      <c r="Q30" s="36"/>
      <c r="R30" s="13"/>
      <c r="S30" s="13"/>
      <c r="T30" s="13"/>
      <c r="U30" s="13"/>
      <c r="V30" s="13"/>
      <c r="W30" s="13"/>
      <c r="X30" s="13"/>
      <c r="Y30" s="14"/>
      <c r="Z30" s="41"/>
    </row>
    <row r="31" spans="3:26">
      <c r="C31" s="66"/>
      <c r="D31" s="67"/>
      <c r="E31" s="33"/>
      <c r="F31" s="13"/>
      <c r="G31" s="13"/>
      <c r="H31" s="13"/>
      <c r="I31" s="13"/>
      <c r="J31" s="13"/>
      <c r="K31" s="14"/>
      <c r="L31" s="10"/>
      <c r="M31" s="11"/>
      <c r="N31" s="2"/>
      <c r="O31" s="70"/>
      <c r="P31" s="66"/>
      <c r="Q31" s="36"/>
      <c r="R31" s="13"/>
      <c r="S31" s="13"/>
      <c r="T31" s="13"/>
      <c r="U31" s="13"/>
      <c r="V31" s="13"/>
      <c r="W31" s="13"/>
      <c r="X31" s="13"/>
      <c r="Y31" s="14"/>
      <c r="Z31" s="41"/>
    </row>
    <row r="32" spans="3:26">
      <c r="C32" s="15"/>
      <c r="D32" s="15"/>
      <c r="E32" s="15"/>
      <c r="F32" s="15"/>
      <c r="G32" s="15"/>
      <c r="H32" s="15"/>
      <c r="I32" s="15"/>
      <c r="J32" s="15"/>
      <c r="K32" s="15"/>
      <c r="L32" s="10"/>
      <c r="M32" s="11"/>
      <c r="N32" s="2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41"/>
    </row>
    <row r="33" spans="3:30">
      <c r="C33" s="15"/>
      <c r="D33" s="15"/>
      <c r="E33" s="15"/>
      <c r="F33" s="15"/>
      <c r="G33" s="15"/>
      <c r="H33" s="15"/>
      <c r="I33" s="15"/>
      <c r="J33" s="15"/>
      <c r="K33" s="15"/>
      <c r="L33" s="10"/>
      <c r="M33" s="11"/>
      <c r="N33" s="2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41"/>
    </row>
    <row r="34" spans="3:30">
      <c r="C34" s="2"/>
      <c r="D34" s="2"/>
      <c r="E34" s="2"/>
      <c r="F34" s="2"/>
      <c r="G34" s="2"/>
      <c r="H34" s="2"/>
      <c r="I34" s="2"/>
      <c r="J34" s="2"/>
      <c r="K34" s="2"/>
      <c r="L34" s="10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30">
      <c r="C35" s="2"/>
      <c r="D35" s="2"/>
      <c r="E35" s="2"/>
      <c r="F35" s="2"/>
      <c r="G35" s="2"/>
      <c r="H35" s="2"/>
      <c r="I35" s="2"/>
      <c r="J35" s="2"/>
      <c r="K35" s="2"/>
      <c r="L35" s="10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30">
      <c r="C36" s="2"/>
      <c r="D36" s="2"/>
      <c r="E36" s="2"/>
      <c r="F36" s="2"/>
      <c r="G36" s="2"/>
      <c r="H36" s="2"/>
      <c r="I36" s="2"/>
      <c r="J36" s="2"/>
      <c r="K36" s="2"/>
      <c r="L36" s="10"/>
      <c r="M36" s="11"/>
      <c r="N36" s="1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30">
      <c r="C37" s="2"/>
      <c r="D37" s="2"/>
      <c r="E37" s="2"/>
      <c r="F37" s="2"/>
      <c r="G37" s="2"/>
      <c r="H37" s="2"/>
      <c r="I37" s="2"/>
      <c r="J37" s="2"/>
      <c r="K37" s="2"/>
      <c r="L37" s="10"/>
      <c r="M37" s="11"/>
      <c r="N37" s="1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40" spans="3:30">
      <c r="C40" s="125" t="s">
        <v>90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</row>
    <row r="41" spans="3:30"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</row>
    <row r="42" spans="3:30" ht="14" thickBot="1"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</row>
    <row r="43" spans="3:30">
      <c r="C43" s="110"/>
      <c r="D43" s="166" t="s">
        <v>11</v>
      </c>
      <c r="E43" s="166"/>
      <c r="F43" s="166"/>
      <c r="G43" s="166"/>
      <c r="H43" s="166"/>
      <c r="I43" s="166"/>
      <c r="J43" s="166"/>
      <c r="K43" s="166"/>
      <c r="L43" s="166"/>
      <c r="M43" s="167"/>
      <c r="N43" s="110"/>
      <c r="O43" s="111"/>
      <c r="P43" s="91"/>
      <c r="Q43" s="115" t="s">
        <v>11</v>
      </c>
      <c r="R43" s="168" t="s">
        <v>14</v>
      </c>
      <c r="S43" s="166"/>
      <c r="T43" s="166"/>
      <c r="U43" s="166"/>
      <c r="V43" s="166"/>
      <c r="W43" s="166"/>
      <c r="X43" s="166"/>
      <c r="Y43" s="166"/>
      <c r="Z43" s="166"/>
      <c r="AA43" s="169"/>
      <c r="AB43" s="111"/>
      <c r="AC43" s="111"/>
      <c r="AD43" s="116" t="s">
        <v>14</v>
      </c>
    </row>
    <row r="44" spans="3:30" ht="14" thickBot="1">
      <c r="C44" s="89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9"/>
      <c r="O44" s="88"/>
      <c r="P44" s="117"/>
      <c r="Q44" s="118"/>
      <c r="R44" s="89"/>
      <c r="S44" s="88"/>
      <c r="T44" s="88"/>
      <c r="U44" s="88"/>
      <c r="V44" s="88"/>
      <c r="W44" s="88"/>
      <c r="X44" s="88"/>
      <c r="Y44" s="88"/>
      <c r="Z44" s="88"/>
      <c r="AA44" s="117"/>
      <c r="AB44" s="88"/>
      <c r="AC44" s="88"/>
      <c r="AD44" s="119"/>
    </row>
    <row r="45" spans="3:30">
      <c r="C45" s="90" t="s">
        <v>19</v>
      </c>
      <c r="D45" s="91" t="s">
        <v>13</v>
      </c>
      <c r="E45" s="111" t="s">
        <v>60</v>
      </c>
      <c r="F45" s="111">
        <v>20</v>
      </c>
      <c r="G45" s="111">
        <v>30</v>
      </c>
      <c r="H45" s="111">
        <v>40</v>
      </c>
      <c r="I45" s="111">
        <v>50</v>
      </c>
      <c r="J45" s="111">
        <v>60</v>
      </c>
      <c r="K45" s="111">
        <v>70</v>
      </c>
      <c r="L45" s="111">
        <v>80</v>
      </c>
      <c r="M45" s="91">
        <v>90</v>
      </c>
      <c r="N45" s="111" t="s">
        <v>15</v>
      </c>
      <c r="O45" s="111" t="s">
        <v>16</v>
      </c>
      <c r="P45" s="91" t="s">
        <v>56</v>
      </c>
      <c r="Q45" s="120" t="s">
        <v>32</v>
      </c>
      <c r="R45" s="91" t="s">
        <v>13</v>
      </c>
      <c r="S45" s="111" t="s">
        <v>60</v>
      </c>
      <c r="T45" s="111">
        <v>20</v>
      </c>
      <c r="U45" s="111">
        <v>30</v>
      </c>
      <c r="V45" s="111">
        <v>40</v>
      </c>
      <c r="W45" s="111">
        <v>50</v>
      </c>
      <c r="X45" s="111">
        <v>60</v>
      </c>
      <c r="Y45" s="111">
        <v>70</v>
      </c>
      <c r="Z45" s="111">
        <v>80</v>
      </c>
      <c r="AA45" s="91">
        <v>90</v>
      </c>
      <c r="AB45" s="111" t="s">
        <v>15</v>
      </c>
      <c r="AC45" s="91" t="s">
        <v>16</v>
      </c>
      <c r="AD45" s="120" t="s">
        <v>32</v>
      </c>
    </row>
    <row r="46" spans="3:30">
      <c r="C46" s="92" t="s">
        <v>61</v>
      </c>
      <c r="D46" s="93">
        <v>1870</v>
      </c>
      <c r="E46" s="94">
        <v>3.5799999999999998E-2</v>
      </c>
      <c r="F46" s="94">
        <v>0.115</v>
      </c>
      <c r="G46" s="94">
        <v>0.17010000000000003</v>
      </c>
      <c r="H46" s="94">
        <v>0.16899999999999998</v>
      </c>
      <c r="I46" s="94">
        <v>0.18289999999999998</v>
      </c>
      <c r="J46" s="94">
        <v>0.13419999999999999</v>
      </c>
      <c r="K46" s="94">
        <v>9.8900000000000002E-2</v>
      </c>
      <c r="L46" s="94">
        <v>5.5099999999999996E-2</v>
      </c>
      <c r="M46" s="121">
        <v>3.1E-2</v>
      </c>
      <c r="N46" s="122">
        <v>0.50960000000000005</v>
      </c>
      <c r="O46" s="122">
        <v>0.48560000000000003</v>
      </c>
      <c r="P46" s="122" t="s">
        <v>124</v>
      </c>
      <c r="Q46" s="97">
        <v>0.18</v>
      </c>
      <c r="R46" s="102">
        <v>73</v>
      </c>
      <c r="S46" s="123">
        <v>0</v>
      </c>
      <c r="T46" s="94">
        <v>0</v>
      </c>
      <c r="U46" s="94">
        <v>4.1100000000000005E-2</v>
      </c>
      <c r="V46" s="94">
        <v>5.4800000000000001E-2</v>
      </c>
      <c r="W46" s="94">
        <v>0.13699999999999998</v>
      </c>
      <c r="X46" s="94">
        <v>0.12330000000000001</v>
      </c>
      <c r="Y46" s="94">
        <v>0.3014</v>
      </c>
      <c r="Z46" s="94">
        <v>0.24660000000000001</v>
      </c>
      <c r="AA46" s="121">
        <v>9.5899999999999999E-2</v>
      </c>
      <c r="AB46" s="94">
        <v>0.64379999999999993</v>
      </c>
      <c r="AC46" s="121">
        <v>0.35619999999999996</v>
      </c>
      <c r="AD46" s="124">
        <v>0.6</v>
      </c>
    </row>
    <row r="47" spans="3:30">
      <c r="C47" s="92"/>
      <c r="D47" s="93"/>
      <c r="E47" s="94"/>
      <c r="F47" s="94"/>
      <c r="G47" s="94"/>
      <c r="H47" s="94"/>
      <c r="I47" s="94"/>
      <c r="J47" s="94"/>
      <c r="K47" s="94"/>
      <c r="L47" s="94"/>
      <c r="M47" s="121"/>
      <c r="N47" s="126"/>
      <c r="O47" s="95"/>
      <c r="P47" s="125"/>
      <c r="Q47" s="97"/>
      <c r="R47" s="127"/>
      <c r="S47" s="102"/>
      <c r="T47" s="94"/>
      <c r="U47" s="94"/>
      <c r="V47" s="94"/>
      <c r="W47" s="94"/>
      <c r="X47" s="94"/>
      <c r="Y47" s="94"/>
      <c r="Z47" s="94"/>
      <c r="AA47" s="121"/>
      <c r="AB47" s="94"/>
      <c r="AC47" s="121"/>
      <c r="AD47" s="128"/>
    </row>
    <row r="48" spans="3:30">
      <c r="C48" s="92"/>
      <c r="D48" s="93"/>
      <c r="E48" s="94"/>
      <c r="F48" s="94"/>
      <c r="G48" s="94"/>
      <c r="H48" s="94"/>
      <c r="I48" s="94"/>
      <c r="J48" s="94"/>
      <c r="K48" s="94"/>
      <c r="L48" s="94"/>
      <c r="M48" s="121"/>
      <c r="N48" s="126"/>
      <c r="O48" s="126"/>
      <c r="P48" s="95"/>
      <c r="Q48" s="97"/>
      <c r="R48" s="127"/>
      <c r="S48" s="102"/>
      <c r="T48" s="94"/>
      <c r="U48" s="94"/>
      <c r="V48" s="94"/>
      <c r="W48" s="94"/>
      <c r="X48" s="94"/>
      <c r="Y48" s="94"/>
      <c r="Z48" s="94"/>
      <c r="AA48" s="121"/>
      <c r="AB48" s="94"/>
      <c r="AC48" s="121"/>
      <c r="AD48" s="128"/>
    </row>
    <row r="49" spans="3:30"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101"/>
      <c r="O49" s="126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8"/>
    </row>
    <row r="50" spans="3:30"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101"/>
      <c r="O50" s="126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8"/>
    </row>
    <row r="51" spans="3:30"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101"/>
      <c r="O51" s="126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125"/>
    </row>
  </sheetData>
  <mergeCells count="4">
    <mergeCell ref="D6:I6"/>
    <mergeCell ref="M6:R6"/>
    <mergeCell ref="D43:M43"/>
    <mergeCell ref="R43:AA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4"/>
  <sheetViews>
    <sheetView zoomScale="58" zoomScaleNormal="100" workbookViewId="0">
      <selection activeCell="F29" sqref="F29:AF29"/>
    </sheetView>
  </sheetViews>
  <sheetFormatPr baseColWidth="10" defaultColWidth="8.83203125" defaultRowHeight="13"/>
  <cols>
    <col min="5" max="5" width="7.6640625" customWidth="1"/>
    <col min="6" max="6" width="15.33203125" customWidth="1"/>
    <col min="7" max="7" width="8.83203125" customWidth="1"/>
    <col min="8" max="9" width="5.33203125" customWidth="1"/>
    <col min="10" max="10" width="4.5" customWidth="1"/>
    <col min="11" max="11" width="5.5" customWidth="1"/>
    <col min="12" max="12" width="4.5" customWidth="1"/>
    <col min="13" max="15" width="5.33203125" customWidth="1"/>
    <col min="16" max="16" width="5.5" customWidth="1"/>
    <col min="17" max="17" width="5.6640625" bestFit="1" customWidth="1"/>
    <col min="18" max="18" width="6.6640625" bestFit="1" customWidth="1"/>
    <col min="19" max="19" width="7.83203125" bestFit="1" customWidth="1"/>
    <col min="20" max="20" width="8.1640625" bestFit="1" customWidth="1"/>
    <col min="21" max="25" width="3.6640625" bestFit="1" customWidth="1"/>
    <col min="26" max="29" width="4.6640625" bestFit="1" customWidth="1"/>
    <col min="30" max="30" width="6.5" customWidth="1"/>
    <col min="31" max="31" width="5.6640625" bestFit="1" customWidth="1"/>
    <col min="32" max="32" width="7.83203125" bestFit="1" customWidth="1"/>
  </cols>
  <sheetData>
    <row r="1" spans="1:33">
      <c r="A1" s="26" t="s">
        <v>21</v>
      </c>
      <c r="B1" s="16" t="s">
        <v>11</v>
      </c>
      <c r="C1" s="16" t="s">
        <v>14</v>
      </c>
      <c r="D1" s="16" t="s">
        <v>17</v>
      </c>
      <c r="E1" s="17" t="s">
        <v>18</v>
      </c>
    </row>
    <row r="2" spans="1:33">
      <c r="A2" s="18" t="s">
        <v>0</v>
      </c>
      <c r="B2" s="28">
        <v>158</v>
      </c>
      <c r="C2" s="24">
        <v>102</v>
      </c>
      <c r="D2" s="1">
        <f>B2/B$2</f>
        <v>1</v>
      </c>
      <c r="E2" s="19">
        <f>C2/C$2</f>
        <v>1</v>
      </c>
    </row>
    <row r="3" spans="1:33">
      <c r="A3" s="18" t="s">
        <v>1</v>
      </c>
      <c r="B3" s="24"/>
      <c r="C3" s="24"/>
      <c r="D3" s="1">
        <f t="shared" ref="D3:E11" si="0">B3/B$2</f>
        <v>0</v>
      </c>
      <c r="E3" s="19">
        <f t="shared" si="0"/>
        <v>0</v>
      </c>
    </row>
    <row r="4" spans="1:33">
      <c r="A4" s="20" t="s">
        <v>2</v>
      </c>
      <c r="B4" s="24"/>
      <c r="C4" s="24"/>
      <c r="D4" s="1">
        <f t="shared" si="0"/>
        <v>0</v>
      </c>
      <c r="E4" s="19">
        <f t="shared" si="0"/>
        <v>0</v>
      </c>
    </row>
    <row r="5" spans="1:33">
      <c r="A5" s="18" t="s">
        <v>3</v>
      </c>
      <c r="B5" s="24"/>
      <c r="C5" s="24"/>
      <c r="D5" s="1">
        <f t="shared" si="0"/>
        <v>0</v>
      </c>
      <c r="E5" s="19">
        <f t="shared" si="0"/>
        <v>0</v>
      </c>
    </row>
    <row r="6" spans="1:33">
      <c r="A6" s="18" t="s">
        <v>4</v>
      </c>
      <c r="B6" s="24"/>
      <c r="C6" s="24"/>
      <c r="D6" s="1">
        <f t="shared" si="0"/>
        <v>0</v>
      </c>
      <c r="E6" s="19">
        <f t="shared" si="0"/>
        <v>0</v>
      </c>
    </row>
    <row r="7" spans="1:33">
      <c r="A7" s="18" t="s">
        <v>5</v>
      </c>
      <c r="B7" s="24"/>
      <c r="C7" s="24"/>
      <c r="D7" s="1">
        <f t="shared" si="0"/>
        <v>0</v>
      </c>
      <c r="E7" s="19">
        <f t="shared" si="0"/>
        <v>0</v>
      </c>
    </row>
    <row r="8" spans="1:33">
      <c r="A8" s="18" t="s">
        <v>6</v>
      </c>
      <c r="B8" s="24">
        <v>6</v>
      </c>
      <c r="C8" s="24">
        <v>1</v>
      </c>
      <c r="D8" s="1">
        <f t="shared" si="0"/>
        <v>3.7974683544303799E-2</v>
      </c>
      <c r="E8" s="19">
        <f t="shared" si="0"/>
        <v>9.8039215686274508E-3</v>
      </c>
    </row>
    <row r="9" spans="1:33">
      <c r="A9" s="18" t="s">
        <v>7</v>
      </c>
      <c r="B9" s="24">
        <v>18</v>
      </c>
      <c r="C9" s="24">
        <v>14</v>
      </c>
      <c r="D9" s="1">
        <f t="shared" si="0"/>
        <v>0.11392405063291139</v>
      </c>
      <c r="E9" s="19">
        <f t="shared" si="0"/>
        <v>0.13725490196078433</v>
      </c>
    </row>
    <row r="10" spans="1:33">
      <c r="A10" s="18" t="s">
        <v>8</v>
      </c>
      <c r="B10" s="24">
        <v>55</v>
      </c>
      <c r="C10" s="24">
        <v>27</v>
      </c>
      <c r="D10" s="1">
        <f t="shared" si="0"/>
        <v>0.34810126582278483</v>
      </c>
      <c r="E10" s="19">
        <f t="shared" si="0"/>
        <v>0.26470588235294118</v>
      </c>
    </row>
    <row r="11" spans="1:33">
      <c r="A11" s="18" t="s">
        <v>25</v>
      </c>
      <c r="B11" s="24">
        <v>79</v>
      </c>
      <c r="C11" s="24">
        <v>60</v>
      </c>
      <c r="D11" s="1">
        <f t="shared" si="0"/>
        <v>0.5</v>
      </c>
      <c r="E11" s="19">
        <f t="shared" si="0"/>
        <v>0.58823529411764708</v>
      </c>
    </row>
    <row r="12" spans="1:33">
      <c r="A12" s="18" t="s">
        <v>9</v>
      </c>
      <c r="B12" s="24">
        <v>1344</v>
      </c>
      <c r="C12" s="24">
        <v>281</v>
      </c>
      <c r="D12" s="1">
        <f>B12/(B$12+B$13)</f>
        <v>0.55014326647564471</v>
      </c>
      <c r="E12" s="1">
        <f>C12/(C$12+C$13)</f>
        <v>0.37218543046357616</v>
      </c>
    </row>
    <row r="13" spans="1:33" ht="14" thickBot="1">
      <c r="A13" s="21" t="s">
        <v>10</v>
      </c>
      <c r="B13" s="25">
        <v>1099</v>
      </c>
      <c r="C13" s="25">
        <v>474</v>
      </c>
      <c r="D13" s="1">
        <f>B13/(B$12+B$13)</f>
        <v>0.44985673352435529</v>
      </c>
      <c r="E13" s="1">
        <f>C13/(C$12+C$13)</f>
        <v>0.62781456953642389</v>
      </c>
    </row>
    <row r="14" spans="1:33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4" thickBot="1">
      <c r="B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E16" s="2"/>
      <c r="F16" s="3"/>
      <c r="G16" s="156" t="s">
        <v>11</v>
      </c>
      <c r="H16" s="156"/>
      <c r="I16" s="156"/>
      <c r="J16" s="156"/>
      <c r="K16" s="156"/>
      <c r="L16" s="156"/>
      <c r="M16" s="156"/>
      <c r="N16" s="156"/>
      <c r="O16" s="156"/>
      <c r="P16" s="156"/>
      <c r="Q16" s="3"/>
      <c r="R16" s="4"/>
      <c r="S16" s="31" t="s">
        <v>11</v>
      </c>
      <c r="T16" s="157" t="s">
        <v>14</v>
      </c>
      <c r="U16" s="156"/>
      <c r="V16" s="156"/>
      <c r="W16" s="156"/>
      <c r="X16" s="156"/>
      <c r="Y16" s="156"/>
      <c r="Z16" s="156"/>
      <c r="AA16" s="156"/>
      <c r="AB16" s="156"/>
      <c r="AC16" s="158"/>
      <c r="AD16" s="27"/>
      <c r="AE16" s="27"/>
      <c r="AF16" s="37" t="s">
        <v>14</v>
      </c>
      <c r="AG16" t="s">
        <v>70</v>
      </c>
    </row>
    <row r="17" spans="5:33" ht="14" thickBot="1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0"/>
      <c r="T17" s="5"/>
      <c r="U17" s="6"/>
      <c r="V17" s="6"/>
      <c r="W17" s="6"/>
      <c r="X17" s="6"/>
      <c r="Y17" s="6"/>
      <c r="Z17" s="6"/>
      <c r="AA17" s="6"/>
      <c r="AB17" s="6"/>
      <c r="AC17" s="7"/>
      <c r="AD17" s="6"/>
      <c r="AE17" s="6"/>
      <c r="AF17" s="38"/>
      <c r="AG17" s="2"/>
    </row>
    <row r="18" spans="5:33">
      <c r="E18" s="2"/>
      <c r="F18" s="64" t="s">
        <v>19</v>
      </c>
      <c r="G18" s="64" t="s">
        <v>13</v>
      </c>
      <c r="H18" s="3">
        <v>0</v>
      </c>
      <c r="I18" s="27">
        <v>10</v>
      </c>
      <c r="J18" s="27">
        <f>10+I18</f>
        <v>20</v>
      </c>
      <c r="K18" s="27">
        <f t="shared" ref="K18:O18" si="1">10+J18</f>
        <v>30</v>
      </c>
      <c r="L18" s="27">
        <f t="shared" si="1"/>
        <v>40</v>
      </c>
      <c r="M18" s="27">
        <f t="shared" si="1"/>
        <v>50</v>
      </c>
      <c r="N18" s="27">
        <f t="shared" si="1"/>
        <v>60</v>
      </c>
      <c r="O18" s="27">
        <f t="shared" si="1"/>
        <v>70</v>
      </c>
      <c r="P18" s="4" t="s">
        <v>25</v>
      </c>
      <c r="Q18" s="3" t="s">
        <v>15</v>
      </c>
      <c r="R18" s="4" t="s">
        <v>16</v>
      </c>
      <c r="S18" s="37" t="s">
        <v>32</v>
      </c>
      <c r="T18" s="64" t="s">
        <v>13</v>
      </c>
      <c r="U18" s="3">
        <v>0</v>
      </c>
      <c r="V18" s="27">
        <v>10</v>
      </c>
      <c r="W18" s="27">
        <f>10+V18</f>
        <v>20</v>
      </c>
      <c r="X18" s="27">
        <f t="shared" ref="X18:AB18" si="2">10+W18</f>
        <v>30</v>
      </c>
      <c r="Y18" s="27">
        <f t="shared" si="2"/>
        <v>40</v>
      </c>
      <c r="Z18" s="27">
        <f t="shared" si="2"/>
        <v>50</v>
      </c>
      <c r="AA18" s="27">
        <f t="shared" si="2"/>
        <v>60</v>
      </c>
      <c r="AB18" s="27">
        <f t="shared" si="2"/>
        <v>70</v>
      </c>
      <c r="AC18" s="4" t="s">
        <v>25</v>
      </c>
      <c r="AD18" s="27" t="s">
        <v>15</v>
      </c>
      <c r="AE18" s="4" t="s">
        <v>16</v>
      </c>
      <c r="AF18" s="37" t="s">
        <v>32</v>
      </c>
      <c r="AG18" s="2"/>
    </row>
    <row r="19" spans="5:33">
      <c r="E19" s="2"/>
      <c r="F19" s="65" t="str">
        <f>$A1</f>
        <v>Denmark</v>
      </c>
      <c r="G19" s="68">
        <f>$B2</f>
        <v>158</v>
      </c>
      <c r="H19" s="32">
        <f>$D3</f>
        <v>0</v>
      </c>
      <c r="I19" s="8">
        <f>$D4</f>
        <v>0</v>
      </c>
      <c r="J19" s="8">
        <f>$D5</f>
        <v>0</v>
      </c>
      <c r="K19" s="8">
        <f>$D6</f>
        <v>0</v>
      </c>
      <c r="L19" s="8">
        <f>$D7</f>
        <v>0</v>
      </c>
      <c r="M19" s="8">
        <f>$D8</f>
        <v>3.7974683544303799E-2</v>
      </c>
      <c r="N19" s="8">
        <f>$D9</f>
        <v>0.11392405063291139</v>
      </c>
      <c r="O19" s="8">
        <f>$D10</f>
        <v>0.34810126582278483</v>
      </c>
      <c r="P19" s="9">
        <f>$D11</f>
        <v>0.5</v>
      </c>
      <c r="Q19" s="8">
        <f>$D12</f>
        <v>0.55014326647564471</v>
      </c>
      <c r="R19" s="9">
        <f>$D13</f>
        <v>0.44985673352435529</v>
      </c>
      <c r="S19" s="39">
        <f t="shared" ref="S19" si="3">SUM(M19:O19)</f>
        <v>0.5</v>
      </c>
      <c r="T19" s="65">
        <f>$C2</f>
        <v>102</v>
      </c>
      <c r="U19" s="69">
        <f>$E3</f>
        <v>0</v>
      </c>
      <c r="V19" s="8">
        <f>$E4</f>
        <v>0</v>
      </c>
      <c r="W19" s="8">
        <f>$E5</f>
        <v>0</v>
      </c>
      <c r="X19" s="8">
        <f>$E6</f>
        <v>0</v>
      </c>
      <c r="Y19" s="8">
        <f>$E7</f>
        <v>0</v>
      </c>
      <c r="Z19" s="8">
        <f>$E8</f>
        <v>9.8039215686274508E-3</v>
      </c>
      <c r="AA19" s="8">
        <f>$E9</f>
        <v>0.13725490196078433</v>
      </c>
      <c r="AB19" s="8">
        <f>$E10</f>
        <v>0.26470588235294118</v>
      </c>
      <c r="AC19" s="9">
        <f>$E11</f>
        <v>0.58823529411764708</v>
      </c>
      <c r="AD19" s="8">
        <f>$E13</f>
        <v>0.62781456953642389</v>
      </c>
      <c r="AE19" s="9">
        <f>$E12</f>
        <v>0.37218543046357616</v>
      </c>
      <c r="AF19" s="39">
        <f>SUM(AB19:AC19)</f>
        <v>0.85294117647058831</v>
      </c>
      <c r="AG19" s="2"/>
    </row>
    <row r="20" spans="5:33">
      <c r="E20" s="2"/>
      <c r="F20" s="66"/>
      <c r="G20" s="67"/>
      <c r="H20" s="33"/>
      <c r="I20" s="13"/>
      <c r="J20" s="13"/>
      <c r="K20" s="13"/>
      <c r="L20" s="13"/>
      <c r="M20" s="13"/>
      <c r="N20" s="13"/>
      <c r="O20" s="13"/>
      <c r="P20" s="14"/>
      <c r="Q20" s="33"/>
      <c r="R20" s="14"/>
      <c r="S20" s="40"/>
      <c r="T20" s="66"/>
      <c r="U20" s="36"/>
      <c r="V20" s="13"/>
      <c r="W20" s="13"/>
      <c r="X20" s="13"/>
      <c r="Y20" s="13"/>
      <c r="Z20" s="13"/>
      <c r="AA20" s="13"/>
      <c r="AB20" s="13"/>
      <c r="AC20" s="14"/>
      <c r="AD20" s="13"/>
      <c r="AE20" s="14"/>
      <c r="AF20" s="39"/>
    </row>
    <row r="21" spans="5:33">
      <c r="E21" s="2"/>
      <c r="F21" s="66" t="s">
        <v>27</v>
      </c>
      <c r="G21" s="67">
        <v>23487</v>
      </c>
      <c r="H21" s="33">
        <v>3.7467535232256141E-3</v>
      </c>
      <c r="I21" s="13">
        <v>2.5503470004683441E-2</v>
      </c>
      <c r="J21" s="13">
        <v>0.11661770341039725</v>
      </c>
      <c r="K21" s="13">
        <v>0.13232852216119556</v>
      </c>
      <c r="L21" s="13">
        <v>0.15987567590582025</v>
      </c>
      <c r="M21" s="13">
        <v>0.2116915740622472</v>
      </c>
      <c r="N21" s="13">
        <v>0.12870949887171626</v>
      </c>
      <c r="O21" s="13">
        <v>0.10146038233916635</v>
      </c>
      <c r="P21" s="14">
        <v>0.12006641972154809</v>
      </c>
      <c r="Q21" s="33">
        <v>0.53182611657512668</v>
      </c>
      <c r="R21" s="14">
        <v>0.46817388342487332</v>
      </c>
      <c r="S21" s="40">
        <f>SUM(O21:P21)</f>
        <v>0.22152680206071446</v>
      </c>
      <c r="T21" s="66">
        <v>755</v>
      </c>
      <c r="U21" s="33">
        <v>0</v>
      </c>
      <c r="V21" s="13">
        <v>0</v>
      </c>
      <c r="W21" s="13">
        <v>0</v>
      </c>
      <c r="X21" s="13">
        <v>5.2980132450331126E-3</v>
      </c>
      <c r="Y21" s="13">
        <v>1.3245033112582781E-3</v>
      </c>
      <c r="Z21" s="13">
        <v>2.2516556291390728E-2</v>
      </c>
      <c r="AA21" s="13">
        <v>8.0794701986754966E-2</v>
      </c>
      <c r="AB21" s="13">
        <v>0.22781456953642384</v>
      </c>
      <c r="AC21" s="14">
        <v>0.66225165562913912</v>
      </c>
      <c r="AD21" s="13">
        <v>0.62781456953642389</v>
      </c>
      <c r="AE21" s="14">
        <v>0.37218543046357616</v>
      </c>
      <c r="AF21" s="39">
        <f t="shared" ref="AF21:AF32" si="4">SUM(AB21:AC21)</f>
        <v>0.890066225165563</v>
      </c>
      <c r="AG21" s="106" t="s">
        <v>74</v>
      </c>
    </row>
    <row r="22" spans="5:33">
      <c r="E22" s="2"/>
      <c r="F22" s="66" t="s">
        <v>26</v>
      </c>
      <c r="G22" s="67">
        <v>10423</v>
      </c>
      <c r="H22" s="33">
        <v>1.2280533435671112E-2</v>
      </c>
      <c r="I22" s="13">
        <v>5.2959800441331667E-2</v>
      </c>
      <c r="J22" s="13">
        <v>0.27285810227381752</v>
      </c>
      <c r="K22" s="13">
        <v>0.10639930921999424</v>
      </c>
      <c r="L22" s="13">
        <v>0.1337426844478557</v>
      </c>
      <c r="M22" s="13">
        <v>0.18392017653266815</v>
      </c>
      <c r="N22" s="13">
        <v>0.12606735105056127</v>
      </c>
      <c r="O22" s="71">
        <v>6.6391633886596954E-2</v>
      </c>
      <c r="P22" s="72">
        <v>4.5380408711503409E-2</v>
      </c>
      <c r="Q22" s="33">
        <v>0.59848412165403431</v>
      </c>
      <c r="R22" s="14">
        <v>0.40151587834596564</v>
      </c>
      <c r="S22" s="40">
        <f>SUM(O22:P22)</f>
        <v>0.11177204259810036</v>
      </c>
      <c r="T22" s="66">
        <v>204</v>
      </c>
      <c r="U22" s="33">
        <v>0</v>
      </c>
      <c r="V22" s="13">
        <v>0</v>
      </c>
      <c r="W22" s="13">
        <v>0</v>
      </c>
      <c r="X22" s="13">
        <v>4.9019607843137254E-3</v>
      </c>
      <c r="Y22" s="13">
        <v>1.4705882352941176E-2</v>
      </c>
      <c r="Z22" s="13">
        <v>6.3725490196078427E-2</v>
      </c>
      <c r="AA22" s="13">
        <v>0.13235294117647059</v>
      </c>
      <c r="AB22" s="13">
        <v>0.29411764705882354</v>
      </c>
      <c r="AC22" s="14">
        <v>0.49019607843137253</v>
      </c>
      <c r="AD22" s="13">
        <v>0.52450980392156865</v>
      </c>
      <c r="AE22" s="14">
        <v>0.47549019607843135</v>
      </c>
      <c r="AF22" s="39">
        <f t="shared" si="4"/>
        <v>0.78431372549019607</v>
      </c>
      <c r="AG22" s="106" t="s">
        <v>77</v>
      </c>
    </row>
    <row r="23" spans="5:33">
      <c r="E23" s="2"/>
      <c r="F23" s="66" t="s">
        <v>28</v>
      </c>
      <c r="G23" s="67">
        <v>13956</v>
      </c>
      <c r="H23" s="33">
        <v>1.4760676411579248E-2</v>
      </c>
      <c r="I23" s="13">
        <v>2.5150472914875321E-2</v>
      </c>
      <c r="J23" s="13">
        <v>0.10346804241903124</v>
      </c>
      <c r="K23" s="13">
        <v>0.14423903697334481</v>
      </c>
      <c r="L23" s="13">
        <v>0.17791630839782172</v>
      </c>
      <c r="M23" s="13">
        <v>0.17605331040412725</v>
      </c>
      <c r="N23" s="13">
        <v>0.12754370879908283</v>
      </c>
      <c r="O23" s="13">
        <v>9.2003439380911434E-2</v>
      </c>
      <c r="P23" s="14">
        <v>0.13886500429922613</v>
      </c>
      <c r="Q23" s="33">
        <v>0.57280022929206076</v>
      </c>
      <c r="R23" s="14">
        <v>0.42719977070793924</v>
      </c>
      <c r="S23" s="40">
        <f t="shared" ref="S23:S36" si="5">SUM(O23:P23)</f>
        <v>0.23086844368013756</v>
      </c>
      <c r="T23" s="66">
        <v>409</v>
      </c>
      <c r="U23" s="33">
        <v>0</v>
      </c>
      <c r="V23" s="13">
        <v>0</v>
      </c>
      <c r="W23" s="13">
        <v>0</v>
      </c>
      <c r="X23" s="13">
        <v>0</v>
      </c>
      <c r="Y23" s="13">
        <v>9.7799511002444987E-3</v>
      </c>
      <c r="Z23" s="13">
        <v>2.4449877750611249E-2</v>
      </c>
      <c r="AA23" s="13">
        <v>0.10268948655256724</v>
      </c>
      <c r="AB23" s="13">
        <v>0.21515892420537897</v>
      </c>
      <c r="AC23" s="14">
        <v>0.64792176039119809</v>
      </c>
      <c r="AD23" s="13">
        <v>0.53545232273838628</v>
      </c>
      <c r="AE23" s="14">
        <v>0.46454767726161367</v>
      </c>
      <c r="AF23" s="39">
        <f t="shared" si="4"/>
        <v>0.86308068459657705</v>
      </c>
      <c r="AG23" s="106" t="s">
        <v>78</v>
      </c>
    </row>
    <row r="24" spans="5:33">
      <c r="E24" s="2"/>
      <c r="F24" s="66" t="s">
        <v>12</v>
      </c>
      <c r="G24" s="67">
        <v>9141</v>
      </c>
      <c r="H24" s="33">
        <v>5.7980527294606713E-3</v>
      </c>
      <c r="I24" s="13">
        <v>1.6737774860518542E-2</v>
      </c>
      <c r="J24" s="13">
        <v>7.2858549392845418E-2</v>
      </c>
      <c r="K24" s="13">
        <v>9.276884367137074E-2</v>
      </c>
      <c r="L24" s="13">
        <v>0.13127666557269446</v>
      </c>
      <c r="M24" s="13">
        <v>0.17503555409692595</v>
      </c>
      <c r="N24" s="13">
        <v>0.14221638770375233</v>
      </c>
      <c r="O24" s="13">
        <v>0.14221638770375233</v>
      </c>
      <c r="P24" s="14">
        <v>0.23</v>
      </c>
      <c r="Q24" s="33">
        <v>0.50519636801225254</v>
      </c>
      <c r="R24" s="14">
        <v>0.49480363198774752</v>
      </c>
      <c r="S24" s="40">
        <f t="shared" si="5"/>
        <v>0.37221638770375232</v>
      </c>
      <c r="T24" s="67">
        <v>793</v>
      </c>
      <c r="U24" s="33">
        <v>0</v>
      </c>
      <c r="V24" s="13">
        <v>0</v>
      </c>
      <c r="W24" s="13">
        <v>3.7831021437578815E-3</v>
      </c>
      <c r="X24" s="13">
        <v>1.2610340479192938E-3</v>
      </c>
      <c r="Y24" s="13">
        <v>5.0441361916771753E-3</v>
      </c>
      <c r="Z24" s="13">
        <v>3.9092055485498108E-2</v>
      </c>
      <c r="AA24" s="13">
        <v>7.1878940731399749E-2</v>
      </c>
      <c r="AB24" s="13">
        <v>0.25598991172761665</v>
      </c>
      <c r="AC24" s="14">
        <v>0.62</v>
      </c>
      <c r="AD24" s="13">
        <v>0.41866330390920553</v>
      </c>
      <c r="AE24" s="14">
        <v>0.58133669609079441</v>
      </c>
      <c r="AF24" s="39">
        <f t="shared" si="4"/>
        <v>0.87598991172761664</v>
      </c>
      <c r="AG24" s="106" t="s">
        <v>79</v>
      </c>
    </row>
    <row r="25" spans="5:33">
      <c r="E25" s="2"/>
      <c r="F25" s="66" t="s">
        <v>24</v>
      </c>
      <c r="G25" s="67">
        <v>6218</v>
      </c>
      <c r="H25" s="33">
        <v>1.0935992280476037E-2</v>
      </c>
      <c r="I25" s="13">
        <v>4.1331617883563848E-2</v>
      </c>
      <c r="J25" s="13">
        <v>0.14007719523962689</v>
      </c>
      <c r="K25" s="13">
        <v>0.15825024123512382</v>
      </c>
      <c r="L25" s="13">
        <v>0.18591186876809263</v>
      </c>
      <c r="M25" s="13">
        <v>0.19765197812801544</v>
      </c>
      <c r="N25" s="13">
        <v>0.11740109359922805</v>
      </c>
      <c r="O25" s="71">
        <v>7.896429720167257E-2</v>
      </c>
      <c r="P25" s="72">
        <v>0.06</v>
      </c>
      <c r="Q25" s="33">
        <v>0.5</v>
      </c>
      <c r="R25" s="14">
        <v>0.5</v>
      </c>
      <c r="S25" s="40">
        <f t="shared" si="5"/>
        <v>0.13896429720167258</v>
      </c>
      <c r="T25" s="66"/>
      <c r="U25" s="36"/>
      <c r="V25" s="13"/>
      <c r="W25" s="13"/>
      <c r="X25" s="13"/>
      <c r="Y25" s="13"/>
      <c r="Z25" s="13"/>
      <c r="AA25" s="13"/>
      <c r="AB25" s="13"/>
      <c r="AC25" s="14"/>
      <c r="AD25" s="13"/>
      <c r="AE25" s="14"/>
      <c r="AF25" s="39"/>
      <c r="AG25" s="106" t="s">
        <v>80</v>
      </c>
    </row>
    <row r="26" spans="5:33">
      <c r="E26" s="2"/>
      <c r="F26" s="66" t="s">
        <v>23</v>
      </c>
      <c r="G26" s="67">
        <v>136110</v>
      </c>
      <c r="H26" s="33">
        <v>7.3469987510102119E-3</v>
      </c>
      <c r="I26" s="13">
        <v>0</v>
      </c>
      <c r="J26" s="13">
        <v>5.1428991257071489E-2</v>
      </c>
      <c r="K26" s="13">
        <v>6.6122988759091908E-2</v>
      </c>
      <c r="L26" s="13">
        <v>0.12489897876717361</v>
      </c>
      <c r="M26" s="13">
        <v>0.19530771679768816</v>
      </c>
      <c r="N26" s="13">
        <v>0.15975640617474429</v>
      </c>
      <c r="O26" s="13">
        <v>0.16847861238427692</v>
      </c>
      <c r="P26" s="14">
        <v>0.20924999999999999</v>
      </c>
      <c r="Q26" s="33"/>
      <c r="R26" s="14"/>
      <c r="S26" s="40">
        <f t="shared" si="5"/>
        <v>0.37772861238427691</v>
      </c>
      <c r="T26" s="67">
        <v>16654</v>
      </c>
      <c r="U26" s="33">
        <v>6.0045634682358595E-5</v>
      </c>
      <c r="V26" s="13">
        <v>0</v>
      </c>
      <c r="W26" s="13">
        <v>4.2031944277651017E-4</v>
      </c>
      <c r="X26" s="13">
        <v>2.1616428485649094E-3</v>
      </c>
      <c r="Y26" s="13">
        <v>9.1869821064008653E-3</v>
      </c>
      <c r="Z26" s="13">
        <v>3.8309114927344783E-2</v>
      </c>
      <c r="AA26" s="13">
        <v>0.11750930707337577</v>
      </c>
      <c r="AB26" s="13">
        <v>0.32220487570553619</v>
      </c>
      <c r="AC26" s="14">
        <v>0.51</v>
      </c>
      <c r="AD26" s="13"/>
      <c r="AE26" s="14"/>
      <c r="AF26" s="39">
        <f t="shared" si="4"/>
        <v>0.83220487570553625</v>
      </c>
      <c r="AG26" s="106" t="s">
        <v>75</v>
      </c>
    </row>
    <row r="27" spans="5:33">
      <c r="E27" s="2"/>
      <c r="F27" s="66" t="s">
        <v>20</v>
      </c>
      <c r="G27" s="67">
        <v>106447</v>
      </c>
      <c r="H27" s="33">
        <v>2.6773887474517834E-3</v>
      </c>
      <c r="I27" s="13">
        <v>5.5238757315847322E-3</v>
      </c>
      <c r="J27" s="13">
        <v>5.0550978421186131E-2</v>
      </c>
      <c r="K27" s="13">
        <v>9.7146936973329448E-2</v>
      </c>
      <c r="L27" s="13">
        <v>0.15113624620703262</v>
      </c>
      <c r="M27" s="13">
        <v>0.18634625682264414</v>
      </c>
      <c r="N27" s="13">
        <v>0.16640205924074891</v>
      </c>
      <c r="O27" s="13">
        <v>0.15929993330013997</v>
      </c>
      <c r="P27" s="14">
        <v>0.18090000000000001</v>
      </c>
      <c r="Q27" s="33">
        <v>0.5209165124428119</v>
      </c>
      <c r="R27" s="14">
        <v>0.47889560062754233</v>
      </c>
      <c r="S27" s="40">
        <f t="shared" si="5"/>
        <v>0.34019993330013998</v>
      </c>
      <c r="T27" s="67">
        <v>6729</v>
      </c>
      <c r="U27" s="33">
        <v>1.4861049190072819E-4</v>
      </c>
      <c r="V27" s="13">
        <v>1.4861049190072819E-4</v>
      </c>
      <c r="W27" s="13">
        <v>1.63471541090801E-3</v>
      </c>
      <c r="X27" s="13">
        <v>3.5666518056174765E-3</v>
      </c>
      <c r="Y27" s="13">
        <v>9.065240005944419E-3</v>
      </c>
      <c r="Z27" s="13">
        <v>2.9276266904443453E-2</v>
      </c>
      <c r="AA27" s="13">
        <v>8.8720463664734725E-2</v>
      </c>
      <c r="AB27" s="13">
        <v>0.26348640213999108</v>
      </c>
      <c r="AC27" s="14">
        <v>0.60394999999999999</v>
      </c>
      <c r="AD27" s="13">
        <v>0.39411502452073116</v>
      </c>
      <c r="AE27" s="14">
        <v>0.6097488482686878</v>
      </c>
      <c r="AF27" s="39">
        <f t="shared" si="4"/>
        <v>0.86743640213999107</v>
      </c>
      <c r="AG27" s="106" t="s">
        <v>81</v>
      </c>
    </row>
    <row r="28" spans="5:33">
      <c r="E28" s="2"/>
      <c r="F28" s="66" t="s">
        <v>22</v>
      </c>
      <c r="G28" s="67">
        <v>21762</v>
      </c>
      <c r="H28" s="33">
        <v>2.8949545078577337E-3</v>
      </c>
      <c r="I28" s="13">
        <v>7.1684587813620072E-3</v>
      </c>
      <c r="J28" s="13">
        <v>6.6262292068743678E-2</v>
      </c>
      <c r="K28" s="13">
        <v>7.7474496829335535E-2</v>
      </c>
      <c r="L28" s="13">
        <v>0.10247219924639279</v>
      </c>
      <c r="M28" s="13">
        <v>0.17121588089330025</v>
      </c>
      <c r="N28" s="13">
        <v>0.1497564562080691</v>
      </c>
      <c r="O28" s="13">
        <v>0.1851392335263303</v>
      </c>
      <c r="P28" s="14">
        <v>0.23605000000000001</v>
      </c>
      <c r="Q28" s="33">
        <v>0.53961032993291058</v>
      </c>
      <c r="R28" s="14">
        <v>0.45919492693686242</v>
      </c>
      <c r="S28" s="40">
        <f t="shared" si="5"/>
        <v>0.42118923352633031</v>
      </c>
      <c r="T28" s="67">
        <v>2396</v>
      </c>
      <c r="U28" s="33">
        <v>0</v>
      </c>
      <c r="V28" s="13">
        <v>0</v>
      </c>
      <c r="W28" s="13">
        <v>8.3472454090150253E-4</v>
      </c>
      <c r="X28" s="13">
        <v>1.2520868113522537E-3</v>
      </c>
      <c r="Y28" s="13">
        <v>3.7562604340567614E-3</v>
      </c>
      <c r="Z28" s="13">
        <v>2.1702838063439065E-2</v>
      </c>
      <c r="AA28" s="13">
        <v>9.3071786310517532E-2</v>
      </c>
      <c r="AB28" s="13">
        <v>0.30050083472454092</v>
      </c>
      <c r="AC28" s="14">
        <v>0.57804599999999995</v>
      </c>
      <c r="AD28" s="13">
        <v>0.61227045075125208</v>
      </c>
      <c r="AE28" s="14">
        <v>0.38772954924874792</v>
      </c>
      <c r="AF28" s="39">
        <f t="shared" si="4"/>
        <v>0.87854683472454087</v>
      </c>
      <c r="AG28" s="106" t="s">
        <v>82</v>
      </c>
    </row>
    <row r="29" spans="5:33">
      <c r="E29" s="2"/>
      <c r="F29" s="66" t="s">
        <v>21</v>
      </c>
      <c r="G29" s="67">
        <v>7073</v>
      </c>
      <c r="H29" s="33">
        <v>1.1310617842499647E-2</v>
      </c>
      <c r="I29" s="13">
        <v>2.6438569206842923E-2</v>
      </c>
      <c r="J29" s="13">
        <v>0.12158914180687121</v>
      </c>
      <c r="K29" s="13">
        <v>0.13360667326452708</v>
      </c>
      <c r="L29" s="13">
        <v>0.19129082426127528</v>
      </c>
      <c r="M29" s="13">
        <v>0.1969461331825251</v>
      </c>
      <c r="N29" s="13">
        <v>0.12682030255902729</v>
      </c>
      <c r="O29" s="71">
        <v>9.840237522974693E-2</v>
      </c>
      <c r="P29" s="72">
        <v>9.3595362646684568E-2</v>
      </c>
      <c r="Q29" s="33">
        <v>0.55000000000000004</v>
      </c>
      <c r="R29" s="14">
        <v>0.45</v>
      </c>
      <c r="S29" s="40">
        <v>0.43295530353569045</v>
      </c>
      <c r="T29" s="66">
        <v>336</v>
      </c>
      <c r="U29" s="3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2.976190476190476E-2</v>
      </c>
      <c r="AA29" s="13">
        <v>0.11904761904761904</v>
      </c>
      <c r="AB29" s="71">
        <v>0.30952380952380953</v>
      </c>
      <c r="AC29" s="72">
        <v>0.54166666666666674</v>
      </c>
      <c r="AD29" s="172">
        <v>0.59226190476190499</v>
      </c>
      <c r="AE29" s="14">
        <v>0.39</v>
      </c>
      <c r="AF29" s="39">
        <v>0.85</v>
      </c>
      <c r="AG29" s="106" t="s">
        <v>76</v>
      </c>
    </row>
    <row r="30" spans="5:33">
      <c r="E30" s="2"/>
      <c r="F30" s="66" t="s">
        <v>29</v>
      </c>
      <c r="G30" s="67">
        <v>23282</v>
      </c>
      <c r="H30" s="33">
        <v>6.2709389227729581E-3</v>
      </c>
      <c r="I30" s="13">
        <v>9.3205051112447389E-3</v>
      </c>
      <c r="J30" s="13">
        <v>8.2553045271024819E-2</v>
      </c>
      <c r="K30" s="13">
        <v>0.1077656558714887</v>
      </c>
      <c r="L30" s="13">
        <v>0.14539128940812646</v>
      </c>
      <c r="M30" s="13">
        <v>0.17794862984279702</v>
      </c>
      <c r="N30" s="13">
        <v>0.12902671591787648</v>
      </c>
      <c r="O30" s="13">
        <v>0.12979984537410874</v>
      </c>
      <c r="P30" s="14">
        <v>0.2119233742805601</v>
      </c>
      <c r="Q30" s="33"/>
      <c r="R30" s="14"/>
      <c r="S30" s="40">
        <f t="shared" si="5"/>
        <v>0.34172321965466884</v>
      </c>
      <c r="T30" s="66">
        <v>755</v>
      </c>
      <c r="U30" s="33">
        <v>-2.0516409829175501E-5</v>
      </c>
      <c r="V30" s="13">
        <v>0</v>
      </c>
      <c r="W30" s="13">
        <v>0</v>
      </c>
      <c r="X30" s="13">
        <v>5.2980132450331126E-3</v>
      </c>
      <c r="Y30" s="13">
        <v>1.3245033112582781E-3</v>
      </c>
      <c r="Z30" s="13">
        <v>2.2516556291390728E-2</v>
      </c>
      <c r="AA30" s="13">
        <v>8.0794701986754966E-2</v>
      </c>
      <c r="AB30" s="13">
        <v>0.22781456953642384</v>
      </c>
      <c r="AC30" s="14">
        <v>0.66225165562913912</v>
      </c>
      <c r="AD30" s="13">
        <v>0.62781456953642389</v>
      </c>
      <c r="AE30" s="14">
        <v>0.37218543046357599</v>
      </c>
      <c r="AF30" s="39">
        <f t="shared" si="4"/>
        <v>0.890066225165563</v>
      </c>
      <c r="AG30" s="106" t="s">
        <v>83</v>
      </c>
    </row>
    <row r="31" spans="5:33">
      <c r="E31" s="2"/>
      <c r="F31" s="66" t="s">
        <v>46</v>
      </c>
      <c r="G31" s="67">
        <v>619</v>
      </c>
      <c r="H31" s="33">
        <v>1.6155088852988692E-3</v>
      </c>
      <c r="I31" s="13">
        <v>8.0775444264943458E-3</v>
      </c>
      <c r="J31" s="13">
        <v>4.5234248788368334E-2</v>
      </c>
      <c r="K31" s="13">
        <v>5.492730210016155E-2</v>
      </c>
      <c r="L31" s="13">
        <v>4.361873990306947E-2</v>
      </c>
      <c r="M31" s="13">
        <v>9.5315024232633286E-2</v>
      </c>
      <c r="N31" s="13">
        <v>0.28594507269789982</v>
      </c>
      <c r="O31" s="13">
        <v>0.37802907915993539</v>
      </c>
      <c r="P31" s="14">
        <v>8.723747980613894E-2</v>
      </c>
      <c r="Q31" s="33"/>
      <c r="R31" s="14"/>
      <c r="S31" s="40">
        <f t="shared" si="5"/>
        <v>0.46526655896607433</v>
      </c>
      <c r="T31" s="66">
        <v>7</v>
      </c>
      <c r="U31" s="33">
        <v>-5.05392271703545E-5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0.8571428571428571</v>
      </c>
      <c r="AC31" s="14">
        <v>0.14285714285714285</v>
      </c>
      <c r="AD31" s="13"/>
      <c r="AE31" s="14"/>
      <c r="AF31" s="39">
        <v>1</v>
      </c>
      <c r="AG31" s="106" t="s">
        <v>73</v>
      </c>
    </row>
    <row r="32" spans="5:33">
      <c r="E32" s="2"/>
      <c r="F32" s="66" t="s">
        <v>35</v>
      </c>
      <c r="G32" s="83">
        <v>9809</v>
      </c>
      <c r="H32" s="33">
        <v>4.8934651850341522E-2</v>
      </c>
      <c r="I32" s="13">
        <v>0.12284636558262819</v>
      </c>
      <c r="J32" s="13">
        <v>0.23111428280150881</v>
      </c>
      <c r="K32" s="13">
        <v>0.13956570496482823</v>
      </c>
      <c r="L32" s="13">
        <v>0.13355082067489041</v>
      </c>
      <c r="M32" s="13">
        <v>0.13079824650830871</v>
      </c>
      <c r="N32" s="13">
        <v>0.10500560709552452</v>
      </c>
      <c r="O32" s="13">
        <v>5.2808645121826897E-2</v>
      </c>
      <c r="P32" s="14">
        <v>2.5079009073300032E-2</v>
      </c>
      <c r="Q32" s="33"/>
      <c r="R32" s="14"/>
      <c r="S32" s="40">
        <f t="shared" si="5"/>
        <v>7.7887654195126929E-2</v>
      </c>
      <c r="T32" s="67">
        <v>91</v>
      </c>
      <c r="U32" s="33">
        <v>0</v>
      </c>
      <c r="V32" s="13">
        <v>0</v>
      </c>
      <c r="W32" s="13">
        <v>0</v>
      </c>
      <c r="X32" s="13">
        <v>1.098901098901099E-2</v>
      </c>
      <c r="Y32" s="13">
        <v>1.098901098901099E-2</v>
      </c>
      <c r="Z32" s="13">
        <v>1.098901098901099E-2</v>
      </c>
      <c r="AA32" s="13">
        <v>0.12087912087912088</v>
      </c>
      <c r="AB32" s="13">
        <v>0.27472527472527475</v>
      </c>
      <c r="AC32" s="14">
        <v>0.5714285714285714</v>
      </c>
      <c r="AD32" s="13"/>
      <c r="AE32" s="14"/>
      <c r="AF32" s="39">
        <f t="shared" si="4"/>
        <v>0.84615384615384615</v>
      </c>
      <c r="AG32" s="2" t="s">
        <v>72</v>
      </c>
    </row>
    <row r="33" spans="5:33">
      <c r="E33" s="2"/>
      <c r="F33" s="66" t="s">
        <v>41</v>
      </c>
      <c r="G33" s="67"/>
      <c r="H33" s="33"/>
      <c r="I33" s="13"/>
      <c r="J33" s="13"/>
      <c r="K33" s="13"/>
      <c r="L33" s="13"/>
      <c r="M33" s="13"/>
      <c r="N33" s="13"/>
      <c r="O33" s="13"/>
      <c r="P33" s="14"/>
      <c r="Q33" s="33"/>
      <c r="R33" s="14"/>
      <c r="S33" s="40"/>
      <c r="T33" s="67">
        <v>9186</v>
      </c>
      <c r="U33" s="33">
        <v>0</v>
      </c>
      <c r="V33" s="13">
        <v>0</v>
      </c>
      <c r="W33" s="13">
        <v>0</v>
      </c>
      <c r="X33" s="13">
        <v>1.098901098901099E-2</v>
      </c>
      <c r="Y33" s="13">
        <v>1.098901098901099E-2</v>
      </c>
      <c r="Z33" s="13">
        <v>0.05</v>
      </c>
      <c r="AA33" s="13">
        <v>0.12087912087912088</v>
      </c>
      <c r="AB33" s="13">
        <v>0.24</v>
      </c>
      <c r="AC33" s="14">
        <v>0.56999999999999995</v>
      </c>
      <c r="AD33" s="13">
        <v>0.6</v>
      </c>
      <c r="AE33" s="14">
        <v>0.4</v>
      </c>
      <c r="AF33" s="39">
        <f>SUM(AB33:AC33)</f>
        <v>0.80999999999999994</v>
      </c>
      <c r="AG33" s="2" t="s">
        <v>71</v>
      </c>
    </row>
    <row r="34" spans="5:33">
      <c r="E34" s="2"/>
      <c r="F34" s="66" t="s">
        <v>117</v>
      </c>
      <c r="G34" s="67">
        <v>13989</v>
      </c>
      <c r="H34" s="33">
        <v>7.266913741733886E-3</v>
      </c>
      <c r="I34" s="13">
        <v>2.042002761427222E-2</v>
      </c>
      <c r="J34" s="13">
        <v>0.10820434561441755</v>
      </c>
      <c r="K34" s="13">
        <v>0.14628297362110312</v>
      </c>
      <c r="L34" s="13">
        <v>0.16394157401351647</v>
      </c>
      <c r="M34" s="13">
        <v>0.19729670808807501</v>
      </c>
      <c r="N34" s="13">
        <v>0.16314221350192573</v>
      </c>
      <c r="O34" s="13">
        <v>9.1999127970350994E-2</v>
      </c>
      <c r="P34" s="14">
        <v>0.10144611583460504</v>
      </c>
      <c r="Q34" s="33"/>
      <c r="R34" s="14"/>
      <c r="S34" s="40">
        <f t="shared" si="5"/>
        <v>0.19344524380495604</v>
      </c>
      <c r="T34" s="66">
        <v>671</v>
      </c>
      <c r="U34" s="33">
        <v>0</v>
      </c>
      <c r="V34" s="13">
        <v>0</v>
      </c>
      <c r="W34" s="13">
        <v>1.4326647564469914E-3</v>
      </c>
      <c r="X34" s="13">
        <v>1.1461318051575931E-2</v>
      </c>
      <c r="Y34" s="13">
        <v>2.0057306590257881E-2</v>
      </c>
      <c r="Z34" s="13">
        <v>4.5845272206303724E-2</v>
      </c>
      <c r="AA34" s="13">
        <v>0.13753581661891118</v>
      </c>
      <c r="AB34" s="13">
        <v>0.2148997134670487</v>
      </c>
      <c r="AC34" s="14">
        <v>0.56733524355300857</v>
      </c>
      <c r="AD34" s="13"/>
      <c r="AF34" s="39">
        <f>SUM(AB34:AC34)</f>
        <v>0.7822349570200573</v>
      </c>
      <c r="AG34" s="106" t="s">
        <v>114</v>
      </c>
    </row>
    <row r="35" spans="5:33">
      <c r="E35" s="15"/>
      <c r="F35" s="66" t="s">
        <v>115</v>
      </c>
      <c r="G35" s="67"/>
      <c r="H35" s="33"/>
      <c r="I35" s="13"/>
      <c r="J35" s="13"/>
      <c r="K35" s="13"/>
      <c r="L35" s="13"/>
      <c r="M35" s="13"/>
      <c r="N35" s="13"/>
      <c r="O35" s="13"/>
      <c r="P35" s="14"/>
      <c r="Q35" s="33"/>
      <c r="R35" s="14"/>
      <c r="S35" s="40"/>
      <c r="T35" s="66">
        <v>10834</v>
      </c>
      <c r="U35" s="33">
        <v>0</v>
      </c>
      <c r="V35" s="13">
        <v>0</v>
      </c>
      <c r="W35" s="13">
        <v>1.4326647564469914E-3</v>
      </c>
      <c r="X35" s="13">
        <v>1.4999999999999999E-2</v>
      </c>
      <c r="Y35" s="13">
        <v>0.04</v>
      </c>
      <c r="Z35" s="13">
        <v>0.1</v>
      </c>
      <c r="AA35" s="13">
        <v>0.2</v>
      </c>
      <c r="AB35" s="13">
        <v>0.27</v>
      </c>
      <c r="AC35" s="14">
        <v>0.38</v>
      </c>
      <c r="AD35" s="13">
        <v>0.6</v>
      </c>
      <c r="AE35" s="14">
        <v>0.4</v>
      </c>
      <c r="AF35" s="39">
        <f>SUM(AB35:AC35)</f>
        <v>0.65</v>
      </c>
      <c r="AG35" s="15"/>
    </row>
    <row r="36" spans="5:33">
      <c r="E36" s="15"/>
      <c r="F36" s="66" t="s">
        <v>116</v>
      </c>
      <c r="G36" s="67">
        <v>14642</v>
      </c>
      <c r="H36" s="33">
        <v>8.5592011412268191E-3</v>
      </c>
      <c r="I36" s="13">
        <v>2.1873514027579647E-2</v>
      </c>
      <c r="J36" s="13">
        <v>0.1340941512125535</v>
      </c>
      <c r="K36" s="13">
        <v>0.16785544460294816</v>
      </c>
      <c r="L36" s="13">
        <v>0.19448407037565382</v>
      </c>
      <c r="M36" s="13">
        <v>0.18925344745601522</v>
      </c>
      <c r="N36" s="13">
        <v>0.16024726581074655</v>
      </c>
      <c r="O36" s="13">
        <v>7.8459343794579167E-2</v>
      </c>
      <c r="P36" s="14">
        <v>4.2796005706134094E-2</v>
      </c>
      <c r="Q36" s="33">
        <v>0.51</v>
      </c>
      <c r="R36" s="14">
        <v>0.49</v>
      </c>
      <c r="S36" s="40">
        <f t="shared" si="5"/>
        <v>0.12125534950071326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5:33"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5:33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5:33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5:33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5:33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5:33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5:33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5:33">
      <c r="E44" s="2"/>
    </row>
  </sheetData>
  <mergeCells count="2">
    <mergeCell ref="G16:P16"/>
    <mergeCell ref="T16:AC16"/>
  </mergeCells>
  <hyperlinks>
    <hyperlink ref="AG31" r:id="rId1" xr:uid="{00000000-0004-0000-0100-000000000000}"/>
    <hyperlink ref="AG21" r:id="rId2" location="1164290551" display="https://www.bag.admin.ch/bag/fr/home/krankheiten/ausbrueche-epidemien-pandemien/aktuelle-ausbrueche-epidemien/novel-cov/situation-schweiz-und-international.html - 1164290551" xr:uid="{00000000-0004-0000-0100-000001000000}"/>
    <hyperlink ref="AG26" r:id="rId3" xr:uid="{00000000-0004-0000-0100-000002000000}"/>
    <hyperlink ref="AG29" r:id="rId4" xr:uid="{00000000-0004-0000-0100-000003000000}"/>
    <hyperlink ref="AG22" r:id="rId5" xr:uid="{00000000-0004-0000-0100-000004000000}"/>
    <hyperlink ref="AG23" r:id="rId6" xr:uid="{00000000-0004-0000-0100-000005000000}"/>
    <hyperlink ref="AG24" r:id="rId7" xr:uid="{00000000-0004-0000-0100-000006000000}"/>
    <hyperlink ref="AG25" r:id="rId8" xr:uid="{00000000-0004-0000-0100-000007000000}"/>
    <hyperlink ref="AG27" r:id="rId9" xr:uid="{00000000-0004-0000-0100-000008000000}"/>
    <hyperlink ref="AG28" r:id="rId10" xr:uid="{00000000-0004-0000-0100-000009000000}"/>
    <hyperlink ref="AG30" r:id="rId11" display="https://epidemio.wiv-isp.be/ID/Documents/Covid19/Meest recente update.pdf" xr:uid="{00000000-0004-0000-0100-00000A000000}"/>
    <hyperlink ref="AG34" r:id="rId12" xr:uid="{00000000-0004-0000-0100-00000B000000}"/>
  </hyperlinks>
  <pageMargins left="0.7" right="0.7" top="0.75" bottom="0.75" header="0.3" footer="0.3"/>
  <pageSetup orientation="portrait" r:id="rId13"/>
  <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L8"/>
  <sheetViews>
    <sheetView zoomScale="75" workbookViewId="0">
      <selection activeCell="J13" sqref="J13"/>
    </sheetView>
  </sheetViews>
  <sheetFormatPr baseColWidth="10" defaultColWidth="11.5" defaultRowHeight="13"/>
  <sheetData>
    <row r="5" spans="3:12" ht="14" thickBot="1"/>
    <row r="6" spans="3:12" ht="14" thickBot="1">
      <c r="C6" s="157" t="s">
        <v>14</v>
      </c>
      <c r="D6" s="156"/>
      <c r="E6" s="156"/>
      <c r="F6" s="156"/>
      <c r="G6" s="156"/>
      <c r="H6" s="156"/>
      <c r="I6" s="156"/>
      <c r="J6" s="85"/>
      <c r="K6" s="84"/>
      <c r="L6" s="82" t="s">
        <v>11</v>
      </c>
    </row>
    <row r="7" spans="3:12" ht="14" thickBot="1">
      <c r="C7" s="86" t="s">
        <v>19</v>
      </c>
      <c r="D7" s="80" t="s">
        <v>13</v>
      </c>
      <c r="E7" s="80" t="s">
        <v>36</v>
      </c>
      <c r="F7" s="80" t="s">
        <v>37</v>
      </c>
      <c r="G7" s="80" t="s">
        <v>38</v>
      </c>
      <c r="H7" s="80" t="s">
        <v>39</v>
      </c>
      <c r="I7" s="80" t="s">
        <v>40</v>
      </c>
      <c r="J7" s="86" t="s">
        <v>15</v>
      </c>
      <c r="K7" s="87" t="s">
        <v>16</v>
      </c>
      <c r="L7" s="37" t="s">
        <v>59</v>
      </c>
    </row>
    <row r="8" spans="3:12">
      <c r="C8" s="10" t="s">
        <v>41</v>
      </c>
      <c r="D8" s="12">
        <v>3975</v>
      </c>
      <c r="E8" s="73">
        <v>0</v>
      </c>
      <c r="F8" s="73">
        <v>6.0377399999999998E-3</v>
      </c>
      <c r="G8" s="73">
        <v>6.2138359999999997E-2</v>
      </c>
      <c r="H8" s="73">
        <v>0.16150943000000001</v>
      </c>
      <c r="I8" s="73">
        <v>0.74264151</v>
      </c>
      <c r="J8" s="73">
        <v>0.57710691999999997</v>
      </c>
      <c r="K8" s="73">
        <v>0.42299999999999999</v>
      </c>
      <c r="L8" s="81">
        <f>SUM(H8:I8)</f>
        <v>0.90415094000000007</v>
      </c>
    </row>
  </sheetData>
  <mergeCells count="1"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 3 ML</vt:lpstr>
      <vt:lpstr>Bar 2</vt:lpstr>
      <vt:lpstr>US States</vt:lpstr>
      <vt:lpstr>England</vt:lpstr>
      <vt:lpstr>Germany</vt:lpstr>
      <vt:lpstr>Austria</vt:lpstr>
      <vt:lpstr>NYC, Chicago, SC</vt:lpstr>
      <vt:lpstr>Bar 1</vt:lpstr>
      <vt:lpstr>France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Levitt</dc:creator>
  <cp:lastModifiedBy>Bar Weiner</cp:lastModifiedBy>
  <dcterms:created xsi:type="dcterms:W3CDTF">2020-04-10T08:03:50Z</dcterms:created>
  <dcterms:modified xsi:type="dcterms:W3CDTF">2020-04-19T09:30:41Z</dcterms:modified>
</cp:coreProperties>
</file>