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13_ncr:1_{2C0DD078-DD29-F045-8EA0-53463C8573B4}" xr6:coauthVersionLast="45" xr6:coauthVersionMax="45" xr10:uidLastSave="{00000000-0000-0000-0000-000000000000}"/>
  <bookViews>
    <workbookView xWindow="-40" yWindow="460" windowWidth="25700" windowHeight="15540" xr2:uid="{00000000-000D-0000-FFFF-FFFF00000000}"/>
    <workbookView xWindow="0" yWindow="0" windowWidth="25600" windowHeight="16000" xr2:uid="{B23EE696-9ACA-CE42-85B7-79E71DEC8FA4}"/>
  </bookViews>
  <sheets>
    <sheet name="BAR 3 ML" sheetId="14" r:id="rId1"/>
    <sheet name="Bar 2" sheetId="3" r:id="rId2"/>
    <sheet name="US States" sheetId="12" r:id="rId3"/>
    <sheet name="England" sheetId="10" r:id="rId4"/>
    <sheet name="Germany" sheetId="6" r:id="rId5"/>
    <sheet name="Austria" sheetId="9" r:id="rId6"/>
    <sheet name="NYC, Chicago, SC" sheetId="5" r:id="rId7"/>
    <sheet name="Bar 1" sheetId="2" r:id="rId8"/>
    <sheet name="France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6" i="14" l="1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D54" i="14"/>
  <c r="AF54" i="14"/>
  <c r="AH54" i="14"/>
  <c r="AJ54" i="14"/>
  <c r="AL54" i="14"/>
  <c r="AN54" i="14"/>
  <c r="AP54" i="14"/>
  <c r="AR54" i="14"/>
  <c r="AT54" i="14"/>
  <c r="AU54" i="14"/>
  <c r="AV54" i="14"/>
  <c r="AW54" i="14"/>
  <c r="H54" i="14"/>
  <c r="J54" i="14"/>
  <c r="L54" i="14"/>
  <c r="N54" i="14"/>
  <c r="P54" i="14"/>
  <c r="R54" i="14"/>
  <c r="T54" i="14"/>
  <c r="V54" i="14"/>
  <c r="X54" i="14"/>
  <c r="Y54" i="14"/>
  <c r="Z54" i="14"/>
  <c r="AA54" i="14"/>
  <c r="AF20" i="14"/>
  <c r="S20" i="14"/>
  <c r="D38" i="14"/>
  <c r="D15" i="12"/>
  <c r="V30" i="12"/>
  <c r="C39" i="14"/>
  <c r="C38" i="14"/>
  <c r="C43" i="14"/>
  <c r="D43" i="14"/>
  <c r="C44" i="14"/>
  <c r="D44" i="14"/>
  <c r="C45" i="14"/>
  <c r="D45" i="14"/>
  <c r="B73" i="14"/>
  <c r="D76" i="14"/>
  <c r="B77" i="14"/>
  <c r="C77" i="14"/>
  <c r="B78" i="14"/>
  <c r="B79" i="14"/>
  <c r="C102" i="14"/>
  <c r="C107" i="14"/>
  <c r="F111" i="14"/>
  <c r="G111" i="14"/>
  <c r="F103" i="14"/>
  <c r="G103" i="14"/>
  <c r="F104" i="14"/>
  <c r="G104" i="14"/>
  <c r="F105" i="14"/>
  <c r="G105" i="14"/>
  <c r="F106" i="14"/>
  <c r="G106" i="14"/>
  <c r="F107" i="14"/>
  <c r="G107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AA108" i="14"/>
  <c r="AI108" i="14"/>
  <c r="AV108" i="14"/>
  <c r="F109" i="14"/>
  <c r="G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F110" i="14"/>
  <c r="G110" i="14"/>
  <c r="M110" i="14"/>
  <c r="AJ110" i="14"/>
  <c r="AV110" i="14"/>
  <c r="H75" i="14"/>
  <c r="J75" i="14"/>
  <c r="J107" i="14" s="1"/>
  <c r="L75" i="14"/>
  <c r="M107" i="14" s="1"/>
  <c r="N75" i="14"/>
  <c r="N107" i="14" s="1"/>
  <c r="P75" i="14"/>
  <c r="P107" i="14" s="1"/>
  <c r="R75" i="14"/>
  <c r="R107" i="14" s="1"/>
  <c r="T75" i="14"/>
  <c r="U107" i="14" s="1"/>
  <c r="V75" i="14"/>
  <c r="V107" i="14" s="1"/>
  <c r="X75" i="14"/>
  <c r="X107" i="14" s="1"/>
  <c r="Y75" i="14"/>
  <c r="Z75" i="14"/>
  <c r="Z107" i="14" s="1"/>
  <c r="AD75" i="14"/>
  <c r="AF75" i="14"/>
  <c r="AH75" i="14"/>
  <c r="AJ75" i="14"/>
  <c r="AL75" i="14"/>
  <c r="AN75" i="14"/>
  <c r="AP75" i="14"/>
  <c r="AR75" i="14"/>
  <c r="AT75" i="14"/>
  <c r="AU75" i="14"/>
  <c r="AV75" i="14"/>
  <c r="AD76" i="14"/>
  <c r="AE108" i="14" s="1"/>
  <c r="AF76" i="14"/>
  <c r="AG108" i="14" s="1"/>
  <c r="AH76" i="14"/>
  <c r="AH108" i="14" s="1"/>
  <c r="AJ76" i="14"/>
  <c r="AJ108" i="14" s="1"/>
  <c r="AL76" i="14"/>
  <c r="AM108" i="14" s="1"/>
  <c r="AN76" i="14"/>
  <c r="AO108" i="14" s="1"/>
  <c r="AP76" i="14"/>
  <c r="AP108" i="14" s="1"/>
  <c r="AR76" i="14"/>
  <c r="AS108" i="14" s="1"/>
  <c r="AT76" i="14"/>
  <c r="AT108" i="14" s="1"/>
  <c r="AU76" i="14"/>
  <c r="AU108" i="14" s="1"/>
  <c r="AV76" i="14"/>
  <c r="H77" i="14"/>
  <c r="J77" i="14"/>
  <c r="K109" i="14" s="1"/>
  <c r="L77" i="14"/>
  <c r="M109" i="14" s="1"/>
  <c r="N77" i="14"/>
  <c r="O109" i="14" s="1"/>
  <c r="P77" i="14"/>
  <c r="P109" i="14" s="1"/>
  <c r="R77" i="14"/>
  <c r="S109" i="14" s="1"/>
  <c r="T77" i="14"/>
  <c r="U109" i="14" s="1"/>
  <c r="V77" i="14"/>
  <c r="W109" i="14" s="1"/>
  <c r="X77" i="14"/>
  <c r="X109" i="14" s="1"/>
  <c r="Y77" i="14"/>
  <c r="Z77" i="14"/>
  <c r="Z109" i="14" s="1"/>
  <c r="H78" i="14"/>
  <c r="J78" i="14"/>
  <c r="K110" i="14" s="1"/>
  <c r="L78" i="14"/>
  <c r="L110" i="14" s="1"/>
  <c r="N78" i="14"/>
  <c r="O110" i="14" s="1"/>
  <c r="P78" i="14"/>
  <c r="Q110" i="14" s="1"/>
  <c r="R78" i="14"/>
  <c r="S110" i="14" s="1"/>
  <c r="T78" i="14"/>
  <c r="T110" i="14" s="1"/>
  <c r="V78" i="14"/>
  <c r="W110" i="14" s="1"/>
  <c r="X78" i="14"/>
  <c r="X110" i="14" s="1"/>
  <c r="Y78" i="14"/>
  <c r="B75" i="14" s="1"/>
  <c r="Z78" i="14"/>
  <c r="Z110" i="14" s="1"/>
  <c r="AD78" i="14"/>
  <c r="AE110" i="14" s="1"/>
  <c r="AF78" i="14"/>
  <c r="AG110" i="14" s="1"/>
  <c r="AH78" i="14"/>
  <c r="AI110" i="14" s="1"/>
  <c r="AJ78" i="14"/>
  <c r="AK110" i="14" s="1"/>
  <c r="AL78" i="14"/>
  <c r="AM110" i="14" s="1"/>
  <c r="AN78" i="14"/>
  <c r="AO110" i="14" s="1"/>
  <c r="AP78" i="14"/>
  <c r="AQ110" i="14" s="1"/>
  <c r="AR78" i="14"/>
  <c r="AS110" i="14" s="1"/>
  <c r="AT78" i="14"/>
  <c r="AT110" i="14" s="1"/>
  <c r="AU78" i="14"/>
  <c r="AU110" i="14" s="1"/>
  <c r="AV78" i="14"/>
  <c r="H79" i="14"/>
  <c r="H111" i="14" s="1"/>
  <c r="J79" i="14"/>
  <c r="J111" i="14" s="1"/>
  <c r="L79" i="14"/>
  <c r="L111" i="14" s="1"/>
  <c r="N79" i="14"/>
  <c r="N111" i="14" s="1"/>
  <c r="P79" i="14"/>
  <c r="P111" i="14" s="1"/>
  <c r="R79" i="14"/>
  <c r="R111" i="14" s="1"/>
  <c r="T79" i="14"/>
  <c r="T111" i="14" s="1"/>
  <c r="V79" i="14"/>
  <c r="V111" i="14" s="1"/>
  <c r="X79" i="14"/>
  <c r="X111" i="14" s="1"/>
  <c r="Y79" i="14"/>
  <c r="B76" i="14" s="1"/>
  <c r="Z79" i="14"/>
  <c r="Z111" i="14" s="1"/>
  <c r="AD79" i="14"/>
  <c r="AD111" i="14" s="1"/>
  <c r="AF79" i="14"/>
  <c r="AF111" i="14" s="1"/>
  <c r="AH79" i="14"/>
  <c r="AH111" i="14" s="1"/>
  <c r="AJ79" i="14"/>
  <c r="AJ111" i="14" s="1"/>
  <c r="AL79" i="14"/>
  <c r="AL111" i="14" s="1"/>
  <c r="AN79" i="14"/>
  <c r="AN111" i="14" s="1"/>
  <c r="AP79" i="14"/>
  <c r="AP111" i="14" s="1"/>
  <c r="AR79" i="14"/>
  <c r="AR111" i="14" s="1"/>
  <c r="AT79" i="14"/>
  <c r="AT111" i="14" s="1"/>
  <c r="AU79" i="14"/>
  <c r="AU111" i="14" s="1"/>
  <c r="AV79" i="14"/>
  <c r="AV111" i="14" s="1"/>
  <c r="AH73" i="14"/>
  <c r="AH105" i="14" s="1"/>
  <c r="H71" i="14"/>
  <c r="J71" i="14"/>
  <c r="J103" i="14" s="1"/>
  <c r="L71" i="14"/>
  <c r="L103" i="14" s="1"/>
  <c r="N71" i="14"/>
  <c r="N103" i="14" s="1"/>
  <c r="P71" i="14"/>
  <c r="P103" i="14" s="1"/>
  <c r="R71" i="14"/>
  <c r="R103" i="14" s="1"/>
  <c r="T71" i="14"/>
  <c r="T103" i="14" s="1"/>
  <c r="V71" i="14"/>
  <c r="V103" i="14" s="1"/>
  <c r="X71" i="14"/>
  <c r="X103" i="14" s="1"/>
  <c r="Y71" i="14"/>
  <c r="Y103" i="14" s="1"/>
  <c r="Z71" i="14"/>
  <c r="Z103" i="14" s="1"/>
  <c r="AD71" i="14"/>
  <c r="AD103" i="14" s="1"/>
  <c r="AF71" i="14"/>
  <c r="AF103" i="14" s="1"/>
  <c r="AH71" i="14"/>
  <c r="AH103" i="14" s="1"/>
  <c r="AJ71" i="14"/>
  <c r="AJ103" i="14" s="1"/>
  <c r="AL71" i="14"/>
  <c r="AL103" i="14" s="1"/>
  <c r="AN71" i="14"/>
  <c r="AN103" i="14" s="1"/>
  <c r="AP71" i="14"/>
  <c r="AP103" i="14" s="1"/>
  <c r="AR71" i="14"/>
  <c r="AR103" i="14" s="1"/>
  <c r="AT71" i="14"/>
  <c r="AT103" i="14" s="1"/>
  <c r="AU71" i="14"/>
  <c r="AU103" i="14" s="1"/>
  <c r="AV71" i="14"/>
  <c r="AV103" i="14" s="1"/>
  <c r="H72" i="14"/>
  <c r="J72" i="14"/>
  <c r="J104" i="14" s="1"/>
  <c r="L72" i="14"/>
  <c r="L104" i="14" s="1"/>
  <c r="N72" i="14"/>
  <c r="N104" i="14" s="1"/>
  <c r="P72" i="14"/>
  <c r="P104" i="14" s="1"/>
  <c r="R72" i="14"/>
  <c r="R104" i="14" s="1"/>
  <c r="T72" i="14"/>
  <c r="T104" i="14" s="1"/>
  <c r="V72" i="14"/>
  <c r="V104" i="14" s="1"/>
  <c r="X72" i="14"/>
  <c r="X104" i="14" s="1"/>
  <c r="Y72" i="14"/>
  <c r="Y104" i="14" s="1"/>
  <c r="Z72" i="14"/>
  <c r="Z104" i="14" s="1"/>
  <c r="AD72" i="14"/>
  <c r="AD104" i="14" s="1"/>
  <c r="AF72" i="14"/>
  <c r="AF104" i="14" s="1"/>
  <c r="AH72" i="14"/>
  <c r="AH104" i="14" s="1"/>
  <c r="AJ72" i="14"/>
  <c r="AK104" i="14" s="1"/>
  <c r="AL72" i="14"/>
  <c r="AL104" i="14" s="1"/>
  <c r="AN72" i="14"/>
  <c r="AN104" i="14" s="1"/>
  <c r="AP72" i="14"/>
  <c r="AP104" i="14" s="1"/>
  <c r="AR72" i="14"/>
  <c r="AS104" i="14" s="1"/>
  <c r="AT72" i="14"/>
  <c r="AT104" i="14" s="1"/>
  <c r="AU72" i="14"/>
  <c r="AU104" i="14" s="1"/>
  <c r="AV72" i="14"/>
  <c r="AV104" i="14" s="1"/>
  <c r="H73" i="14"/>
  <c r="H105" i="14" s="1"/>
  <c r="J73" i="14"/>
  <c r="J105" i="14" s="1"/>
  <c r="L73" i="14"/>
  <c r="L105" i="14" s="1"/>
  <c r="N73" i="14"/>
  <c r="N105" i="14" s="1"/>
  <c r="P73" i="14"/>
  <c r="P105" i="14" s="1"/>
  <c r="R73" i="14"/>
  <c r="R105" i="14" s="1"/>
  <c r="T73" i="14"/>
  <c r="T105" i="14" s="1"/>
  <c r="V73" i="14"/>
  <c r="V105" i="14" s="1"/>
  <c r="X73" i="14"/>
  <c r="X105" i="14" s="1"/>
  <c r="Y73" i="14"/>
  <c r="Y105" i="14" s="1"/>
  <c r="Z73" i="14"/>
  <c r="Z105" i="14" s="1"/>
  <c r="AD73" i="14"/>
  <c r="AD105" i="14" s="1"/>
  <c r="AF73" i="14"/>
  <c r="AF105" i="14" s="1"/>
  <c r="AJ73" i="14"/>
  <c r="AJ105" i="14" s="1"/>
  <c r="AL73" i="14"/>
  <c r="AL105" i="14" s="1"/>
  <c r="AN73" i="14"/>
  <c r="AN105" i="14" s="1"/>
  <c r="AP73" i="14"/>
  <c r="AP105" i="14" s="1"/>
  <c r="AR73" i="14"/>
  <c r="AR105" i="14" s="1"/>
  <c r="AT73" i="14"/>
  <c r="AT105" i="14" s="1"/>
  <c r="AU73" i="14"/>
  <c r="AU105" i="14" s="1"/>
  <c r="AV73" i="14"/>
  <c r="AV105" i="14" s="1"/>
  <c r="H74" i="14"/>
  <c r="H106" i="14" s="1"/>
  <c r="J74" i="14"/>
  <c r="J106" i="14" s="1"/>
  <c r="L74" i="14"/>
  <c r="L106" i="14" s="1"/>
  <c r="N74" i="14"/>
  <c r="N106" i="14" s="1"/>
  <c r="P74" i="14"/>
  <c r="P106" i="14" s="1"/>
  <c r="R74" i="14"/>
  <c r="R106" i="14" s="1"/>
  <c r="T74" i="14"/>
  <c r="T106" i="14" s="1"/>
  <c r="V74" i="14"/>
  <c r="V106" i="14" s="1"/>
  <c r="X74" i="14"/>
  <c r="X106" i="14" s="1"/>
  <c r="Y74" i="14"/>
  <c r="Y106" i="14" s="1"/>
  <c r="Z74" i="14"/>
  <c r="Z106" i="14" s="1"/>
  <c r="AD74" i="14"/>
  <c r="AD106" i="14" s="1"/>
  <c r="AF74" i="14"/>
  <c r="AF106" i="14" s="1"/>
  <c r="AH74" i="14"/>
  <c r="AH106" i="14" s="1"/>
  <c r="AJ74" i="14"/>
  <c r="AJ106" i="14" s="1"/>
  <c r="AL74" i="14"/>
  <c r="AL106" i="14" s="1"/>
  <c r="AN74" i="14"/>
  <c r="AN106" i="14" s="1"/>
  <c r="AP74" i="14"/>
  <c r="AP106" i="14" s="1"/>
  <c r="AR74" i="14"/>
  <c r="AR106" i="14" s="1"/>
  <c r="AT74" i="14"/>
  <c r="AT106" i="14" s="1"/>
  <c r="AU74" i="14"/>
  <c r="AU106" i="14" s="1"/>
  <c r="AV74" i="14"/>
  <c r="AV106" i="14" s="1"/>
  <c r="O114" i="12"/>
  <c r="N114" i="12"/>
  <c r="S44" i="14"/>
  <c r="AA78" i="14" s="1"/>
  <c r="AA110" i="14" s="1"/>
  <c r="AF44" i="14"/>
  <c r="AW78" i="14" s="1"/>
  <c r="AW110" i="14" s="1"/>
  <c r="S45" i="14"/>
  <c r="AA79" i="14" s="1"/>
  <c r="AA111" i="14" s="1"/>
  <c r="AF45" i="14"/>
  <c r="AW79" i="14" s="1"/>
  <c r="AW111" i="14" s="1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D39" i="14"/>
  <c r="C40" i="14"/>
  <c r="D40" i="14"/>
  <c r="C41" i="14"/>
  <c r="D41" i="14"/>
  <c r="C42" i="14"/>
  <c r="D42" i="14"/>
  <c r="S41" i="14"/>
  <c r="AA75" i="14" s="1"/>
  <c r="AA107" i="14" s="1"/>
  <c r="AF41" i="14"/>
  <c r="AW75" i="14" s="1"/>
  <c r="S42" i="14"/>
  <c r="AF42" i="14"/>
  <c r="AW76" i="14" s="1"/>
  <c r="AW108" i="14" s="1"/>
  <c r="S43" i="14"/>
  <c r="AA77" i="14" s="1"/>
  <c r="AA109" i="14" s="1"/>
  <c r="AF43" i="14"/>
  <c r="S40" i="14"/>
  <c r="AA74" i="14" s="1"/>
  <c r="AA106" i="14" s="1"/>
  <c r="AF40" i="14"/>
  <c r="AW74" i="14" s="1"/>
  <c r="AW106" i="14" s="1"/>
  <c r="S37" i="14"/>
  <c r="AA71" i="14" s="1"/>
  <c r="AA103" i="14" s="1"/>
  <c r="AF37" i="14"/>
  <c r="AW71" i="14" s="1"/>
  <c r="AW103" i="14" s="1"/>
  <c r="S38" i="14"/>
  <c r="AA72" i="14" s="1"/>
  <c r="AA104" i="14" s="1"/>
  <c r="AF38" i="14"/>
  <c r="AW72" i="14" s="1"/>
  <c r="AW104" i="14" s="1"/>
  <c r="S39" i="14"/>
  <c r="AA73" i="14" s="1"/>
  <c r="AA105" i="14" s="1"/>
  <c r="AF39" i="14"/>
  <c r="AW73" i="14" s="1"/>
  <c r="AW105" i="14" s="1"/>
  <c r="L148" i="12"/>
  <c r="V148" i="12"/>
  <c r="AF139" i="12"/>
  <c r="Q139" i="12"/>
  <c r="V176" i="12"/>
  <c r="V128" i="12"/>
  <c r="AF128" i="12"/>
  <c r="K184" i="12"/>
  <c r="AF113" i="12"/>
  <c r="Q113" i="12"/>
  <c r="U112" i="12"/>
  <c r="V112" i="12" s="1"/>
  <c r="W112" i="12" s="1"/>
  <c r="X112" i="12" s="1"/>
  <c r="Y112" i="12" s="1"/>
  <c r="F112" i="12"/>
  <c r="G112" i="12" s="1"/>
  <c r="H112" i="12" s="1"/>
  <c r="I112" i="12" s="1"/>
  <c r="J112" i="12" s="1"/>
  <c r="AF104" i="12"/>
  <c r="U103" i="12"/>
  <c r="V103" i="12" s="1"/>
  <c r="W103" i="12" s="1"/>
  <c r="X103" i="12" s="1"/>
  <c r="Y103" i="12" s="1"/>
  <c r="Q104" i="12"/>
  <c r="F103" i="12"/>
  <c r="G103" i="12" s="1"/>
  <c r="H103" i="12" s="1"/>
  <c r="I103" i="12" s="1"/>
  <c r="J103" i="12" s="1"/>
  <c r="V110" i="14" l="1"/>
  <c r="T109" i="14"/>
  <c r="B74" i="14"/>
  <c r="AF110" i="14"/>
  <c r="U110" i="14"/>
  <c r="J110" i="14"/>
  <c r="L109" i="14"/>
  <c r="AR108" i="14"/>
  <c r="AF108" i="14"/>
  <c r="D71" i="14"/>
  <c r="D77" i="14"/>
  <c r="AR110" i="14"/>
  <c r="R110" i="14"/>
  <c r="AQ108" i="14"/>
  <c r="D78" i="14"/>
  <c r="AN110" i="14"/>
  <c r="Y110" i="14"/>
  <c r="N110" i="14"/>
  <c r="C109" i="14"/>
  <c r="AN108" i="14"/>
  <c r="D108" i="14"/>
  <c r="C75" i="14"/>
  <c r="AP110" i="14"/>
  <c r="AL110" i="14"/>
  <c r="AH110" i="14"/>
  <c r="AD110" i="14"/>
  <c r="P110" i="14"/>
  <c r="H110" i="14"/>
  <c r="V109" i="14"/>
  <c r="R109" i="14"/>
  <c r="N109" i="14"/>
  <c r="J109" i="14"/>
  <c r="AL108" i="14"/>
  <c r="AD108" i="14"/>
  <c r="AS106" i="14"/>
  <c r="AO106" i="14"/>
  <c r="AK106" i="14"/>
  <c r="AG106" i="14"/>
  <c r="W106" i="14"/>
  <c r="S106" i="14"/>
  <c r="O106" i="14"/>
  <c r="K106" i="14"/>
  <c r="AQ105" i="14"/>
  <c r="AM105" i="14"/>
  <c r="AG105" i="14"/>
  <c r="W105" i="14"/>
  <c r="S105" i="14"/>
  <c r="O105" i="14"/>
  <c r="K105" i="14"/>
  <c r="AM104" i="14"/>
  <c r="AQ103" i="14"/>
  <c r="AM103" i="14"/>
  <c r="AI103" i="14"/>
  <c r="AE103" i="14"/>
  <c r="U103" i="14"/>
  <c r="Q103" i="14"/>
  <c r="M103" i="14"/>
  <c r="I103" i="14"/>
  <c r="AS111" i="14"/>
  <c r="AO111" i="14"/>
  <c r="AK111" i="14"/>
  <c r="AG111" i="14"/>
  <c r="W111" i="14"/>
  <c r="S111" i="14"/>
  <c r="O111" i="14"/>
  <c r="K111" i="14"/>
  <c r="D79" i="14"/>
  <c r="C78" i="14"/>
  <c r="D73" i="14"/>
  <c r="C71" i="14"/>
  <c r="Y109" i="14"/>
  <c r="Q109" i="14"/>
  <c r="I109" i="14"/>
  <c r="AK108" i="14"/>
  <c r="T107" i="14"/>
  <c r="AJ104" i="14"/>
  <c r="H103" i="14"/>
  <c r="C79" i="14"/>
  <c r="D74" i="14"/>
  <c r="B71" i="14"/>
  <c r="H109" i="14"/>
  <c r="AQ106" i="14"/>
  <c r="AM106" i="14"/>
  <c r="AI106" i="14"/>
  <c r="AE106" i="14"/>
  <c r="U106" i="14"/>
  <c r="Q106" i="14"/>
  <c r="M106" i="14"/>
  <c r="I106" i="14"/>
  <c r="AS105" i="14"/>
  <c r="AO105" i="14"/>
  <c r="AK105" i="14"/>
  <c r="AE105" i="14"/>
  <c r="U105" i="14"/>
  <c r="Q105" i="14"/>
  <c r="M105" i="14"/>
  <c r="I105" i="14"/>
  <c r="AR104" i="14"/>
  <c r="AI104" i="14"/>
  <c r="AS103" i="14"/>
  <c r="AO103" i="14"/>
  <c r="AK103" i="14"/>
  <c r="AG103" i="14"/>
  <c r="W103" i="14"/>
  <c r="S103" i="14"/>
  <c r="O103" i="14"/>
  <c r="K103" i="14"/>
  <c r="AQ111" i="14"/>
  <c r="AM111" i="14"/>
  <c r="AI111" i="14"/>
  <c r="AE111" i="14"/>
  <c r="Y111" i="14"/>
  <c r="U111" i="14"/>
  <c r="Q111" i="14"/>
  <c r="M111" i="14"/>
  <c r="I111" i="14"/>
  <c r="D111" i="14" s="1"/>
  <c r="C76" i="14"/>
  <c r="C74" i="14"/>
  <c r="C72" i="14"/>
  <c r="I110" i="14"/>
  <c r="AQ104" i="14"/>
  <c r="AE104" i="14"/>
  <c r="Q104" i="14"/>
  <c r="AI105" i="14"/>
  <c r="C73" i="14"/>
  <c r="D72" i="14"/>
  <c r="M104" i="14"/>
  <c r="U104" i="14"/>
  <c r="I104" i="14"/>
  <c r="H104" i="14"/>
  <c r="W104" i="14"/>
  <c r="S104" i="14"/>
  <c r="O104" i="14"/>
  <c r="K104" i="14"/>
  <c r="L107" i="14"/>
  <c r="K107" i="14"/>
  <c r="D75" i="14"/>
  <c r="S107" i="14"/>
  <c r="B72" i="14"/>
  <c r="W107" i="14"/>
  <c r="O107" i="14"/>
  <c r="Y107" i="14"/>
  <c r="Q107" i="14"/>
  <c r="I107" i="14"/>
  <c r="H107" i="14"/>
  <c r="AO104" i="14"/>
  <c r="AG104" i="14"/>
  <c r="C111" i="14" l="1"/>
  <c r="C104" i="14"/>
  <c r="C103" i="14"/>
  <c r="D106" i="14"/>
  <c r="C106" i="14"/>
  <c r="D105" i="14"/>
  <c r="C108" i="14"/>
  <c r="D109" i="14"/>
  <c r="D103" i="14"/>
  <c r="C110" i="14"/>
  <c r="C105" i="14"/>
  <c r="D110" i="14"/>
  <c r="D104" i="14"/>
  <c r="D107" i="14"/>
  <c r="AD91" i="12" l="1"/>
  <c r="P91" i="12"/>
  <c r="AD82" i="12" l="1"/>
  <c r="P82" i="12"/>
  <c r="W9" i="5"/>
  <c r="M9" i="5"/>
  <c r="AD46" i="5"/>
  <c r="Q46" i="5"/>
  <c r="L155" i="12" l="1"/>
  <c r="P4" i="12"/>
  <c r="AD6" i="9"/>
  <c r="P6" i="9"/>
  <c r="AF36" i="14"/>
  <c r="AD57" i="12"/>
  <c r="T56" i="12"/>
  <c r="U56" i="12" s="1"/>
  <c r="V56" i="12" s="1"/>
  <c r="W56" i="12" s="1"/>
  <c r="X56" i="12" s="1"/>
  <c r="Y56" i="12" s="1"/>
  <c r="O11" i="12"/>
  <c r="H55" i="14"/>
  <c r="S24" i="14" l="1"/>
  <c r="O18" i="3"/>
  <c r="L55" i="14"/>
  <c r="C91" i="14" l="1"/>
  <c r="AC87" i="14"/>
  <c r="Y99" i="14"/>
  <c r="Z99" i="14"/>
  <c r="G88" i="14"/>
  <c r="G89" i="14"/>
  <c r="G90" i="14"/>
  <c r="G91" i="14"/>
  <c r="G92" i="14"/>
  <c r="G93" i="14"/>
  <c r="G94" i="14"/>
  <c r="G95" i="14"/>
  <c r="G96" i="14"/>
  <c r="G97" i="14"/>
  <c r="G98" i="14"/>
  <c r="G100" i="14"/>
  <c r="G102" i="14"/>
  <c r="G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87" i="14"/>
  <c r="B64" i="14"/>
  <c r="B66" i="14"/>
  <c r="C59" i="14"/>
  <c r="C70" i="14"/>
  <c r="C21" i="14"/>
  <c r="D21" i="14"/>
  <c r="D67" i="14"/>
  <c r="H68" i="14"/>
  <c r="J68" i="14"/>
  <c r="L68" i="14"/>
  <c r="M100" i="14" s="1"/>
  <c r="N68" i="14"/>
  <c r="N100" i="14" s="1"/>
  <c r="P68" i="14"/>
  <c r="R68" i="14"/>
  <c r="T68" i="14"/>
  <c r="U100" i="14" s="1"/>
  <c r="V68" i="14"/>
  <c r="V100" i="14" s="1"/>
  <c r="X68" i="14"/>
  <c r="X100" i="14" s="1"/>
  <c r="Y68" i="14"/>
  <c r="Y100" i="14" s="1"/>
  <c r="Z68" i="14"/>
  <c r="Z100" i="14" s="1"/>
  <c r="D69" i="14"/>
  <c r="H70" i="14"/>
  <c r="J70" i="14"/>
  <c r="K102" i="14" s="1"/>
  <c r="L70" i="14"/>
  <c r="M102" i="14" s="1"/>
  <c r="N70" i="14"/>
  <c r="O102" i="14" s="1"/>
  <c r="P70" i="14"/>
  <c r="R70" i="14"/>
  <c r="S102" i="14" s="1"/>
  <c r="T70" i="14"/>
  <c r="U102" i="14" s="1"/>
  <c r="V70" i="14"/>
  <c r="W102" i="14" s="1"/>
  <c r="X70" i="14"/>
  <c r="X102" i="14" s="1"/>
  <c r="Y70" i="14"/>
  <c r="Y102" i="14" s="1"/>
  <c r="Z70" i="14"/>
  <c r="Z102" i="14" s="1"/>
  <c r="H56" i="14"/>
  <c r="J56" i="14"/>
  <c r="J88" i="14" s="1"/>
  <c r="L56" i="14"/>
  <c r="L88" i="14" s="1"/>
  <c r="N56" i="14"/>
  <c r="N88" i="14" s="1"/>
  <c r="P56" i="14"/>
  <c r="Q88" i="14" s="1"/>
  <c r="R56" i="14"/>
  <c r="T56" i="14"/>
  <c r="T88" i="14" s="1"/>
  <c r="V56" i="14"/>
  <c r="V88" i="14" s="1"/>
  <c r="X56" i="14"/>
  <c r="X88" i="14" s="1"/>
  <c r="Y56" i="14"/>
  <c r="Y88" i="14" s="1"/>
  <c r="Z56" i="14"/>
  <c r="Z88" i="14" s="1"/>
  <c r="H57" i="14"/>
  <c r="I89" i="14" s="1"/>
  <c r="J57" i="14"/>
  <c r="K89" i="14" s="1"/>
  <c r="L57" i="14"/>
  <c r="N57" i="14"/>
  <c r="N89" i="14" s="1"/>
  <c r="P57" i="14"/>
  <c r="Q89" i="14" s="1"/>
  <c r="R57" i="14"/>
  <c r="R89" i="14" s="1"/>
  <c r="T57" i="14"/>
  <c r="U89" i="14" s="1"/>
  <c r="V57" i="14"/>
  <c r="V89" i="14" s="1"/>
  <c r="X57" i="14"/>
  <c r="X89" i="14" s="1"/>
  <c r="Y57" i="14"/>
  <c r="Y89" i="14" s="1"/>
  <c r="Z57" i="14"/>
  <c r="Z89" i="14" s="1"/>
  <c r="H58" i="14"/>
  <c r="J58" i="14"/>
  <c r="J90" i="14" s="1"/>
  <c r="L58" i="14"/>
  <c r="L90" i="14" s="1"/>
  <c r="N58" i="14"/>
  <c r="O90" i="14" s="1"/>
  <c r="P58" i="14"/>
  <c r="P90" i="14" s="1"/>
  <c r="R58" i="14"/>
  <c r="R90" i="14" s="1"/>
  <c r="T58" i="14"/>
  <c r="T90" i="14" s="1"/>
  <c r="V58" i="14"/>
  <c r="X58" i="14"/>
  <c r="X90" i="14" s="1"/>
  <c r="Y58" i="14"/>
  <c r="Y90" i="14" s="1"/>
  <c r="Z58" i="14"/>
  <c r="Z90" i="14" s="1"/>
  <c r="H59" i="14"/>
  <c r="I91" i="14" s="1"/>
  <c r="J59" i="14"/>
  <c r="J91" i="14" s="1"/>
  <c r="L59" i="14"/>
  <c r="L91" i="14" s="1"/>
  <c r="N59" i="14"/>
  <c r="N91" i="14" s="1"/>
  <c r="P59" i="14"/>
  <c r="R59" i="14"/>
  <c r="R91" i="14" s="1"/>
  <c r="T59" i="14"/>
  <c r="T91" i="14" s="1"/>
  <c r="V59" i="14"/>
  <c r="V91" i="14" s="1"/>
  <c r="X59" i="14"/>
  <c r="X91" i="14" s="1"/>
  <c r="Y59" i="14"/>
  <c r="Y91" i="14" s="1"/>
  <c r="Z59" i="14"/>
  <c r="Z91" i="14" s="1"/>
  <c r="H60" i="14"/>
  <c r="J60" i="14"/>
  <c r="K92" i="14" s="1"/>
  <c r="L60" i="14"/>
  <c r="L92" i="14" s="1"/>
  <c r="N60" i="14"/>
  <c r="O92" i="14" s="1"/>
  <c r="P60" i="14"/>
  <c r="P92" i="14" s="1"/>
  <c r="R60" i="14"/>
  <c r="S92" i="14" s="1"/>
  <c r="T60" i="14"/>
  <c r="T92" i="14" s="1"/>
  <c r="V60" i="14"/>
  <c r="W92" i="14" s="1"/>
  <c r="X60" i="14"/>
  <c r="X92" i="14" s="1"/>
  <c r="Y60" i="14"/>
  <c r="Z60" i="14"/>
  <c r="H61" i="14"/>
  <c r="J61" i="14"/>
  <c r="J93" i="14" s="1"/>
  <c r="L61" i="14"/>
  <c r="L93" i="14" s="1"/>
  <c r="N61" i="14"/>
  <c r="N93" i="14" s="1"/>
  <c r="P61" i="14"/>
  <c r="P93" i="14" s="1"/>
  <c r="R61" i="14"/>
  <c r="R93" i="14" s="1"/>
  <c r="T61" i="14"/>
  <c r="T93" i="14" s="1"/>
  <c r="V61" i="14"/>
  <c r="V93" i="14" s="1"/>
  <c r="X61" i="14"/>
  <c r="X93" i="14" s="1"/>
  <c r="Y61" i="14"/>
  <c r="Y93" i="14" s="1"/>
  <c r="Z61" i="14"/>
  <c r="Z93" i="14" s="1"/>
  <c r="H62" i="14"/>
  <c r="I94" i="14" s="1"/>
  <c r="J62" i="14"/>
  <c r="J94" i="14" s="1"/>
  <c r="L62" i="14"/>
  <c r="M94" i="14" s="1"/>
  <c r="N62" i="14"/>
  <c r="P62" i="14"/>
  <c r="Q94" i="14" s="1"/>
  <c r="R62" i="14"/>
  <c r="R94" i="14" s="1"/>
  <c r="T62" i="14"/>
  <c r="U94" i="14" s="1"/>
  <c r="V62" i="14"/>
  <c r="X62" i="14"/>
  <c r="X94" i="14" s="1"/>
  <c r="Y62" i="14"/>
  <c r="Y94" i="14" s="1"/>
  <c r="Z62" i="14"/>
  <c r="Z94" i="14" s="1"/>
  <c r="H63" i="14"/>
  <c r="I95" i="14" s="1"/>
  <c r="J63" i="14"/>
  <c r="J95" i="14" s="1"/>
  <c r="L63" i="14"/>
  <c r="L95" i="14" s="1"/>
  <c r="N63" i="14"/>
  <c r="N95" i="14" s="1"/>
  <c r="P63" i="14"/>
  <c r="R63" i="14"/>
  <c r="R95" i="14" s="1"/>
  <c r="T63" i="14"/>
  <c r="T95" i="14" s="1"/>
  <c r="V63" i="14"/>
  <c r="V95" i="14" s="1"/>
  <c r="X63" i="14"/>
  <c r="X95" i="14" s="1"/>
  <c r="Y63" i="14"/>
  <c r="Y95" i="14" s="1"/>
  <c r="Z63" i="14"/>
  <c r="Z95" i="14" s="1"/>
  <c r="AA63" i="14"/>
  <c r="AA95" i="14" s="1"/>
  <c r="H64" i="14"/>
  <c r="I96" i="14" s="1"/>
  <c r="J64" i="14"/>
  <c r="K96" i="14" s="1"/>
  <c r="L64" i="14"/>
  <c r="L96" i="14" s="1"/>
  <c r="N64" i="14"/>
  <c r="O96" i="14" s="1"/>
  <c r="P64" i="14"/>
  <c r="R64" i="14"/>
  <c r="S96" i="14" s="1"/>
  <c r="T64" i="14"/>
  <c r="T96" i="14" s="1"/>
  <c r="V64" i="14"/>
  <c r="W96" i="14" s="1"/>
  <c r="X64" i="14"/>
  <c r="X96" i="14" s="1"/>
  <c r="Y64" i="14"/>
  <c r="Y96" i="14" s="1"/>
  <c r="Z64" i="14"/>
  <c r="Z96" i="14" s="1"/>
  <c r="H65" i="14"/>
  <c r="J65" i="14"/>
  <c r="L65" i="14"/>
  <c r="L97" i="14" s="1"/>
  <c r="N65" i="14"/>
  <c r="N97" i="14" s="1"/>
  <c r="P65" i="14"/>
  <c r="P97" i="14" s="1"/>
  <c r="R65" i="14"/>
  <c r="T65" i="14"/>
  <c r="T97" i="14" s="1"/>
  <c r="V65" i="14"/>
  <c r="V97" i="14" s="1"/>
  <c r="X65" i="14"/>
  <c r="X97" i="14" s="1"/>
  <c r="Y65" i="14"/>
  <c r="Y97" i="14" s="1"/>
  <c r="Z65" i="14"/>
  <c r="Z97" i="14" s="1"/>
  <c r="H66" i="14"/>
  <c r="I98" i="14" s="1"/>
  <c r="J66" i="14"/>
  <c r="J98" i="14" s="1"/>
  <c r="L66" i="14"/>
  <c r="M98" i="14" s="1"/>
  <c r="N66" i="14"/>
  <c r="N98" i="14" s="1"/>
  <c r="P66" i="14"/>
  <c r="Q98" i="14" s="1"/>
  <c r="R66" i="14"/>
  <c r="R98" i="14" s="1"/>
  <c r="T66" i="14"/>
  <c r="U98" i="14" s="1"/>
  <c r="V66" i="14"/>
  <c r="V98" i="14" s="1"/>
  <c r="X66" i="14"/>
  <c r="X98" i="14" s="1"/>
  <c r="Y66" i="14"/>
  <c r="Y98" i="14" s="1"/>
  <c r="Z66" i="14"/>
  <c r="Z98" i="14" s="1"/>
  <c r="J55" i="14"/>
  <c r="J87" i="14" s="1"/>
  <c r="L87" i="14"/>
  <c r="N55" i="14"/>
  <c r="N87" i="14" s="1"/>
  <c r="P55" i="14"/>
  <c r="R55" i="14"/>
  <c r="R87" i="14" s="1"/>
  <c r="T55" i="14"/>
  <c r="T87" i="14" s="1"/>
  <c r="V55" i="14"/>
  <c r="V87" i="14" s="1"/>
  <c r="X55" i="14"/>
  <c r="X87" i="14" s="1"/>
  <c r="Y55" i="14"/>
  <c r="Y87" i="14" s="1"/>
  <c r="Z55" i="14"/>
  <c r="Z87" i="14" s="1"/>
  <c r="H87" i="14"/>
  <c r="AT60" i="14"/>
  <c r="AT92" i="14" s="1"/>
  <c r="AD56" i="14"/>
  <c r="AF56" i="14"/>
  <c r="AH56" i="14"/>
  <c r="AI88" i="14" s="1"/>
  <c r="AJ56" i="14"/>
  <c r="AL56" i="14"/>
  <c r="AL88" i="14" s="1"/>
  <c r="AN56" i="14"/>
  <c r="AP56" i="14"/>
  <c r="AR56" i="14"/>
  <c r="AT56" i="14"/>
  <c r="AT88" i="14" s="1"/>
  <c r="AU56" i="14"/>
  <c r="AU88" i="14" s="1"/>
  <c r="AV56" i="14"/>
  <c r="AV88" i="14" s="1"/>
  <c r="AD57" i="14"/>
  <c r="AF57" i="14"/>
  <c r="AH57" i="14"/>
  <c r="AH89" i="14" s="1"/>
  <c r="AJ57" i="14"/>
  <c r="AL57" i="14"/>
  <c r="AN57" i="14"/>
  <c r="AP57" i="14"/>
  <c r="AR57" i="14"/>
  <c r="AT57" i="14"/>
  <c r="AT89" i="14" s="1"/>
  <c r="AU57" i="14"/>
  <c r="AU89" i="14" s="1"/>
  <c r="AV57" i="14"/>
  <c r="AV89" i="14" s="1"/>
  <c r="AD58" i="14"/>
  <c r="AD90" i="14" s="1"/>
  <c r="AF58" i="14"/>
  <c r="AH58" i="14"/>
  <c r="AJ58" i="14"/>
  <c r="AJ90" i="14" s="1"/>
  <c r="AL58" i="14"/>
  <c r="AN58" i="14"/>
  <c r="AP58" i="14"/>
  <c r="AR58" i="14"/>
  <c r="AT58" i="14"/>
  <c r="AT90" i="14" s="1"/>
  <c r="AU58" i="14"/>
  <c r="AU90" i="14" s="1"/>
  <c r="AV58" i="14"/>
  <c r="AV90" i="14" s="1"/>
  <c r="AD60" i="14"/>
  <c r="AF60" i="14"/>
  <c r="AF92" i="14" s="1"/>
  <c r="AH60" i="14"/>
  <c r="AJ60" i="14"/>
  <c r="AL60" i="14"/>
  <c r="AM92" i="14" s="1"/>
  <c r="AN60" i="14"/>
  <c r="AP60" i="14"/>
  <c r="AR60" i="14"/>
  <c r="AU60" i="14"/>
  <c r="AU92" i="14" s="1"/>
  <c r="AV60" i="14"/>
  <c r="AV92" i="14" s="1"/>
  <c r="AD61" i="14"/>
  <c r="AF61" i="14"/>
  <c r="AH61" i="14"/>
  <c r="AI93" i="14" s="1"/>
  <c r="AJ61" i="14"/>
  <c r="AL61" i="14"/>
  <c r="AN61" i="14"/>
  <c r="AP61" i="14"/>
  <c r="AR61" i="14"/>
  <c r="AR93" i="14" s="1"/>
  <c r="AT61" i="14"/>
  <c r="AT93" i="14" s="1"/>
  <c r="AU61" i="14"/>
  <c r="AU93" i="14" s="1"/>
  <c r="AV61" i="14"/>
  <c r="AV93" i="14" s="1"/>
  <c r="AD62" i="14"/>
  <c r="AE94" i="14" s="1"/>
  <c r="AF62" i="14"/>
  <c r="AH62" i="14"/>
  <c r="AJ62" i="14"/>
  <c r="AL62" i="14"/>
  <c r="AN62" i="14"/>
  <c r="AP62" i="14"/>
  <c r="AR62" i="14"/>
  <c r="AT62" i="14"/>
  <c r="AT94" i="14" s="1"/>
  <c r="AU62" i="14"/>
  <c r="AU94" i="14" s="1"/>
  <c r="AV62" i="14"/>
  <c r="AV94" i="14" s="1"/>
  <c r="AD63" i="14"/>
  <c r="AD95" i="14" s="1"/>
  <c r="AF63" i="14"/>
  <c r="AH63" i="14"/>
  <c r="AJ63" i="14"/>
  <c r="AL63" i="14"/>
  <c r="AN63" i="14"/>
  <c r="AP63" i="14"/>
  <c r="AR63" i="14"/>
  <c r="AT63" i="14"/>
  <c r="AT95" i="14" s="1"/>
  <c r="AU63" i="14"/>
  <c r="AU95" i="14" s="1"/>
  <c r="AV63" i="14"/>
  <c r="AV95" i="14" s="1"/>
  <c r="AW63" i="14"/>
  <c r="AW95" i="14" s="1"/>
  <c r="AD64" i="14"/>
  <c r="AF64" i="14"/>
  <c r="AF96" i="14" s="1"/>
  <c r="AH64" i="14"/>
  <c r="AJ64" i="14"/>
  <c r="AL64" i="14"/>
  <c r="AM96" i="14" s="1"/>
  <c r="AN64" i="14"/>
  <c r="AP64" i="14"/>
  <c r="AR64" i="14"/>
  <c r="AT64" i="14"/>
  <c r="AT96" i="14" s="1"/>
  <c r="AU64" i="14"/>
  <c r="AU96" i="14" s="1"/>
  <c r="AV64" i="14"/>
  <c r="AV96" i="14" s="1"/>
  <c r="AD65" i="14"/>
  <c r="AF65" i="14"/>
  <c r="AH65" i="14"/>
  <c r="AI97" i="14" s="1"/>
  <c r="AJ65" i="14"/>
  <c r="AL65" i="14"/>
  <c r="AN65" i="14"/>
  <c r="AP65" i="14"/>
  <c r="AR65" i="14"/>
  <c r="AT65" i="14"/>
  <c r="AT97" i="14" s="1"/>
  <c r="AU65" i="14"/>
  <c r="AU97" i="14" s="1"/>
  <c r="AV65" i="14"/>
  <c r="AV97" i="14" s="1"/>
  <c r="AW65" i="14"/>
  <c r="AW97" i="14" s="1"/>
  <c r="AD66" i="14"/>
  <c r="AF66" i="14"/>
  <c r="AH66" i="14"/>
  <c r="AH98" i="14" s="1"/>
  <c r="AJ66" i="14"/>
  <c r="AL66" i="14"/>
  <c r="AN66" i="14"/>
  <c r="AN98" i="14" s="1"/>
  <c r="AP66" i="14"/>
  <c r="AR66" i="14"/>
  <c r="AT66" i="14"/>
  <c r="AT98" i="14" s="1"/>
  <c r="AU66" i="14"/>
  <c r="AU98" i="14" s="1"/>
  <c r="AV66" i="14"/>
  <c r="AV98" i="14" s="1"/>
  <c r="AD67" i="14"/>
  <c r="AF67" i="14"/>
  <c r="AH67" i="14"/>
  <c r="AJ67" i="14"/>
  <c r="AJ99" i="14" s="1"/>
  <c r="AL67" i="14"/>
  <c r="AN67" i="14"/>
  <c r="AP67" i="14"/>
  <c r="AQ99" i="14" s="1"/>
  <c r="AR67" i="14"/>
  <c r="AT67" i="14"/>
  <c r="AT99" i="14" s="1"/>
  <c r="AU67" i="14"/>
  <c r="AU99" i="14" s="1"/>
  <c r="AV67" i="14"/>
  <c r="AV99" i="14" s="1"/>
  <c r="AD68" i="14"/>
  <c r="AF68" i="14"/>
  <c r="AH68" i="14"/>
  <c r="AJ68" i="14"/>
  <c r="AL68" i="14"/>
  <c r="AM100" i="14" s="1"/>
  <c r="AN68" i="14"/>
  <c r="AP68" i="14"/>
  <c r="AR68" i="14"/>
  <c r="AT68" i="14"/>
  <c r="AT100" i="14" s="1"/>
  <c r="AU68" i="14"/>
  <c r="AU100" i="14" s="1"/>
  <c r="AV68" i="14"/>
  <c r="AV100" i="14" s="1"/>
  <c r="AD69" i="14"/>
  <c r="AF69" i="14"/>
  <c r="AH69" i="14"/>
  <c r="AJ69" i="14"/>
  <c r="AL69" i="14"/>
  <c r="AL101" i="14" s="1"/>
  <c r="AN69" i="14"/>
  <c r="AP69" i="14"/>
  <c r="AR69" i="14"/>
  <c r="AT69" i="14"/>
  <c r="AT101" i="14" s="1"/>
  <c r="AU69" i="14"/>
  <c r="AU101" i="14" s="1"/>
  <c r="AV69" i="14"/>
  <c r="AV101" i="14" s="1"/>
  <c r="AF55" i="14"/>
  <c r="AH55" i="14"/>
  <c r="AJ55" i="14"/>
  <c r="AL55" i="14"/>
  <c r="AN55" i="14"/>
  <c r="AP55" i="14"/>
  <c r="AR55" i="14"/>
  <c r="AS87" i="14" s="1"/>
  <c r="AT55" i="14"/>
  <c r="AT87" i="14" s="1"/>
  <c r="AU55" i="14"/>
  <c r="AU87" i="14" s="1"/>
  <c r="AV55" i="14"/>
  <c r="AV87" i="14" s="1"/>
  <c r="AD55" i="14"/>
  <c r="S36" i="14"/>
  <c r="AA70" i="14" s="1"/>
  <c r="AA102" i="14" s="1"/>
  <c r="AF35" i="14"/>
  <c r="AW69" i="14" s="1"/>
  <c r="AW101" i="14" s="1"/>
  <c r="AF34" i="14"/>
  <c r="AW68" i="14" s="1"/>
  <c r="AW100" i="14" s="1"/>
  <c r="S34" i="14"/>
  <c r="AA68" i="14" s="1"/>
  <c r="AA100" i="14" s="1"/>
  <c r="AF33" i="14"/>
  <c r="AW67" i="14" s="1"/>
  <c r="AW99" i="14" s="1"/>
  <c r="AF32" i="14"/>
  <c r="AW66" i="14" s="1"/>
  <c r="AW98" i="14" s="1"/>
  <c r="S32" i="14"/>
  <c r="AA66" i="14" s="1"/>
  <c r="AA98" i="14" s="1"/>
  <c r="S31" i="14"/>
  <c r="AA65" i="14" s="1"/>
  <c r="AA97" i="14" s="1"/>
  <c r="AF30" i="14"/>
  <c r="AW64" i="14" s="1"/>
  <c r="AW96" i="14" s="1"/>
  <c r="S30" i="14"/>
  <c r="AA64" i="14" s="1"/>
  <c r="AA96" i="14" s="1"/>
  <c r="AF28" i="14"/>
  <c r="AW62" i="14" s="1"/>
  <c r="AW94" i="14" s="1"/>
  <c r="S28" i="14"/>
  <c r="AA62" i="14" s="1"/>
  <c r="AA94" i="14" s="1"/>
  <c r="AF27" i="14"/>
  <c r="AW61" i="14" s="1"/>
  <c r="AW93" i="14" s="1"/>
  <c r="S27" i="14"/>
  <c r="AA61" i="14" s="1"/>
  <c r="AA93" i="14" s="1"/>
  <c r="AF26" i="14"/>
  <c r="AW60" i="14" s="1"/>
  <c r="AW92" i="14" s="1"/>
  <c r="S26" i="14"/>
  <c r="AA60" i="14" s="1"/>
  <c r="AA92" i="14" s="1"/>
  <c r="S25" i="14"/>
  <c r="AA59" i="14" s="1"/>
  <c r="AA91" i="14" s="1"/>
  <c r="AF24" i="14"/>
  <c r="AW58" i="14" s="1"/>
  <c r="AW90" i="14" s="1"/>
  <c r="AA58" i="14"/>
  <c r="AA90" i="14" s="1"/>
  <c r="AF23" i="14"/>
  <c r="AW57" i="14" s="1"/>
  <c r="AW89" i="14" s="1"/>
  <c r="S23" i="14"/>
  <c r="AA57" i="14" s="1"/>
  <c r="AA89" i="14" s="1"/>
  <c r="AF22" i="14"/>
  <c r="AW56" i="14" s="1"/>
  <c r="AW88" i="14" s="1"/>
  <c r="S22" i="14"/>
  <c r="AA56" i="14" s="1"/>
  <c r="AA88" i="14" s="1"/>
  <c r="AF21" i="14"/>
  <c r="AW55" i="14" s="1"/>
  <c r="AW87" i="14" s="1"/>
  <c r="S21" i="14"/>
  <c r="AA55" i="14" s="1"/>
  <c r="AA87" i="14" s="1"/>
  <c r="T19" i="14"/>
  <c r="G19" i="14"/>
  <c r="F19" i="14"/>
  <c r="W18" i="14"/>
  <c r="X18" i="14" s="1"/>
  <c r="Y18" i="14" s="1"/>
  <c r="Z18" i="14" s="1"/>
  <c r="AA18" i="14" s="1"/>
  <c r="AB18" i="14" s="1"/>
  <c r="J18" i="14"/>
  <c r="K18" i="14" s="1"/>
  <c r="L18" i="14" s="1"/>
  <c r="M18" i="14" s="1"/>
  <c r="N18" i="14" s="1"/>
  <c r="O18" i="14" s="1"/>
  <c r="E13" i="14"/>
  <c r="AD19" i="14" s="1"/>
  <c r="D13" i="14"/>
  <c r="R19" i="14" s="1"/>
  <c r="E12" i="14"/>
  <c r="AE19" i="14" s="1"/>
  <c r="D12" i="14"/>
  <c r="Q19" i="14" s="1"/>
  <c r="E11" i="14"/>
  <c r="AC19" i="14" s="1"/>
  <c r="D11" i="14"/>
  <c r="P19" i="14" s="1"/>
  <c r="E10" i="14"/>
  <c r="AB19" i="14" s="1"/>
  <c r="D10" i="14"/>
  <c r="O19" i="14" s="1"/>
  <c r="E9" i="14"/>
  <c r="AA19" i="14" s="1"/>
  <c r="D9" i="14"/>
  <c r="N19" i="14" s="1"/>
  <c r="E8" i="14"/>
  <c r="Z19" i="14" s="1"/>
  <c r="D8" i="14"/>
  <c r="M19" i="14" s="1"/>
  <c r="E7" i="14"/>
  <c r="Y19" i="14" s="1"/>
  <c r="D7" i="14"/>
  <c r="L19" i="14" s="1"/>
  <c r="E6" i="14"/>
  <c r="X19" i="14" s="1"/>
  <c r="D6" i="14"/>
  <c r="K19" i="14" s="1"/>
  <c r="E5" i="14"/>
  <c r="W19" i="14" s="1"/>
  <c r="D5" i="14"/>
  <c r="J19" i="14" s="1"/>
  <c r="E4" i="14"/>
  <c r="V19" i="14" s="1"/>
  <c r="D4" i="14"/>
  <c r="I19" i="14" s="1"/>
  <c r="E3" i="14"/>
  <c r="U19" i="14" s="1"/>
  <c r="D3" i="14"/>
  <c r="H19" i="14" s="1"/>
  <c r="E2" i="14"/>
  <c r="D2" i="14"/>
  <c r="D13" i="2"/>
  <c r="E13" i="2"/>
  <c r="E12" i="2"/>
  <c r="D12" i="2"/>
  <c r="H97" i="14" l="1"/>
  <c r="I97" i="14"/>
  <c r="H92" i="14"/>
  <c r="I92" i="14"/>
  <c r="H88" i="14"/>
  <c r="I88" i="14"/>
  <c r="C60" i="14"/>
  <c r="H93" i="14"/>
  <c r="I93" i="14"/>
  <c r="H90" i="14"/>
  <c r="I90" i="14"/>
  <c r="P94" i="14"/>
  <c r="M93" i="14"/>
  <c r="L98" i="14"/>
  <c r="M97" i="14"/>
  <c r="U88" i="14"/>
  <c r="N92" i="14"/>
  <c r="N90" i="14"/>
  <c r="O95" i="14"/>
  <c r="O91" i="14"/>
  <c r="K87" i="14"/>
  <c r="H98" i="14"/>
  <c r="J96" i="14"/>
  <c r="K95" i="14"/>
  <c r="L94" i="14"/>
  <c r="J92" i="14"/>
  <c r="K91" i="14"/>
  <c r="P88" i="14"/>
  <c r="N102" i="14"/>
  <c r="AK99" i="14"/>
  <c r="AE95" i="14"/>
  <c r="O87" i="14"/>
  <c r="T98" i="14"/>
  <c r="U97" i="14"/>
  <c r="V96" i="14"/>
  <c r="W95" i="14"/>
  <c r="H94" i="14"/>
  <c r="V92" i="14"/>
  <c r="W91" i="14"/>
  <c r="O89" i="14"/>
  <c r="W100" i="14"/>
  <c r="AI98" i="14"/>
  <c r="AD94" i="14"/>
  <c r="W87" i="14"/>
  <c r="N96" i="14"/>
  <c r="V102" i="14"/>
  <c r="AL100" i="14"/>
  <c r="AG96" i="14"/>
  <c r="U87" i="14"/>
  <c r="P98" i="14"/>
  <c r="Q97" i="14"/>
  <c r="R96" i="14"/>
  <c r="S95" i="14"/>
  <c r="T94" i="14"/>
  <c r="Q93" i="14"/>
  <c r="R92" i="14"/>
  <c r="S91" i="14"/>
  <c r="S90" i="14"/>
  <c r="J89" i="14"/>
  <c r="L100" i="14"/>
  <c r="AM101" i="14"/>
  <c r="AH97" i="14"/>
  <c r="K88" i="14"/>
  <c r="AO87" i="14"/>
  <c r="AN87" i="14"/>
  <c r="AF99" i="14"/>
  <c r="AG99" i="14"/>
  <c r="AE98" i="14"/>
  <c r="AD98" i="14"/>
  <c r="AD97" i="14"/>
  <c r="AE97" i="14"/>
  <c r="AJ96" i="14"/>
  <c r="AK96" i="14"/>
  <c r="AF93" i="14"/>
  <c r="AG93" i="14"/>
  <c r="AJ92" i="14"/>
  <c r="AK92" i="14"/>
  <c r="AH90" i="14"/>
  <c r="AI90" i="14"/>
  <c r="AN89" i="14"/>
  <c r="AO89" i="14"/>
  <c r="AF87" i="14"/>
  <c r="AG87" i="14"/>
  <c r="AR101" i="14"/>
  <c r="AS101" i="14"/>
  <c r="AJ101" i="14"/>
  <c r="AK101" i="14"/>
  <c r="AP100" i="14"/>
  <c r="AQ100" i="14"/>
  <c r="AH100" i="14"/>
  <c r="AI100" i="14"/>
  <c r="AN99" i="14"/>
  <c r="AO99" i="14"/>
  <c r="AL98" i="14"/>
  <c r="AM98" i="14"/>
  <c r="AL97" i="14"/>
  <c r="AM97" i="14"/>
  <c r="AR96" i="14"/>
  <c r="AS96" i="14"/>
  <c r="AR95" i="14"/>
  <c r="AS95" i="14"/>
  <c r="AJ95" i="14"/>
  <c r="AK95" i="14"/>
  <c r="AP94" i="14"/>
  <c r="AQ94" i="14"/>
  <c r="AH94" i="14"/>
  <c r="AI94" i="14"/>
  <c r="AN93" i="14"/>
  <c r="AO93" i="14"/>
  <c r="AR92" i="14"/>
  <c r="AS92" i="14"/>
  <c r="AQ90" i="14"/>
  <c r="AP90" i="14"/>
  <c r="AF89" i="14"/>
  <c r="AG89" i="14"/>
  <c r="AM87" i="14"/>
  <c r="AL87" i="14"/>
  <c r="AP101" i="14"/>
  <c r="AQ101" i="14"/>
  <c r="AI101" i="14"/>
  <c r="AH101" i="14"/>
  <c r="AN100" i="14"/>
  <c r="AO100" i="14"/>
  <c r="AF100" i="14"/>
  <c r="AG100" i="14"/>
  <c r="AL99" i="14"/>
  <c r="AM99" i="14"/>
  <c r="AD99" i="14"/>
  <c r="AE99" i="14"/>
  <c r="AR98" i="14"/>
  <c r="AS98" i="14"/>
  <c r="AJ98" i="14"/>
  <c r="AK98" i="14"/>
  <c r="AR97" i="14"/>
  <c r="AS97" i="14"/>
  <c r="AJ97" i="14"/>
  <c r="AK97" i="14"/>
  <c r="AP96" i="14"/>
  <c r="AQ96" i="14"/>
  <c r="AH96" i="14"/>
  <c r="AI96" i="14"/>
  <c r="AQ95" i="14"/>
  <c r="AP95" i="14"/>
  <c r="AH95" i="14"/>
  <c r="AI95" i="14"/>
  <c r="AN94" i="14"/>
  <c r="AO94" i="14"/>
  <c r="AF94" i="14"/>
  <c r="AG94" i="14"/>
  <c r="AL93" i="14"/>
  <c r="AM93" i="14"/>
  <c r="AD93" i="14"/>
  <c r="AE93" i="14"/>
  <c r="AP92" i="14"/>
  <c r="AQ92" i="14"/>
  <c r="AH92" i="14"/>
  <c r="AI92" i="14"/>
  <c r="AN90" i="14"/>
  <c r="AO90" i="14"/>
  <c r="AF90" i="14"/>
  <c r="AG90" i="14"/>
  <c r="AL89" i="14"/>
  <c r="AM89" i="14"/>
  <c r="AE89" i="14"/>
  <c r="AD89" i="14"/>
  <c r="AR88" i="14"/>
  <c r="AS88" i="14"/>
  <c r="AJ88" i="14"/>
  <c r="AK88" i="14"/>
  <c r="P87" i="14"/>
  <c r="Q87" i="14"/>
  <c r="R97" i="14"/>
  <c r="S97" i="14"/>
  <c r="J97" i="14"/>
  <c r="K97" i="14"/>
  <c r="P96" i="14"/>
  <c r="Q96" i="14"/>
  <c r="H96" i="14"/>
  <c r="P95" i="14"/>
  <c r="Q95" i="14"/>
  <c r="H95" i="14"/>
  <c r="V94" i="14"/>
  <c r="W94" i="14"/>
  <c r="N94" i="14"/>
  <c r="O94" i="14"/>
  <c r="P91" i="14"/>
  <c r="Q91" i="14"/>
  <c r="H91" i="14"/>
  <c r="V90" i="14"/>
  <c r="W90" i="14"/>
  <c r="M89" i="14"/>
  <c r="L89" i="14"/>
  <c r="R88" i="14"/>
  <c r="S88" i="14"/>
  <c r="Q102" i="14"/>
  <c r="P102" i="14"/>
  <c r="H102" i="14"/>
  <c r="I102" i="14"/>
  <c r="P100" i="14"/>
  <c r="Q100" i="14"/>
  <c r="H100" i="14"/>
  <c r="I100" i="14"/>
  <c r="U93" i="14"/>
  <c r="T89" i="14"/>
  <c r="AP98" i="14"/>
  <c r="AQ98" i="14"/>
  <c r="AP97" i="14"/>
  <c r="AQ97" i="14"/>
  <c r="AN96" i="14"/>
  <c r="AO96" i="14"/>
  <c r="AN95" i="14"/>
  <c r="AO95" i="14"/>
  <c r="AF95" i="14"/>
  <c r="AG95" i="14"/>
  <c r="AL94" i="14"/>
  <c r="AM94" i="14"/>
  <c r="AJ93" i="14"/>
  <c r="AK93" i="14"/>
  <c r="AN92" i="14"/>
  <c r="AO92" i="14"/>
  <c r="AL90" i="14"/>
  <c r="AM90" i="14"/>
  <c r="AR89" i="14"/>
  <c r="AS89" i="14"/>
  <c r="AJ89" i="14"/>
  <c r="AK89" i="14"/>
  <c r="AP88" i="14"/>
  <c r="AQ88" i="14"/>
  <c r="W98" i="14"/>
  <c r="S98" i="14"/>
  <c r="O98" i="14"/>
  <c r="K98" i="14"/>
  <c r="U96" i="14"/>
  <c r="M96" i="14"/>
  <c r="S94" i="14"/>
  <c r="K94" i="14"/>
  <c r="U92" i="14"/>
  <c r="Q92" i="14"/>
  <c r="M92" i="14"/>
  <c r="M90" i="14"/>
  <c r="S89" i="14"/>
  <c r="H89" i="14"/>
  <c r="O88" i="14"/>
  <c r="T102" i="14"/>
  <c r="L102" i="14"/>
  <c r="T100" i="14"/>
  <c r="AR87" i="14"/>
  <c r="AS93" i="14"/>
  <c r="AM88" i="14"/>
  <c r="AE87" i="14"/>
  <c r="AD87" i="14"/>
  <c r="AK87" i="14"/>
  <c r="AJ87" i="14"/>
  <c r="AN101" i="14"/>
  <c r="AO101" i="14"/>
  <c r="AF101" i="14"/>
  <c r="AG101" i="14"/>
  <c r="AD100" i="14"/>
  <c r="AE100" i="14"/>
  <c r="AR99" i="14"/>
  <c r="AS99" i="14"/>
  <c r="AQ87" i="14"/>
  <c r="AP87" i="14"/>
  <c r="AI87" i="14"/>
  <c r="AH87" i="14"/>
  <c r="AD101" i="14"/>
  <c r="AE101" i="14"/>
  <c r="AR100" i="14"/>
  <c r="AS100" i="14"/>
  <c r="AJ100" i="14"/>
  <c r="AK100" i="14"/>
  <c r="AH99" i="14"/>
  <c r="AI99" i="14"/>
  <c r="AF98" i="14"/>
  <c r="AG98" i="14"/>
  <c r="AN97" i="14"/>
  <c r="AO97" i="14"/>
  <c r="AF97" i="14"/>
  <c r="AG97" i="14"/>
  <c r="AD96" i="14"/>
  <c r="AE96" i="14"/>
  <c r="AL95" i="14"/>
  <c r="AM95" i="14"/>
  <c r="AR94" i="14"/>
  <c r="AS94" i="14"/>
  <c r="AJ94" i="14"/>
  <c r="AK94" i="14"/>
  <c r="AP93" i="14"/>
  <c r="AQ93" i="14"/>
  <c r="AD92" i="14"/>
  <c r="AE92" i="14"/>
  <c r="AR90" i="14"/>
  <c r="AS90" i="14"/>
  <c r="AP89" i="14"/>
  <c r="AQ89" i="14"/>
  <c r="AN88" i="14"/>
  <c r="AO88" i="14"/>
  <c r="AF88" i="14"/>
  <c r="AG88" i="14"/>
  <c r="I87" i="14"/>
  <c r="M87" i="14"/>
  <c r="S87" i="14"/>
  <c r="W97" i="14"/>
  <c r="O97" i="14"/>
  <c r="U95" i="14"/>
  <c r="M95" i="14"/>
  <c r="W93" i="14"/>
  <c r="S93" i="14"/>
  <c r="O93" i="14"/>
  <c r="K93" i="14"/>
  <c r="U91" i="14"/>
  <c r="M91" i="14"/>
  <c r="Q90" i="14"/>
  <c r="K90" i="14"/>
  <c r="W89" i="14"/>
  <c r="M88" i="14"/>
  <c r="R102" i="14"/>
  <c r="J102" i="14"/>
  <c r="AL92" i="14"/>
  <c r="AK90" i="14"/>
  <c r="AI89" i="14"/>
  <c r="AH88" i="14"/>
  <c r="AD88" i="14"/>
  <c r="AE88" i="14"/>
  <c r="R100" i="14"/>
  <c r="S100" i="14"/>
  <c r="J100" i="14"/>
  <c r="K100" i="14"/>
  <c r="U90" i="14"/>
  <c r="P89" i="14"/>
  <c r="W88" i="14"/>
  <c r="O100" i="14"/>
  <c r="AP99" i="14"/>
  <c r="AO98" i="14"/>
  <c r="AL96" i="14"/>
  <c r="AH93" i="14"/>
  <c r="AG92" i="14"/>
  <c r="AE90" i="14"/>
  <c r="B60" i="14"/>
  <c r="B67" i="14"/>
  <c r="B55" i="14"/>
  <c r="B62" i="14"/>
  <c r="S19" i="14"/>
  <c r="D70" i="14"/>
  <c r="B59" i="14"/>
  <c r="C69" i="14"/>
  <c r="B52" i="14"/>
  <c r="B63" i="14"/>
  <c r="B54" i="14"/>
  <c r="C66" i="14"/>
  <c r="C56" i="14"/>
  <c r="C55" i="14"/>
  <c r="C67" i="14"/>
  <c r="C65" i="14"/>
  <c r="C64" i="14"/>
  <c r="C58" i="14"/>
  <c r="C57" i="14"/>
  <c r="D66" i="14"/>
  <c r="B58" i="14"/>
  <c r="B57" i="14"/>
  <c r="B56" i="14"/>
  <c r="B53" i="14"/>
  <c r="B65" i="14"/>
  <c r="C68" i="14"/>
  <c r="C62" i="14"/>
  <c r="C61" i="14"/>
  <c r="D55" i="14"/>
  <c r="B61" i="14"/>
  <c r="D62" i="14"/>
  <c r="D58" i="14"/>
  <c r="C63" i="14"/>
  <c r="D63" i="14"/>
  <c r="D59" i="14"/>
  <c r="D68" i="14"/>
  <c r="D61" i="14"/>
  <c r="AF19" i="14"/>
  <c r="D65" i="14"/>
  <c r="D57" i="14"/>
  <c r="D64" i="14"/>
  <c r="D60" i="14"/>
  <c r="D56" i="14"/>
  <c r="AD49" i="12"/>
  <c r="Q49" i="12"/>
  <c r="AD74" i="12"/>
  <c r="P74" i="12"/>
  <c r="P57" i="12"/>
  <c r="P37" i="12"/>
  <c r="AD37" i="12"/>
  <c r="F56" i="12"/>
  <c r="G56" i="12" s="1"/>
  <c r="H56" i="12" s="1"/>
  <c r="I56" i="12" s="1"/>
  <c r="J56" i="12" s="1"/>
  <c r="K56" i="12" s="1"/>
  <c r="S36" i="2"/>
  <c r="AF35" i="2"/>
  <c r="T36" i="12"/>
  <c r="U36" i="12" s="1"/>
  <c r="V36" i="12" s="1"/>
  <c r="W36" i="12" s="1"/>
  <c r="X36" i="12" s="1"/>
  <c r="Y36" i="12" s="1"/>
  <c r="F36" i="12"/>
  <c r="G36" i="12" s="1"/>
  <c r="H36" i="12" s="1"/>
  <c r="I36" i="12" s="1"/>
  <c r="J36" i="12" s="1"/>
  <c r="K36" i="12" s="1"/>
  <c r="AF34" i="2"/>
  <c r="S34" i="2"/>
  <c r="L176" i="12"/>
  <c r="Z29" i="5"/>
  <c r="O29" i="5"/>
  <c r="AD27" i="12"/>
  <c r="P27" i="12"/>
  <c r="K162" i="12"/>
  <c r="C101" i="14" l="1"/>
  <c r="C100" i="14"/>
  <c r="C95" i="14"/>
  <c r="C88" i="14"/>
  <c r="D90" i="14"/>
  <c r="D93" i="14"/>
  <c r="D92" i="14"/>
  <c r="D94" i="14"/>
  <c r="D98" i="14"/>
  <c r="C94" i="14"/>
  <c r="D88" i="14"/>
  <c r="D87" i="14"/>
  <c r="D97" i="14"/>
  <c r="C90" i="14"/>
  <c r="C89" i="14"/>
  <c r="C98" i="14"/>
  <c r="C92" i="14"/>
  <c r="C87" i="14"/>
  <c r="D100" i="14"/>
  <c r="D102" i="14"/>
  <c r="C93" i="14"/>
  <c r="C99" i="14"/>
  <c r="C96" i="14"/>
  <c r="D89" i="14"/>
  <c r="D91" i="14"/>
  <c r="D95" i="14"/>
  <c r="D96" i="14"/>
  <c r="C97" i="14"/>
  <c r="O19" i="3"/>
  <c r="O20" i="3"/>
  <c r="O21" i="3"/>
  <c r="AF33" i="2"/>
  <c r="P20" i="3" l="1"/>
  <c r="L8" i="4"/>
  <c r="L14" i="10" l="1"/>
  <c r="L15" i="10"/>
  <c r="L13" i="10"/>
  <c r="F39" i="10"/>
  <c r="F40" i="10"/>
  <c r="F41" i="10"/>
  <c r="F42" i="10"/>
  <c r="F43" i="10"/>
  <c r="F38" i="10"/>
  <c r="F34" i="10"/>
  <c r="F30" i="10"/>
  <c r="F31" i="10"/>
  <c r="F32" i="10"/>
  <c r="F33" i="10"/>
  <c r="F29" i="10"/>
  <c r="F21" i="10"/>
  <c r="F22" i="10"/>
  <c r="F23" i="10"/>
  <c r="F24" i="10"/>
  <c r="F25" i="10"/>
  <c r="F20" i="10"/>
  <c r="E28" i="10"/>
  <c r="E37" i="10"/>
  <c r="M14" i="10"/>
  <c r="J6" i="10"/>
  <c r="S9" i="6"/>
  <c r="N8" i="6"/>
  <c r="O8" i="6" s="1"/>
  <c r="S31" i="2"/>
  <c r="S32" i="2"/>
  <c r="AF32" i="2"/>
  <c r="AF21" i="2"/>
  <c r="AF22" i="2"/>
  <c r="AF23" i="2"/>
  <c r="AF24" i="2"/>
  <c r="AF26" i="2"/>
  <c r="AF27" i="2"/>
  <c r="AF28" i="2"/>
  <c r="AF30" i="2"/>
  <c r="S23" i="2"/>
  <c r="S24" i="2"/>
  <c r="S25" i="2"/>
  <c r="S26" i="2"/>
  <c r="S27" i="2"/>
  <c r="S28" i="2"/>
  <c r="S30" i="2"/>
  <c r="S22" i="2"/>
  <c r="S21" i="2"/>
  <c r="O5" i="3" l="1"/>
  <c r="O6" i="3"/>
  <c r="O7" i="3"/>
  <c r="O8" i="3"/>
  <c r="P8" i="3" s="1"/>
  <c r="O9" i="3"/>
  <c r="O10" i="3"/>
  <c r="O11" i="3"/>
  <c r="P11" i="3" s="1"/>
  <c r="O12" i="3"/>
  <c r="O13" i="3"/>
  <c r="O14" i="3"/>
  <c r="O15" i="3"/>
  <c r="O16" i="3"/>
  <c r="O17" i="3"/>
  <c r="O4" i="3"/>
  <c r="P14" i="3" l="1"/>
  <c r="P17" i="3"/>
  <c r="P5" i="3"/>
  <c r="U8" i="3"/>
  <c r="U4" i="3"/>
  <c r="V13" i="3"/>
  <c r="U13" i="3"/>
  <c r="V12" i="3"/>
  <c r="U12" i="3"/>
  <c r="V11" i="3"/>
  <c r="U11" i="3"/>
  <c r="V10" i="3"/>
  <c r="U10" i="3"/>
  <c r="V9" i="3"/>
  <c r="U9" i="3"/>
  <c r="V8" i="3"/>
  <c r="V7" i="3"/>
  <c r="U7" i="3"/>
  <c r="V6" i="3"/>
  <c r="U6" i="3"/>
  <c r="V5" i="3"/>
  <c r="U5" i="3"/>
  <c r="V4" i="3"/>
  <c r="V3" i="3"/>
  <c r="U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AD19" i="2"/>
  <c r="R19" i="2"/>
  <c r="AE19" i="2"/>
  <c r="Q19" i="2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AF19" i="2" l="1"/>
  <c r="S19" i="2"/>
</calcChain>
</file>

<file path=xl/sharedStrings.xml><?xml version="1.0" encoding="utf-8"?>
<sst xmlns="http://schemas.openxmlformats.org/spreadsheetml/2006/main" count="826" uniqueCount="151">
  <si>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</si>
  <si>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</si>
  <si>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</si>
  <si>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</si>
  <si>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</si>
  <si>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</si>
  <si>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</si>
  <si>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</si>
  <si>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</si>
  <si>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</si>
  <si>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</si>
  <si>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</si>
  <si>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</si>
  <si>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</si>
  <si>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</si>
  <si>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</si>
  <si>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</si>
  <si>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</si>
  <si>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</si>
  <si>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</si>
  <si>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</si>
  <si>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</si>
  <si>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</si>
  <si>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</si>
  <si>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</si>
  <si>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</si>
  <si>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</si>
  <si>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</si>
  <si>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</si>
  <si>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</si>
  <si>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</si>
  <si>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</si>
  <si>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Over 70</t>
  </si>
  <si>
    <t>Death M+F</t>
  </si>
  <si>
    <t>F/W</t>
  </si>
  <si>
    <t>Israel</t>
  </si>
  <si>
    <t>0-14</t>
  </si>
  <si>
    <t>15-44</t>
  </si>
  <si>
    <t>45-64</t>
  </si>
  <si>
    <t>65-74</t>
  </si>
  <si>
    <t>75+</t>
  </si>
  <si>
    <t>France</t>
  </si>
  <si>
    <t>0-17</t>
  </si>
  <si>
    <t>18-44</t>
  </si>
  <si>
    <t>64-74</t>
  </si>
  <si>
    <t>New York City</t>
  </si>
  <si>
    <t>Princess Cruise</t>
  </si>
  <si>
    <t>&lt;60</t>
  </si>
  <si>
    <t>&lt;5</t>
  </si>
  <si>
    <t>5-14</t>
  </si>
  <si>
    <t>15-59</t>
  </si>
  <si>
    <t>60-79</t>
  </si>
  <si>
    <t>Germany</t>
  </si>
  <si>
    <t>0-19</t>
  </si>
  <si>
    <t>20-39</t>
  </si>
  <si>
    <t>40-59</t>
  </si>
  <si>
    <t>U</t>
  </si>
  <si>
    <t>Over 60</t>
  </si>
  <si>
    <t>Washington State</t>
  </si>
  <si>
    <t>Over 65</t>
  </si>
  <si>
    <t>&lt;20</t>
  </si>
  <si>
    <t>Santa Clara</t>
  </si>
  <si>
    <t>25-34</t>
  </si>
  <si>
    <t>15-24</t>
  </si>
  <si>
    <t>35-44</t>
  </si>
  <si>
    <t>45-54</t>
  </si>
  <si>
    <t>Austria</t>
  </si>
  <si>
    <t>England</t>
  </si>
  <si>
    <t>75-84</t>
  </si>
  <si>
    <t>85+</t>
  </si>
  <si>
    <t>Sources:</t>
  </si>
  <si>
    <t>https://www.ined.fr/fichier/rte/85/France/Deaths-Age-Sex_Covid-19_France_12-04.xlsx</t>
  </si>
  <si>
    <t>https://t.me/MOHreport/3884</t>
  </si>
  <si>
    <t>https://www.medrxiv.org/content/10.1101/2020.03.05.20031773v2</t>
  </si>
  <si>
    <t>https://www.bag.admin.ch/bag/fr/home/krankheiten/ausbrueche-epidemien-pandemien/aktuelle-ausbrueche-epidemien/novel-cov/situation-schweiz-und-international.html#1164290551</t>
  </si>
  <si>
    <t>https://www.epicentro.iss.it/</t>
  </si>
  <si>
    <t>https://www.ssi.dk/aktuelt/sygdomsudbrud/coronavirus/covid-19-i-danmark-epidemiologisk-overvaagningsrapport</t>
  </si>
  <si>
    <t>http://ncov.mohw.go.kr/tcmBoardList.do?brdId=&amp;brdGubun=&amp;dataGubun=&amp;ncvContSeq=&amp;contSeq=&amp;board_id=&amp;gubun=</t>
  </si>
  <si>
    <t>https://covid19.min-saude.pt/relatorio-de-situacao/</t>
  </si>
  <si>
    <t>https://experience.arcgis.com/experience/09f821667ce64bf7be6f9f87457ed9aa</t>
  </si>
  <si>
    <t>https://www.vg.no/spesial/2020/corona/</t>
  </si>
  <si>
    <t>https://www.mscbs.gob.es/profesionales/saludPublica/ccayes/alertasActual/nCov-China/documentos/Actualizacion_70_COVID-19.pdf</t>
  </si>
  <si>
    <t>https://www.rivm.nl/coronavirus-covid-19/grafieken</t>
  </si>
  <si>
    <t>https://epidemio.wiv-isp.be/ID/Documents/Covid19/Meest%20recente%20update.pdf</t>
  </si>
  <si>
    <t>Source: https://www.ons.gov.uk/peoplepopulationandcommunity/birthsdeathsandmarriages/deaths/bulletins/deathsregisteredweeklyinenglandandwalesprovisional/weekending27march2020</t>
  </si>
  <si>
    <t>Source:</t>
  </si>
  <si>
    <t>Source:https://metro.co.uk/2020/04/03/coronavirus-deaths-age-uk-12506448/</t>
  </si>
  <si>
    <t>Source: https://www.doh.wa.gov/Emergencies/Coronavirus</t>
  </si>
  <si>
    <t>Source:https://www.rki.de/DE/Content/InfAZ/N/Neuartiges_Coronavirus/Situationsberichte/2020-04-11-en.pdf?__blob=publicationFile</t>
  </si>
  <si>
    <t>Source:https://www1.nyc.gov/site/doh/covid/covid-19-data-archive.page</t>
  </si>
  <si>
    <t>Source; https://www.sccgov.org/sites/phd/DiseaseInformation/novel-coronavirus/Pages/dashboard.aspx#cases</t>
  </si>
  <si>
    <t>Source:https://info.gesundheitsministerium.at/</t>
  </si>
  <si>
    <t>Michigan</t>
  </si>
  <si>
    <t>Unknown</t>
  </si>
  <si>
    <t>&lt;1%</t>
  </si>
  <si>
    <t>&lt;1</t>
  </si>
  <si>
    <t>California</t>
  </si>
  <si>
    <t>18-49</t>
  </si>
  <si>
    <t>50-64</t>
  </si>
  <si>
    <t>65+</t>
  </si>
  <si>
    <t>Over 50</t>
  </si>
  <si>
    <t>Massachusets</t>
  </si>
  <si>
    <t>&lt;19</t>
  </si>
  <si>
    <t>Pennsylvania</t>
  </si>
  <si>
    <t>0-4</t>
  </si>
  <si>
    <t>5-12</t>
  </si>
  <si>
    <t>13-18</t>
  </si>
  <si>
    <t>19-24</t>
  </si>
  <si>
    <t>25-49</t>
  </si>
  <si>
    <t>Chicago</t>
  </si>
  <si>
    <t>18-29</t>
  </si>
  <si>
    <t>70+</t>
  </si>
  <si>
    <t>Florida</t>
  </si>
  <si>
    <t>55-64</t>
  </si>
  <si>
    <t>https://portal.ct.gov/-/media/Coronavirus/CTDPHCOVID19summary4142020.pdf?la=en</t>
  </si>
  <si>
    <t>New York</t>
  </si>
  <si>
    <t>Texas</t>
  </si>
  <si>
    <t>Connecuticut</t>
  </si>
  <si>
    <t>Indiana</t>
  </si>
  <si>
    <t>https://www.coronavirus.in.gov/</t>
  </si>
  <si>
    <t>Over 55</t>
  </si>
  <si>
    <t>https://1drv.ms/x/s!AjiqZKzuRvMwcpET3pysU5fsAqA</t>
  </si>
  <si>
    <t>Connecticut</t>
  </si>
  <si>
    <t>&gt;84</t>
  </si>
  <si>
    <t>0,4%</t>
  </si>
  <si>
    <t>United States</t>
  </si>
  <si>
    <t>1-4</t>
  </si>
  <si>
    <t>Over 45</t>
  </si>
  <si>
    <t>Maryland</t>
  </si>
  <si>
    <t>Ohio</t>
  </si>
  <si>
    <t>Colorado</t>
  </si>
  <si>
    <t>Virginia</t>
  </si>
  <si>
    <t>Georgia</t>
  </si>
  <si>
    <t>18-59</t>
  </si>
  <si>
    <t>60+</t>
  </si>
  <si>
    <t>Missouri</t>
  </si>
  <si>
    <t>Tennessee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</si>
  <si>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</si>
  <si>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</si>
  <si>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</si>
  <si>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</si>
  <si>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</si>
  <si>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</si>
  <si>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</si>
  <si>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</si>
  <si>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81+</t>
  </si>
  <si>
    <t>0 to 17</t>
  </si>
  <si>
    <t>18 to 24</t>
  </si>
  <si>
    <t>25 to 49</t>
  </si>
  <si>
    <t>North Carolina</t>
  </si>
  <si>
    <t>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</si>
</sst>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0.000000000000000%"/>
  </numFmts>
  <fonts count="8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theme="6" tint="0.79998168889431442"/>
        <bgColor indexed="65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2" borderId="1">
      <alignment horizontal="right" vertical="center"/>
    </xf>
    <xf numFmtId="3" fontId="4" fillId="0" borderId="1">
      <alignment horizontal="center" vertical="center"/>
    </xf>
    <xf numFmtId="1" fontId="3" fillId="0" borderId="1"/>
    <xf numFmtId="164" fontId="3" fillId="0" borderId="1">
      <alignment horizontal="center"/>
    </xf>
    <xf numFmtId="10" fontId="3" fillId="0" borderId="1"/>
    <xf numFmtId="0" fontId="5" fillId="0" borderId="0" applyNumberFormat="0" applyFill="0" applyBorder="0" applyAlignment="0" applyProtection="0"/>
    <xf numFmtId="0" fontId="1" fillId="15" borderId="0" applyNumberFormat="0" applyBorder="0" applyAlignment="0" applyProtection="0"/>
  </cellStyleXfs>
  <cellXfs count="200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0" xfId="0" applyFill="1" applyBorder="1"/>
    <xf numFmtId="0" fontId="0" fillId="4" borderId="3" xfId="0" applyFill="1" applyBorder="1"/>
    <xf numFmtId="0" fontId="0" fillId="4" borderId="4" xfId="0" applyFill="1" applyBorder="1"/>
    <xf numFmtId="0" fontId="3" fillId="4" borderId="5" xfId="2" applyFill="1" applyBorder="1">
      <alignment horizontal="right" vertical="center"/>
    </xf>
    <xf numFmtId="9" fontId="0" fillId="4" borderId="6" xfId="1" applyFont="1" applyFill="1" applyBorder="1"/>
    <xf numFmtId="0" fontId="3" fillId="4" borderId="5" xfId="2" quotePrefix="1" applyFill="1" applyBorder="1">
      <alignment horizontal="right" vertical="center"/>
    </xf>
    <xf numFmtId="0" fontId="3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3" fillId="3" borderId="0" xfId="0" applyFont="1" applyFill="1" applyBorder="1"/>
    <xf numFmtId="0" fontId="3" fillId="3" borderId="8" xfId="0" applyFont="1" applyFill="1" applyBorder="1"/>
    <xf numFmtId="0" fontId="0" fillId="3" borderId="2" xfId="0" applyFill="1" applyBorder="1"/>
    <xf numFmtId="0" fontId="3" fillId="7" borderId="3" xfId="0" applyFont="1" applyFill="1" applyBorder="1" applyAlignment="1">
      <alignment horizontal="center"/>
    </xf>
    <xf numFmtId="3" fontId="3" fillId="3" borderId="0" xfId="0" applyNumberFormat="1" applyFont="1" applyFill="1" applyBorder="1"/>
    <xf numFmtId="0" fontId="3" fillId="7" borderId="3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9" fontId="0" fillId="5" borderId="5" xfId="0" applyNumberFormat="1" applyFill="1" applyBorder="1" applyAlignment="1">
      <alignment horizontal="center"/>
    </xf>
    <xf numFmtId="9" fontId="0" fillId="6" borderId="5" xfId="0" applyNumberForma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9" fontId="0" fillId="9" borderId="11" xfId="0" applyNumberFormat="1" applyFill="1" applyBorder="1" applyAlignment="1">
      <alignment horizontal="center"/>
    </xf>
    <xf numFmtId="9" fontId="0" fillId="8" borderId="11" xfId="0" applyNumberFormat="1" applyFill="1" applyBorder="1" applyAlignment="1">
      <alignment horizontal="center"/>
    </xf>
    <xf numFmtId="0" fontId="0" fillId="6" borderId="11" xfId="0" applyFill="1" applyBorder="1"/>
    <xf numFmtId="0" fontId="3" fillId="8" borderId="0" xfId="0" applyFont="1" applyFill="1" applyAlignment="1">
      <alignment horizontal="center"/>
    </xf>
    <xf numFmtId="164" fontId="3" fillId="0" borderId="12" xfId="5" applyBorder="1">
      <alignment horizontal="center"/>
    </xf>
    <xf numFmtId="164" fontId="3" fillId="8" borderId="12" xfId="5" applyFill="1" applyBorder="1">
      <alignment horizontal="center"/>
    </xf>
    <xf numFmtId="164" fontId="3" fillId="0" borderId="14" xfId="5" applyBorder="1">
      <alignment horizontal="center"/>
    </xf>
    <xf numFmtId="164" fontId="3" fillId="8" borderId="14" xfId="5" applyFill="1" applyBorder="1">
      <alignment horizontal="center"/>
    </xf>
    <xf numFmtId="0" fontId="3" fillId="8" borderId="4" xfId="0" applyFont="1" applyFill="1" applyBorder="1" applyAlignment="1">
      <alignment horizontal="center"/>
    </xf>
    <xf numFmtId="165" fontId="3" fillId="8" borderId="6" xfId="0" applyNumberFormat="1" applyFont="1" applyFill="1" applyBorder="1" applyAlignment="1">
      <alignment horizontal="center"/>
    </xf>
    <xf numFmtId="164" fontId="3" fillId="0" borderId="15" xfId="5" applyBorder="1">
      <alignment horizontal="center"/>
    </xf>
    <xf numFmtId="164" fontId="3" fillId="8" borderId="15" xfId="5" applyFill="1" applyBorder="1">
      <alignment horizontal="center"/>
    </xf>
    <xf numFmtId="0" fontId="3" fillId="8" borderId="9" xfId="0" applyFont="1" applyFill="1" applyBorder="1" applyAlignment="1">
      <alignment horizontal="center"/>
    </xf>
    <xf numFmtId="0" fontId="3" fillId="4" borderId="5" xfId="2" applyFill="1" applyBorder="1" applyAlignment="1">
      <alignment horizontal="center" vertical="center"/>
    </xf>
    <xf numFmtId="0" fontId="3" fillId="4" borderId="5" xfId="2" quotePrefix="1" applyFill="1" applyBorder="1" applyAlignment="1">
      <alignment horizontal="center" vertical="center"/>
    </xf>
    <xf numFmtId="0" fontId="3" fillId="8" borderId="5" xfId="2" applyFill="1" applyBorder="1" applyAlignment="1">
      <alignment horizontal="center" vertical="center"/>
    </xf>
    <xf numFmtId="0" fontId="3" fillId="2" borderId="16" xfId="2" applyBorder="1" applyAlignment="1">
      <alignment horizontal="center" vertical="center"/>
    </xf>
    <xf numFmtId="0" fontId="3" fillId="2" borderId="17" xfId="2" applyBorder="1" applyAlignment="1">
      <alignment horizontal="center" vertical="center"/>
    </xf>
    <xf numFmtId="0" fontId="3" fillId="2" borderId="18" xfId="2" applyBorder="1" applyAlignment="1">
      <alignment horizontal="center" vertical="center"/>
    </xf>
    <xf numFmtId="164" fontId="3" fillId="0" borderId="19" xfId="5" applyBorder="1">
      <alignment horizontal="center"/>
    </xf>
    <xf numFmtId="164" fontId="3" fillId="0" borderId="20" xfId="5" applyBorder="1">
      <alignment horizontal="center"/>
    </xf>
    <xf numFmtId="164" fontId="3" fillId="0" borderId="21" xfId="5" applyBorder="1">
      <alignment horizontal="center"/>
    </xf>
    <xf numFmtId="3" fontId="4" fillId="0" borderId="22" xfId="3" applyBorder="1">
      <alignment horizontal="center" vertical="center"/>
    </xf>
    <xf numFmtId="3" fontId="4" fillId="0" borderId="23" xfId="3" applyBorder="1">
      <alignment horizontal="center" vertical="center"/>
    </xf>
    <xf numFmtId="3" fontId="4" fillId="0" borderId="24" xfId="3" applyBorder="1">
      <alignment horizontal="center" vertical="center"/>
    </xf>
    <xf numFmtId="0" fontId="3" fillId="7" borderId="10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1" fontId="0" fillId="5" borderId="11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9" fontId="0" fillId="6" borderId="11" xfId="0" applyNumberFormat="1" applyFill="1" applyBorder="1" applyAlignment="1">
      <alignment horizontal="center"/>
    </xf>
    <xf numFmtId="9" fontId="0" fillId="10" borderId="0" xfId="0" applyNumberFormat="1" applyFill="1" applyBorder="1" applyAlignment="1">
      <alignment horizontal="center"/>
    </xf>
    <xf numFmtId="9" fontId="0" fillId="10" borderId="6" xfId="0" applyNumberFormat="1" applyFill="1" applyBorder="1" applyAlignment="1">
      <alignment horizontal="center"/>
    </xf>
    <xf numFmtId="164" fontId="6" fillId="0" borderId="0" xfId="0" applyNumberFormat="1" applyFont="1"/>
    <xf numFmtId="164" fontId="0" fillId="6" borderId="5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/>
    <xf numFmtId="9" fontId="0" fillId="6" borderId="0" xfId="1" applyFont="1" applyFill="1" applyBorder="1" applyAlignment="1">
      <alignment horizontal="center"/>
    </xf>
    <xf numFmtId="0" fontId="0" fillId="0" borderId="5" xfId="0" applyBorder="1"/>
    <xf numFmtId="9" fontId="0" fillId="6" borderId="0" xfId="1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64" fontId="0" fillId="9" borderId="11" xfId="1" applyNumberFormat="1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7" borderId="3" xfId="0" applyFont="1" applyFill="1" applyBorder="1" applyAlignment="1"/>
    <xf numFmtId="0" fontId="3" fillId="7" borderId="2" xfId="0" applyFont="1" applyFill="1" applyBorder="1" applyAlignment="1"/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1" fontId="6" fillId="12" borderId="6" xfId="0" applyNumberFormat="1" applyFont="1" applyFill="1" applyBorder="1" applyAlignment="1">
      <alignment horizontal="center"/>
    </xf>
    <xf numFmtId="9" fontId="6" fillId="12" borderId="0" xfId="0" applyNumberFormat="1" applyFont="1" applyFill="1" applyAlignment="1">
      <alignment horizontal="center"/>
    </xf>
    <xf numFmtId="0" fontId="6" fillId="12" borderId="0" xfId="0" applyFont="1" applyFill="1"/>
    <xf numFmtId="16" fontId="7" fillId="11" borderId="3" xfId="0" quotePrefix="1" applyNumberFormat="1" applyFont="1" applyFill="1" applyBorder="1" applyAlignment="1">
      <alignment horizontal="center"/>
    </xf>
    <xf numFmtId="9" fontId="6" fillId="12" borderId="11" xfId="0" applyNumberFormat="1" applyFont="1" applyFill="1" applyBorder="1" applyAlignment="1">
      <alignment horizontal="center"/>
    </xf>
    <xf numFmtId="0" fontId="6" fillId="12" borderId="11" xfId="0" applyFont="1" applyFill="1" applyBorder="1"/>
    <xf numFmtId="0" fontId="7" fillId="11" borderId="7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1" fontId="6" fillId="12" borderId="0" xfId="0" applyNumberFormat="1" applyFont="1" applyFill="1" applyAlignment="1">
      <alignment horizontal="center"/>
    </xf>
    <xf numFmtId="0" fontId="3" fillId="2" borderId="0" xfId="2" applyBorder="1" applyAlignment="1">
      <alignment horizontal="center" vertical="center"/>
    </xf>
    <xf numFmtId="0" fontId="3" fillId="4" borderId="0" xfId="2" applyFill="1" applyBorder="1" applyAlignment="1">
      <alignment horizontal="center" vertical="center"/>
    </xf>
    <xf numFmtId="16" fontId="0" fillId="0" borderId="0" xfId="0" applyNumberFormat="1"/>
    <xf numFmtId="0" fontId="5" fillId="0" borderId="0" xfId="7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7" fillId="13" borderId="10" xfId="0" applyFont="1" applyFill="1" applyBorder="1" applyAlignment="1">
      <alignment horizontal="center"/>
    </xf>
    <xf numFmtId="0" fontId="7" fillId="11" borderId="6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7" fillId="13" borderId="11" xfId="0" applyFont="1" applyFill="1" applyBorder="1" applyAlignment="1">
      <alignment horizontal="center"/>
    </xf>
    <xf numFmtId="0" fontId="7" fillId="13" borderId="4" xfId="0" applyFont="1" applyFill="1" applyBorder="1" applyAlignment="1">
      <alignment horizontal="center"/>
    </xf>
    <xf numFmtId="9" fontId="6" fillId="12" borderId="6" xfId="0" applyNumberFormat="1" applyFont="1" applyFill="1" applyBorder="1" applyAlignment="1">
      <alignment horizontal="center"/>
    </xf>
    <xf numFmtId="164" fontId="6" fillId="12" borderId="0" xfId="0" applyNumberFormat="1" applyFont="1" applyFill="1" applyAlignment="1">
      <alignment horizontal="center"/>
    </xf>
    <xf numFmtId="9" fontId="6" fillId="12" borderId="5" xfId="0" applyNumberFormat="1" applyFont="1" applyFill="1" applyBorder="1" applyAlignment="1">
      <alignment horizontal="center"/>
    </xf>
    <xf numFmtId="9" fontId="6" fillId="14" borderId="6" xfId="0" applyNumberFormat="1" applyFont="1" applyFill="1" applyBorder="1" applyAlignment="1">
      <alignment horizontal="center"/>
    </xf>
    <xf numFmtId="0" fontId="6" fillId="0" borderId="0" xfId="0" applyFont="1"/>
    <xf numFmtId="0" fontId="6" fillId="12" borderId="0" xfId="0" applyFont="1" applyFill="1" applyAlignment="1">
      <alignment horizontal="center"/>
    </xf>
    <xf numFmtId="0" fontId="6" fillId="12" borderId="6" xfId="0" applyFont="1" applyFill="1" applyBorder="1" applyAlignment="1">
      <alignment horizontal="center"/>
    </xf>
    <xf numFmtId="0" fontId="6" fillId="12" borderId="6" xfId="0" applyFont="1" applyFill="1" applyBorder="1"/>
    <xf numFmtId="0" fontId="7" fillId="11" borderId="4" xfId="0" applyFont="1" applyFill="1" applyBorder="1" applyAlignment="1">
      <alignment horizontal="center"/>
    </xf>
    <xf numFmtId="164" fontId="6" fillId="12" borderId="5" xfId="0" applyNumberFormat="1" applyFont="1" applyFill="1" applyBorder="1" applyAlignment="1">
      <alignment horizontal="center"/>
    </xf>
    <xf numFmtId="16" fontId="3" fillId="7" borderId="3" xfId="0" quotePrefix="1" applyNumberFormat="1" applyFont="1" applyFill="1" applyBorder="1" applyAlignment="1">
      <alignment horizontal="center"/>
    </xf>
    <xf numFmtId="0" fontId="0" fillId="0" borderId="0" xfId="0" quotePrefix="1"/>
    <xf numFmtId="0" fontId="7" fillId="11" borderId="0" xfId="0" applyFont="1" applyFill="1" applyBorder="1" applyAlignment="1">
      <alignment horizontal="center"/>
    </xf>
    <xf numFmtId="9" fontId="6" fillId="14" borderId="11" xfId="0" applyNumberFormat="1" applyFont="1" applyFill="1" applyBorder="1" applyAlignment="1">
      <alignment horizontal="center"/>
    </xf>
    <xf numFmtId="0" fontId="0" fillId="0" borderId="0" xfId="0" applyBorder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" fontId="0" fillId="0" borderId="0" xfId="0" applyNumberFormat="1"/>
    <xf numFmtId="9" fontId="0" fillId="0" borderId="0" xfId="0" applyNumberFormat="1"/>
    <xf numFmtId="1" fontId="0" fillId="5" borderId="0" xfId="0" applyNumberFormat="1" applyFill="1" applyBorder="1" applyAlignment="1">
      <alignment horizontal="center"/>
    </xf>
    <xf numFmtId="1" fontId="0" fillId="0" borderId="0" xfId="0" applyNumberFormat="1" applyBorder="1"/>
    <xf numFmtId="1" fontId="0" fillId="5" borderId="0" xfId="0" applyNumberFormat="1" applyFill="1" applyBorder="1"/>
    <xf numFmtId="1" fontId="0" fillId="6" borderId="6" xfId="0" applyNumberFormat="1" applyFill="1" applyBorder="1" applyAlignment="1">
      <alignment horizontal="center"/>
    </xf>
    <xf numFmtId="1" fontId="0" fillId="6" borderId="7" xfId="0" applyNumberFormat="1" applyFill="1" applyBorder="1" applyAlignment="1">
      <alignment horizontal="center"/>
    </xf>
    <xf numFmtId="1" fontId="0" fillId="6" borderId="9" xfId="0" applyNumberFormat="1" applyFill="1" applyBorder="1" applyAlignment="1">
      <alignment horizontal="center"/>
    </xf>
    <xf numFmtId="1" fontId="0" fillId="6" borderId="26" xfId="0" applyNumberForma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9" fontId="5" fillId="6" borderId="0" xfId="7" applyNumberFormat="1" applyFill="1" applyBorder="1" applyAlignment="1">
      <alignment horizontal="center"/>
    </xf>
    <xf numFmtId="13" fontId="0" fillId="6" borderId="0" xfId="0" applyNumberFormat="1" applyFill="1" applyBorder="1" applyAlignment="1">
      <alignment horizontal="center"/>
    </xf>
    <xf numFmtId="9" fontId="0" fillId="0" borderId="0" xfId="1" applyFont="1"/>
    <xf numFmtId="0" fontId="7" fillId="11" borderId="3" xfId="0" applyFont="1" applyFill="1" applyBorder="1" applyAlignment="1"/>
    <xf numFmtId="0" fontId="7" fillId="11" borderId="4" xfId="0" applyFont="1" applyFill="1" applyBorder="1" applyAlignment="1"/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2" borderId="13" xfId="2" applyBorder="1">
      <alignment horizontal="right" vertical="center"/>
    </xf>
    <xf numFmtId="0" fontId="7" fillId="11" borderId="3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25" xfId="0" applyFont="1" applyFill="1" applyBorder="1" applyAlignment="1">
      <alignment horizontal="center"/>
    </xf>
    <xf numFmtId="0" fontId="7" fillId="11" borderId="2" xfId="0" applyFont="1" applyFill="1" applyBorder="1" applyAlignment="1"/>
    <xf numFmtId="0" fontId="7" fillId="11" borderId="25" xfId="0" applyFont="1" applyFill="1" applyBorder="1" applyAlignment="1"/>
    <xf numFmtId="1" fontId="6" fillId="12" borderId="0" xfId="0" applyNumberFormat="1" applyFont="1" applyFill="1" applyBorder="1" applyAlignment="1">
      <alignment horizontal="center"/>
    </xf>
    <xf numFmtId="9" fontId="6" fillId="12" borderId="0" xfId="0" applyNumberFormat="1" applyFont="1" applyFill="1" applyBorder="1" applyAlignment="1">
      <alignment horizontal="center"/>
    </xf>
    <xf numFmtId="164" fontId="6" fillId="12" borderId="0" xfId="0" applyNumberFormat="1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0" fontId="6" fillId="12" borderId="0" xfId="0" applyFont="1" applyFill="1" applyBorder="1"/>
    <xf numFmtId="0" fontId="6" fillId="0" borderId="0" xfId="0" applyFont="1" applyBorder="1"/>
    <xf numFmtId="1" fontId="6" fillId="12" borderId="5" xfId="0" applyNumberFormat="1" applyFont="1" applyFill="1" applyBorder="1" applyAlignment="1">
      <alignment horizontal="center"/>
    </xf>
    <xf numFmtId="9" fontId="6" fillId="12" borderId="0" xfId="1" applyFont="1" applyFill="1" applyBorder="1" applyAlignment="1">
      <alignment horizontal="center"/>
    </xf>
    <xf numFmtId="9" fontId="0" fillId="8" borderId="0" xfId="0" applyNumberFormat="1" applyFill="1" applyBorder="1" applyAlignment="1">
      <alignment horizontal="center"/>
    </xf>
    <xf numFmtId="9" fontId="0" fillId="9" borderId="0" xfId="0" applyNumberFormat="1" applyFill="1" applyBorder="1" applyAlignment="1">
      <alignment horizontal="center"/>
    </xf>
    <xf numFmtId="166" fontId="0" fillId="0" borderId="0" xfId="0" applyNumberFormat="1"/>
    <xf numFmtId="164" fontId="6" fillId="12" borderId="6" xfId="0" applyNumberFormat="1" applyFont="1" applyFill="1" applyBorder="1" applyAlignment="1">
      <alignment horizontal="center"/>
    </xf>
    <xf numFmtId="164" fontId="0" fillId="0" borderId="0" xfId="1" applyNumberFormat="1" applyFont="1"/>
    <xf numFmtId="0" fontId="1" fillId="15" borderId="11" xfId="8" applyBorder="1" applyAlignment="1">
      <alignment horizontal="center"/>
    </xf>
    <xf numFmtId="0" fontId="1" fillId="15" borderId="5" xfId="8" applyBorder="1" applyAlignment="1">
      <alignment horizontal="center"/>
    </xf>
    <xf numFmtId="0" fontId="1" fillId="15" borderId="7" xfId="8" applyBorder="1" applyAlignment="1">
      <alignment horizontal="center"/>
    </xf>
  </cellXfs>
  <cellStyles count="9">
    <cellStyle name="20% - Accent3" xfId="8" builtinId="38"/>
    <cellStyle name="Hyperlink" xfId="7" builtinId="8"/>
    <cellStyle name="Normal" xfId="0" builtinId="0"/>
    <cellStyle name="Percent" xfId="1" builtinId="5"/>
    <cellStyle name="Style 1" xfId="4" xr:uid="{00000000-0005-0000-0000-000003000000}"/>
    <cellStyle name="Style 2" xfId="5" xr:uid="{00000000-0005-0000-0000-000004000000}"/>
    <cellStyle name="Style 3" xfId="2" xr:uid="{00000000-0005-0000-0000-000005000000}"/>
    <cellStyle name="Style 4" xfId="6" xr:uid="{00000000-0005-0000-0000-000006000000}"/>
    <cellStyle name="Style 6" xfId="3" xr:uid="{00000000-0005-0000-0000-000007000000}"/>
  </cellStyles>
  <dxfs count="0"/>
  <tableStyles count="0" defaultTableStyle="TableStyleMedium2" defaultPivotStyle="PivotStyleLight16"/>
  <colors>
    <mruColors>
      <color rgb="FFFFCC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2700" cy="974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hyperlink" Target="++++Russell_IFR_Diamond_Princess_2020.03.05.20031773v2.full.pdf" TargetMode="External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hyperlink" Target="https://1drv.ms/x/s!AjiqZKzuRvMwcpET3pysU5fsAq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2" Type="http://schemas.openxmlformats.org/officeDocument/2006/relationships/hyperlink" Target="https://www.mscbs.gob.es/profesionales/saludPublica/ccayes/alertasActual/nCov-China/documentos/Actualizacion_70_COVID-19.pdf" TargetMode="External"/><Relationship Id="rId1" Type="http://schemas.openxmlformats.org/officeDocument/2006/relationships/hyperlink" Target="https://www.ssi.dk/aktuelt/sygdomsudbrud/coronavirus/covid-19-i-danmark-epidemiologisk-overvaagningsrapport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4" Type="http://schemas.openxmlformats.org/officeDocument/2006/relationships/hyperlink" Target="https://covid19.min-saude.pt/relatorio-de-situaca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ronavirus.in.gov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g.no/spesial/2020/corona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epicentro.iss.it/" TargetMode="External"/><Relationship Id="rId7" Type="http://schemas.openxmlformats.org/officeDocument/2006/relationships/hyperlink" Target="https://experience.arcgis.com/experience/09f821667ce64bf7be6f9f87457ed9aa" TargetMode="External"/><Relationship Id="rId12" Type="http://schemas.openxmlformats.org/officeDocument/2006/relationships/hyperlink" Target="https://portal.ct.gov/-/media/Coronavirus/CTDPHCOVID19summary4142020.pdf?la=en" TargetMode="External"/><Relationship Id="rId2" Type="http://schemas.openxmlformats.org/officeDocument/2006/relationships/hyperlink" Target="https://www.bag.admin.ch/bag/fr/home/krankheiten/ausbrueche-epidemien-pandemien/aktuelle-ausbrueche-epidemien/novel-cov/situation-schweiz-und-international.html" TargetMode="External"/><Relationship Id="rId1" Type="http://schemas.openxmlformats.org/officeDocument/2006/relationships/hyperlink" Target="https://www.medrxiv.org/content/10.1101/2020.03.05.20031773v2" TargetMode="External"/><Relationship Id="rId6" Type="http://schemas.openxmlformats.org/officeDocument/2006/relationships/hyperlink" Target="https://covid19.min-saude.pt/relatorio-de-situacao/" TargetMode="External"/><Relationship Id="rId11" Type="http://schemas.openxmlformats.org/officeDocument/2006/relationships/hyperlink" Target="https://epidemio.wiv-isp.be/ID/Documents/Covid19/Meest%20recente%20update.pdf" TargetMode="External"/><Relationship Id="rId5" Type="http://schemas.openxmlformats.org/officeDocument/2006/relationships/hyperlink" Target="http://ncov.mohw.go.kr/tcmBoardList.do?brdId=&amp;brdGubun=&amp;dataGubun=&amp;ncvContSeq=&amp;contSeq=&amp;board_id=&amp;gubun=" TargetMode="External"/><Relationship Id="rId10" Type="http://schemas.openxmlformats.org/officeDocument/2006/relationships/hyperlink" Target="https://www.rivm.nl/coronavirus-covid-19/grafieken" TargetMode="External"/><Relationship Id="rId4" Type="http://schemas.openxmlformats.org/officeDocument/2006/relationships/hyperlink" Target="https://www.ssi.dk/aktuelt/sygdomsudbrud/coronavirus/covid-19-i-danmark-epidemiologisk-overvaagningsrapport" TargetMode="External"/><Relationship Id="rId9" Type="http://schemas.openxmlformats.org/officeDocument/2006/relationships/hyperlink" Target="https://www.mscbs.gob.es/profesionales/saludPublica/ccayes/alertasActual/nCov-China/documentos/Actualizacion_70_COVID-19.pdf" TargetMode="External"/><Relationship Id="rId1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111"/>
  <sheetViews>
    <sheetView tabSelected="1" topLeftCell="B3" zoomScale="68" zoomScaleNormal="100" workbookViewId="0">
      <selection activeCell="Z28" sqref="Z28"/>
    </sheetView>
    <sheetView tabSelected="1" topLeftCell="U74" zoomScale="125" workbookViewId="1">
      <selection activeCell="AT92" sqref="AT92"/>
    </sheetView>
  </sheetViews>
  <sheetFormatPr baseColWidth="10" defaultColWidth="8.83203125" defaultRowHeight="13" x14ac:dyDescent="0.15"/>
  <cols>
    <col min="5" max="5" width="7.6640625" customWidth="1"/>
    <col min="6" max="6" width="14.33203125" bestFit="1" customWidth="1"/>
    <col min="7" max="7" width="8.1640625" bestFit="1" customWidth="1"/>
    <col min="8" max="8" width="5" bestFit="1" customWidth="1"/>
    <col min="9" max="9" width="5.6640625" bestFit="1" customWidth="1"/>
    <col min="10" max="10" width="5" bestFit="1" customWidth="1"/>
    <col min="11" max="16" width="6" bestFit="1" customWidth="1"/>
    <col min="17" max="17" width="7.1640625" bestFit="1" customWidth="1"/>
    <col min="18" max="18" width="7.33203125" bestFit="1" customWidth="1"/>
    <col min="19" max="19" width="7.83203125" bestFit="1" customWidth="1"/>
    <col min="20" max="20" width="8.1640625" bestFit="1" customWidth="1"/>
    <col min="21" max="21" width="5.83203125" customWidth="1"/>
    <col min="22" max="23" width="6.6640625" customWidth="1"/>
    <col min="24" max="24" width="11" bestFit="1" customWidth="1"/>
    <col min="25" max="28" width="6.6640625" customWidth="1"/>
    <col min="29" max="29" width="7.6640625" customWidth="1"/>
    <col min="30" max="31" width="7.5" customWidth="1"/>
    <col min="32" max="32" width="8.83203125" customWidth="1"/>
    <col min="33" max="33" width="7.5" customWidth="1"/>
    <col min="34" max="34" width="9.83203125" customWidth="1"/>
    <col min="35" max="46" width="7.5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113"/>
      <c r="G16" s="168" t="s">
        <v>11</v>
      </c>
      <c r="H16" s="168"/>
      <c r="I16" s="168"/>
      <c r="J16" s="168"/>
      <c r="K16" s="168"/>
      <c r="L16" s="168"/>
      <c r="M16" s="168"/>
      <c r="N16" s="168"/>
      <c r="O16" s="168"/>
      <c r="P16" s="168"/>
      <c r="Q16" s="113"/>
      <c r="R16" s="114"/>
      <c r="S16" s="31" t="s">
        <v>11</v>
      </c>
      <c r="T16" s="169" t="s">
        <v>14</v>
      </c>
      <c r="U16" s="168"/>
      <c r="V16" s="168"/>
      <c r="W16" s="168"/>
      <c r="X16" s="168"/>
      <c r="Y16" s="168"/>
      <c r="Z16" s="168"/>
      <c r="AA16" s="168"/>
      <c r="AB16" s="168"/>
      <c r="AC16" s="170"/>
      <c r="AD16" s="112"/>
      <c r="AE16" s="112"/>
      <c r="AF16" s="37" t="s">
        <v>14</v>
      </c>
      <c r="AG16" t="s">
        <v>70</v>
      </c>
    </row>
    <row r="17" spans="2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2:33" x14ac:dyDescent="0.15">
      <c r="E18" s="2"/>
      <c r="F18" s="64" t="s">
        <v>19</v>
      </c>
      <c r="G18" s="64" t="s">
        <v>13</v>
      </c>
      <c r="H18" s="113">
        <v>0</v>
      </c>
      <c r="I18" s="112">
        <v>10</v>
      </c>
      <c r="J18" s="112">
        <f>10+I18</f>
        <v>20</v>
      </c>
      <c r="K18" s="112">
        <f t="shared" ref="K18:O18" si="1">10+J18</f>
        <v>30</v>
      </c>
      <c r="L18" s="112">
        <f t="shared" si="1"/>
        <v>40</v>
      </c>
      <c r="M18" s="112">
        <f t="shared" si="1"/>
        <v>50</v>
      </c>
      <c r="N18" s="112">
        <f t="shared" si="1"/>
        <v>60</v>
      </c>
      <c r="O18" s="112">
        <f t="shared" si="1"/>
        <v>70</v>
      </c>
      <c r="P18" s="114" t="s">
        <v>25</v>
      </c>
      <c r="Q18" s="113" t="s">
        <v>15</v>
      </c>
      <c r="R18" s="114" t="s">
        <v>16</v>
      </c>
      <c r="S18" s="37" t="s">
        <v>32</v>
      </c>
      <c r="T18" s="64" t="s">
        <v>13</v>
      </c>
      <c r="U18" s="113">
        <v>0</v>
      </c>
      <c r="V18" s="112">
        <v>10</v>
      </c>
      <c r="W18" s="112">
        <f>10+V18</f>
        <v>20</v>
      </c>
      <c r="X18" s="112">
        <f t="shared" ref="X18:AB18" si="2">10+W18</f>
        <v>30</v>
      </c>
      <c r="Y18" s="112">
        <f t="shared" si="2"/>
        <v>40</v>
      </c>
      <c r="Z18" s="112">
        <f t="shared" si="2"/>
        <v>50</v>
      </c>
      <c r="AA18" s="112">
        <f t="shared" si="2"/>
        <v>60</v>
      </c>
      <c r="AB18" s="112">
        <f t="shared" si="2"/>
        <v>70</v>
      </c>
      <c r="AC18" s="114" t="s">
        <v>25</v>
      </c>
      <c r="AD18" s="112" t="s">
        <v>15</v>
      </c>
      <c r="AE18" s="114" t="s">
        <v>16</v>
      </c>
      <c r="AF18" s="37" t="s">
        <v>32</v>
      </c>
      <c r="AG18" s="2"/>
    </row>
    <row r="19" spans="2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2:33" x14ac:dyDescent="0.15">
      <c r="E20" s="2"/>
      <c r="F20" s="66" t="s">
        <v>150</v>
      </c>
      <c r="G20" s="67">
        <v>4284</v>
      </c>
      <c r="H20" s="33">
        <v>2.0074696545284782E-2</v>
      </c>
      <c r="I20" s="13">
        <v>4.9253034547152193E-2</v>
      </c>
      <c r="J20" s="13">
        <v>0.16526610644257703</v>
      </c>
      <c r="K20" s="13">
        <v>0.16363211951447246</v>
      </c>
      <c r="L20" s="13">
        <v>0.1669000933706816</v>
      </c>
      <c r="M20" s="13">
        <v>0.19911297852474322</v>
      </c>
      <c r="N20" s="13">
        <v>9.990662931839403E-2</v>
      </c>
      <c r="O20" s="13">
        <v>5.6022408963585436E-2</v>
      </c>
      <c r="P20" s="14">
        <v>7.9831932773109238E-2</v>
      </c>
      <c r="Q20" s="33">
        <v>0.47499999999999998</v>
      </c>
      <c r="R20" s="14">
        <v>0.52500000000000002</v>
      </c>
      <c r="S20" s="40">
        <f>SUM(O20:P20)</f>
        <v>0.13585434173669467</v>
      </c>
      <c r="T20" s="66">
        <v>172</v>
      </c>
      <c r="U20" s="36">
        <v>0</v>
      </c>
      <c r="V20" s="13">
        <v>0</v>
      </c>
      <c r="W20" s="13">
        <v>0</v>
      </c>
      <c r="X20" s="13">
        <v>8.4033613445378148E-3</v>
      </c>
      <c r="Y20" s="13">
        <v>1.680672268907563E-2</v>
      </c>
      <c r="Z20" s="13">
        <v>1.680672268907563E-2</v>
      </c>
      <c r="AA20" s="13">
        <v>6.7226890756302518E-2</v>
      </c>
      <c r="AB20" s="13">
        <v>0.21008403361344538</v>
      </c>
      <c r="AC20" s="14">
        <v>0.68067226890756305</v>
      </c>
      <c r="AD20" s="13">
        <v>0.54</v>
      </c>
      <c r="AE20" s="14">
        <v>0.66</v>
      </c>
      <c r="AF20" s="39">
        <f>SUM(AB20:AC20)</f>
        <v>0.89075630252100846</v>
      </c>
    </row>
    <row r="21" spans="2:33" x14ac:dyDescent="0.15">
      <c r="C21" s="143">
        <f>SUM(U21:AC21)</f>
        <v>1</v>
      </c>
      <c r="D21" s="143">
        <f>SUM(H21:P21)</f>
        <v>0.99999999999999989</v>
      </c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>SUM(AB21:AC21)</f>
        <v>0.890066225165563</v>
      </c>
      <c r="AG21" s="106" t="s">
        <v>74</v>
      </c>
    </row>
    <row r="22" spans="2:33" x14ac:dyDescent="0.15">
      <c r="C22" s="143">
        <f t="shared" ref="C22:C42" si="4">SUM(U22:AC22)</f>
        <v>1</v>
      </c>
      <c r="D22" s="143">
        <f t="shared" ref="D22:D42" si="5">SUM(H22:P22)</f>
        <v>0.99999999999999989</v>
      </c>
      <c r="E22" s="2"/>
      <c r="F22" s="66" t="s">
        <v>26</v>
      </c>
      <c r="G22" s="67">
        <v>10653</v>
      </c>
      <c r="H22" s="33">
        <v>1.2954097437341595E-2</v>
      </c>
      <c r="I22" s="13">
        <v>5.4069276260208389E-2</v>
      </c>
      <c r="J22" s="13">
        <v>0.27391345160987512</v>
      </c>
      <c r="K22" s="13">
        <v>0.10663662817985543</v>
      </c>
      <c r="L22" s="13">
        <v>0.13254482305453863</v>
      </c>
      <c r="M22" s="13">
        <v>0.18248380737820333</v>
      </c>
      <c r="N22" s="13">
        <v>0.12606777433586783</v>
      </c>
      <c r="O22" s="71">
        <v>6.6178541255984227E-2</v>
      </c>
      <c r="P22" s="72">
        <v>4.5151600488125408E-2</v>
      </c>
      <c r="Q22" s="33">
        <v>0.40298507462686567</v>
      </c>
      <c r="R22" s="14">
        <v>0.59701492537313428</v>
      </c>
      <c r="S22" s="40">
        <f>SUM(O22:P22)</f>
        <v>0.11133014174410963</v>
      </c>
      <c r="T22" s="66">
        <v>232</v>
      </c>
      <c r="U22" s="33">
        <v>0</v>
      </c>
      <c r="V22" s="13">
        <v>0</v>
      </c>
      <c r="W22" s="13">
        <v>0</v>
      </c>
      <c r="X22" s="13">
        <v>4.3103448275862068E-3</v>
      </c>
      <c r="Y22" s="13">
        <v>1.2931034482758621E-2</v>
      </c>
      <c r="Z22" s="13">
        <v>6.4655172413793108E-2</v>
      </c>
      <c r="AA22" s="13">
        <v>0.14224137931034483</v>
      </c>
      <c r="AB22" s="13">
        <v>0.29310344827586204</v>
      </c>
      <c r="AC22" s="14">
        <v>0.48275862068965519</v>
      </c>
      <c r="AD22" s="13">
        <v>0.53448275862068961</v>
      </c>
      <c r="AE22" s="14">
        <v>0.46551724137931033</v>
      </c>
      <c r="AF22" s="39">
        <f>SUM(AB22:AC22)</f>
        <v>0.77586206896551724</v>
      </c>
      <c r="AG22" s="106" t="s">
        <v>77</v>
      </c>
    </row>
    <row r="23" spans="2:33" x14ac:dyDescent="0.15">
      <c r="C23" s="143">
        <f t="shared" si="4"/>
        <v>1</v>
      </c>
      <c r="D23" s="143">
        <f t="shared" si="5"/>
        <v>0.99999999999999978</v>
      </c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6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>SUM(AB23:AC23)</f>
        <v>0.86308068459657705</v>
      </c>
      <c r="AG23" s="106" t="s">
        <v>78</v>
      </c>
    </row>
    <row r="24" spans="2:33" x14ac:dyDescent="0.15">
      <c r="C24" s="143">
        <f t="shared" si="4"/>
        <v>1</v>
      </c>
      <c r="D24" s="143">
        <f t="shared" si="5"/>
        <v>1</v>
      </c>
      <c r="E24" s="2"/>
      <c r="F24" s="66" t="s">
        <v>12</v>
      </c>
      <c r="G24" s="67">
        <v>13216</v>
      </c>
      <c r="H24" s="33">
        <v>5.267175572519084E-3</v>
      </c>
      <c r="I24" s="13">
        <v>1.366412213740458E-2</v>
      </c>
      <c r="J24" s="13">
        <v>7.2671755725190842E-2</v>
      </c>
      <c r="K24" s="13">
        <v>9.1603053435114504E-2</v>
      </c>
      <c r="L24" s="13">
        <v>0.12977099236641221</v>
      </c>
      <c r="M24" s="13">
        <v>0.16793893129770993</v>
      </c>
      <c r="N24" s="13">
        <v>0.13740458015267176</v>
      </c>
      <c r="O24" s="13">
        <v>0.13740458015267176</v>
      </c>
      <c r="P24" s="143">
        <v>0.24427480916030533</v>
      </c>
      <c r="Q24" s="33">
        <v>0.52862595419847325</v>
      </c>
      <c r="R24" s="14">
        <v>0.48022900763358778</v>
      </c>
      <c r="S24" s="40">
        <f t="shared" si="6"/>
        <v>0.38167938931297707</v>
      </c>
      <c r="T24" s="67">
        <v>1400</v>
      </c>
      <c r="U24" s="33">
        <v>0</v>
      </c>
      <c r="V24" s="13">
        <v>0</v>
      </c>
      <c r="W24" s="13">
        <v>2.8571428571428571E-3</v>
      </c>
      <c r="X24" s="13">
        <v>2.8571428571428571E-3</v>
      </c>
      <c r="Y24" s="13">
        <v>7.8571428571428577E-3</v>
      </c>
      <c r="Z24" s="13">
        <v>3.2857142857142856E-2</v>
      </c>
      <c r="AA24" s="13">
        <v>7.7142857142857138E-2</v>
      </c>
      <c r="AB24" s="13">
        <v>0.23642857142857143</v>
      </c>
      <c r="AC24" s="14">
        <v>0.64</v>
      </c>
      <c r="AD24" s="13">
        <v>0.43285714285714288</v>
      </c>
      <c r="AE24" s="14">
        <v>0.56714285714285717</v>
      </c>
      <c r="AF24" s="39">
        <f>SUM(AB24:AC24)</f>
        <v>0.87642857142857145</v>
      </c>
      <c r="AG24" s="106" t="s">
        <v>79</v>
      </c>
    </row>
    <row r="25" spans="2:33" x14ac:dyDescent="0.15">
      <c r="C25" s="143">
        <f t="shared" si="4"/>
        <v>0</v>
      </c>
      <c r="D25" s="143">
        <f t="shared" si="5"/>
        <v>1</v>
      </c>
      <c r="E25" s="2"/>
      <c r="F25" s="66" t="s">
        <v>24</v>
      </c>
      <c r="G25" s="67">
        <v>6218</v>
      </c>
      <c r="H25" s="33">
        <v>1.1038961038961039E-2</v>
      </c>
      <c r="I25" s="13">
        <v>4.1720779220779221E-2</v>
      </c>
      <c r="J25" s="13">
        <v>0.14139610389610391</v>
      </c>
      <c r="K25" s="13">
        <v>0.15974025974025974</v>
      </c>
      <c r="L25" s="13">
        <v>0.18766233766233767</v>
      </c>
      <c r="M25" s="13">
        <v>0.199512987012987</v>
      </c>
      <c r="N25" s="13">
        <v>0.1185064935064935</v>
      </c>
      <c r="O25" s="71">
        <v>7.9707792207792214E-2</v>
      </c>
      <c r="P25" s="72">
        <v>6.0714285714285714E-2</v>
      </c>
      <c r="Q25" s="33">
        <v>0.5</v>
      </c>
      <c r="R25" s="14">
        <v>0.5</v>
      </c>
      <c r="S25" s="40">
        <f t="shared" si="6"/>
        <v>0.14042207792207792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2:33" x14ac:dyDescent="0.15">
      <c r="C26" s="143">
        <f t="shared" si="4"/>
        <v>0.99995129316643128</v>
      </c>
      <c r="D26" s="143">
        <f t="shared" si="5"/>
        <v>1.0000013798400331</v>
      </c>
      <c r="E26" s="2"/>
      <c r="F26" s="66" t="s">
        <v>23</v>
      </c>
      <c r="G26" s="67">
        <v>161661</v>
      </c>
      <c r="H26" s="33">
        <v>6.2793165591856978E-3</v>
      </c>
      <c r="I26" s="13">
        <v>0</v>
      </c>
      <c r="J26" s="13">
        <v>4.3955215914299885E-2</v>
      </c>
      <c r="K26" s="13">
        <v>8.5817326308871206E-2</v>
      </c>
      <c r="L26" s="13">
        <v>0.12558633118371393</v>
      </c>
      <c r="M26" s="13">
        <v>0.18741344807415775</v>
      </c>
      <c r="N26" s="13">
        <v>0.15240424565523622</v>
      </c>
      <c r="O26" s="13">
        <v>0.16364984267211122</v>
      </c>
      <c r="P26" s="14">
        <v>0.23489565347245717</v>
      </c>
      <c r="Q26" s="33"/>
      <c r="R26" s="14"/>
      <c r="S26" s="40">
        <f t="shared" si="6"/>
        <v>0.39854549614456836</v>
      </c>
      <c r="T26" s="67">
        <v>20531</v>
      </c>
      <c r="U26" s="33">
        <v>9.7413667137499389E-5</v>
      </c>
      <c r="V26" s="13">
        <v>0</v>
      </c>
      <c r="W26" s="13">
        <v>3.4094783498124785E-4</v>
      </c>
      <c r="X26" s="13">
        <v>1.9969801763187376E-3</v>
      </c>
      <c r="Y26" s="13">
        <v>8.7672300423749447E-3</v>
      </c>
      <c r="Z26" s="13">
        <v>3.7796502849349767E-2</v>
      </c>
      <c r="AA26" s="13">
        <v>0.11348692221518679</v>
      </c>
      <c r="AB26" s="13">
        <v>0.30846037699089185</v>
      </c>
      <c r="AC26" s="14">
        <v>0.52900491939019045</v>
      </c>
      <c r="AD26" s="13"/>
      <c r="AE26" s="14"/>
      <c r="AF26" s="39">
        <f>SUM(AB26:AC26)</f>
        <v>0.83746529638108225</v>
      </c>
      <c r="AG26" s="106" t="s">
        <v>75</v>
      </c>
    </row>
    <row r="27" spans="2:33" x14ac:dyDescent="0.15">
      <c r="C27" s="143">
        <f t="shared" si="4"/>
        <v>0.99999696091544066</v>
      </c>
      <c r="D27" s="143">
        <f t="shared" si="5"/>
        <v>0.99998367544411781</v>
      </c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6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>SUM(AB27:AC27)</f>
        <v>0.86743640213999107</v>
      </c>
      <c r="AG27" s="106" t="s">
        <v>81</v>
      </c>
    </row>
    <row r="28" spans="2:33" x14ac:dyDescent="0.15">
      <c r="C28" s="143">
        <f t="shared" si="4"/>
        <v>0.99916453088480806</v>
      </c>
      <c r="D28" s="143">
        <f t="shared" si="5"/>
        <v>0.99843397206139139</v>
      </c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6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0.61227045075125197</v>
      </c>
      <c r="AE28" s="14">
        <v>0.38772954924874792</v>
      </c>
      <c r="AF28" s="39">
        <f>SUM(AB28:AC28)</f>
        <v>0.87854683472454087</v>
      </c>
      <c r="AG28" s="106" t="s">
        <v>82</v>
      </c>
    </row>
    <row r="29" spans="2:33" x14ac:dyDescent="0.15">
      <c r="C29" s="143">
        <f t="shared" si="4"/>
        <v>1</v>
      </c>
      <c r="D29" s="143">
        <f t="shared" si="5"/>
        <v>1</v>
      </c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3">
        <v>0.61227045075125208</v>
      </c>
      <c r="AE29" s="14">
        <v>0.39</v>
      </c>
      <c r="AF29" s="39">
        <v>0.85</v>
      </c>
      <c r="AG29" s="106" t="s">
        <v>76</v>
      </c>
    </row>
    <row r="30" spans="2:33" x14ac:dyDescent="0.15">
      <c r="C30" s="143">
        <f t="shared" si="4"/>
        <v>0.99997948359017086</v>
      </c>
      <c r="D30" s="143">
        <f t="shared" si="5"/>
        <v>1</v>
      </c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6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0.37218543046357616</v>
      </c>
      <c r="AF30" s="39">
        <f>SUM(AB30:AC30)</f>
        <v>0.890066225165563</v>
      </c>
      <c r="AG30" s="106" t="s">
        <v>83</v>
      </c>
    </row>
    <row r="31" spans="2:33" x14ac:dyDescent="0.15">
      <c r="C31" s="143">
        <f t="shared" si="4"/>
        <v>0.99994946077282965</v>
      </c>
      <c r="D31" s="143">
        <f t="shared" si="5"/>
        <v>1</v>
      </c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6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2:33" x14ac:dyDescent="0.15">
      <c r="B32" s="106" t="s">
        <v>121</v>
      </c>
      <c r="C32" s="143">
        <f t="shared" si="4"/>
        <v>1</v>
      </c>
      <c r="D32" s="143">
        <f t="shared" si="5"/>
        <v>1</v>
      </c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3.5375675400142727E-2</v>
      </c>
      <c r="Q32" s="33"/>
      <c r="R32" s="14"/>
      <c r="S32" s="40">
        <f t="shared" si="6"/>
        <v>8.8184320521969617E-2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57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>SUM(AB32:AC32)</f>
        <v>0.84615384615384615</v>
      </c>
      <c r="AG32" s="2" t="s">
        <v>72</v>
      </c>
    </row>
    <row r="33" spans="1:53" x14ac:dyDescent="0.15">
      <c r="C33" s="143">
        <f t="shared" si="4"/>
        <v>1.0028571428571427</v>
      </c>
      <c r="D33" s="143">
        <f t="shared" si="5"/>
        <v>0</v>
      </c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1:53" ht="16" x14ac:dyDescent="0.2">
      <c r="C34" s="143">
        <f t="shared" si="4"/>
        <v>0.99856733524355301</v>
      </c>
      <c r="D34" s="143">
        <f t="shared" si="5"/>
        <v>1</v>
      </c>
      <c r="E34" s="2"/>
      <c r="F34" s="197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6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1:53" ht="16" x14ac:dyDescent="0.2">
      <c r="C35" s="143">
        <f t="shared" si="4"/>
        <v>1</v>
      </c>
      <c r="D35" s="143">
        <f t="shared" si="5"/>
        <v>0</v>
      </c>
      <c r="E35" s="15"/>
      <c r="F35" s="197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9.2302012183865609E-5</v>
      </c>
      <c r="V35" s="13">
        <v>5.5381207310319363E-4</v>
      </c>
      <c r="W35" s="13">
        <v>4.430496584825549E-3</v>
      </c>
      <c r="X35" s="13">
        <v>1.5599040059073288E-2</v>
      </c>
      <c r="Y35" s="13">
        <v>3.8582241092855823E-2</v>
      </c>
      <c r="Z35" s="13">
        <v>9.8301642975816866E-2</v>
      </c>
      <c r="AA35" s="13">
        <v>0.19466494369577256</v>
      </c>
      <c r="AB35" s="13">
        <v>0.26656821118700386</v>
      </c>
      <c r="AC35" s="14">
        <v>0.38120731031936494</v>
      </c>
      <c r="AD35" s="13">
        <v>0.6</v>
      </c>
      <c r="AE35" s="14">
        <v>0.4</v>
      </c>
      <c r="AF35" s="39">
        <f>SUM(AB35:AC35)</f>
        <v>0.64777552150636875</v>
      </c>
      <c r="AG35" s="15"/>
    </row>
    <row r="36" spans="1:53" ht="16" x14ac:dyDescent="0.2">
      <c r="C36" s="143">
        <f t="shared" si="4"/>
        <v>1</v>
      </c>
      <c r="D36" s="143">
        <f t="shared" si="5"/>
        <v>0.99762244412743706</v>
      </c>
      <c r="E36" s="15"/>
      <c r="F36" s="197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6"/>
        <v>0.12125534950071326</v>
      </c>
      <c r="T36" s="66">
        <v>428</v>
      </c>
      <c r="U36" s="36">
        <v>0</v>
      </c>
      <c r="V36" s="13">
        <v>0</v>
      </c>
      <c r="W36" s="13">
        <v>7.8125E-3</v>
      </c>
      <c r="X36" s="13">
        <v>3.125E-2</v>
      </c>
      <c r="Y36" s="13">
        <v>6.25E-2</v>
      </c>
      <c r="Z36" s="13">
        <v>8.59375E-2</v>
      </c>
      <c r="AA36" s="13">
        <v>0.2109375</v>
      </c>
      <c r="AB36" s="13">
        <v>0.1953125</v>
      </c>
      <c r="AC36" s="14">
        <v>0.40625</v>
      </c>
      <c r="AD36" s="13">
        <v>0.50800000000000001</v>
      </c>
      <c r="AE36" s="14">
        <v>0.48599999999999999</v>
      </c>
      <c r="AF36" s="39">
        <f>SUM(AB36:AC36)</f>
        <v>0.6015625</v>
      </c>
      <c r="AG36" s="15"/>
    </row>
    <row r="37" spans="1:53" ht="16" x14ac:dyDescent="0.2">
      <c r="C37" s="143">
        <f t="shared" si="4"/>
        <v>1</v>
      </c>
      <c r="D37" s="143">
        <f t="shared" si="5"/>
        <v>1</v>
      </c>
      <c r="E37" s="15"/>
      <c r="F37" s="197" t="s">
        <v>122</v>
      </c>
      <c r="G37" s="67">
        <v>13989</v>
      </c>
      <c r="H37" s="33">
        <v>7.266913741733886E-3</v>
      </c>
      <c r="I37" s="13">
        <v>2.042002761427222E-2</v>
      </c>
      <c r="J37" s="13">
        <v>0.10820434561441755</v>
      </c>
      <c r="K37" s="13">
        <v>0.14628297362110312</v>
      </c>
      <c r="L37" s="13">
        <v>0.16394157401351647</v>
      </c>
      <c r="M37" s="13">
        <v>0.19729670808807501</v>
      </c>
      <c r="N37" s="13">
        <v>0.16314221350192573</v>
      </c>
      <c r="O37" s="13">
        <v>9.1999127970350994E-2</v>
      </c>
      <c r="P37" s="14">
        <v>0.10144611583460504</v>
      </c>
      <c r="Q37" s="33"/>
      <c r="R37" s="14"/>
      <c r="S37" s="40">
        <f t="shared" ref="S37:S39" si="7">SUM(O37:P37)</f>
        <v>0.19344524380495604</v>
      </c>
      <c r="T37" s="66">
        <v>671</v>
      </c>
      <c r="U37" s="36">
        <v>1.4326647564469914E-3</v>
      </c>
      <c r="V37" s="13">
        <v>0</v>
      </c>
      <c r="W37" s="13">
        <v>1.4326647564469914E-3</v>
      </c>
      <c r="X37" s="13">
        <v>1.1461318051575931E-2</v>
      </c>
      <c r="Y37" s="13">
        <v>2.0057306590257881E-2</v>
      </c>
      <c r="Z37" s="13">
        <v>4.5845272206303724E-2</v>
      </c>
      <c r="AA37" s="13">
        <v>0.13753581661891118</v>
      </c>
      <c r="AB37" s="13">
        <v>0.2148997134670487</v>
      </c>
      <c r="AC37" s="14">
        <v>0.56733524355300857</v>
      </c>
      <c r="AD37" s="13">
        <v>0.50800000000000001</v>
      </c>
      <c r="AE37" s="14">
        <v>0.48599999999999999</v>
      </c>
      <c r="AF37" s="39">
        <f>SUM(AB37:AC37)</f>
        <v>0.7822349570200573</v>
      </c>
      <c r="AG37" s="15"/>
    </row>
    <row r="38" spans="1:53" ht="16" x14ac:dyDescent="0.2">
      <c r="C38" s="143">
        <f>SUM(U38:AC38)</f>
        <v>1</v>
      </c>
      <c r="D38" s="143">
        <f>SUM(H38:P38)</f>
        <v>1.002226225219464</v>
      </c>
      <c r="E38" s="2"/>
      <c r="F38" s="197" t="s">
        <v>101</v>
      </c>
      <c r="G38" s="67">
        <v>34402</v>
      </c>
      <c r="H38" s="33">
        <v>1.6650000000000002E-2</v>
      </c>
      <c r="I38" s="13">
        <v>1.6650000000000002E-2</v>
      </c>
      <c r="J38" s="13">
        <v>0.11903377710598222</v>
      </c>
      <c r="K38" s="13">
        <v>0.14650311028428581</v>
      </c>
      <c r="L38" s="13">
        <v>0.14740422068484391</v>
      </c>
      <c r="M38" s="13">
        <v>0.17900122085925238</v>
      </c>
      <c r="N38" s="13">
        <v>0.14098017557118772</v>
      </c>
      <c r="O38" s="13">
        <v>9.7145514795651422E-2</v>
      </c>
      <c r="P38" s="13">
        <v>0.13885820591826056</v>
      </c>
      <c r="Q38" s="33">
        <v>0.45884000000000003</v>
      </c>
      <c r="R38" s="13">
        <v>0.457759548863438</v>
      </c>
      <c r="S38" s="40">
        <f>SUM(P38:P38)</f>
        <v>0.13885820591826056</v>
      </c>
      <c r="T38" s="66">
        <v>1404</v>
      </c>
      <c r="U38" s="36">
        <v>0</v>
      </c>
      <c r="V38" s="13">
        <v>0</v>
      </c>
      <c r="W38" s="13">
        <v>7.8125E-3</v>
      </c>
      <c r="X38" s="13">
        <v>3.125E-2</v>
      </c>
      <c r="Y38" s="13">
        <v>6.25E-2</v>
      </c>
      <c r="Z38" s="13">
        <v>8.59375E-2</v>
      </c>
      <c r="AA38" s="13">
        <v>0.2109375</v>
      </c>
      <c r="AB38" s="13">
        <v>0.1953125</v>
      </c>
      <c r="AC38" s="13">
        <v>0.40625</v>
      </c>
      <c r="AD38" s="33">
        <v>0.50800000000000001</v>
      </c>
      <c r="AE38" s="14">
        <v>0.48599999999999999</v>
      </c>
      <c r="AF38" s="39">
        <f>SUM(AB38:AC38)</f>
        <v>0.6015625</v>
      </c>
      <c r="AG38" s="2"/>
    </row>
    <row r="39" spans="1:53" ht="16" x14ac:dyDescent="0.2">
      <c r="C39" s="143">
        <f>SUM(U39:AC39)</f>
        <v>1</v>
      </c>
      <c r="D39" s="143">
        <f t="shared" si="5"/>
        <v>1</v>
      </c>
      <c r="E39" s="2"/>
      <c r="F39" s="197" t="s">
        <v>92</v>
      </c>
      <c r="G39" s="93">
        <v>30023</v>
      </c>
      <c r="H39" s="94">
        <v>5.0000000000000001E-3</v>
      </c>
      <c r="I39" s="94">
        <v>5.0000000000000001E-3</v>
      </c>
      <c r="J39" s="94">
        <v>0.09</v>
      </c>
      <c r="K39" s="94">
        <v>0.13</v>
      </c>
      <c r="L39" s="94">
        <v>0.16</v>
      </c>
      <c r="M39" s="94">
        <v>0.19</v>
      </c>
      <c r="N39" s="94">
        <v>0.18</v>
      </c>
      <c r="O39" s="94">
        <v>0.13</v>
      </c>
      <c r="P39" s="94">
        <v>0.11</v>
      </c>
      <c r="Q39" s="123">
        <v>0.45500000000000002</v>
      </c>
      <c r="R39" s="94">
        <v>0.54115999999999997</v>
      </c>
      <c r="S39" s="40">
        <f t="shared" si="7"/>
        <v>0.24</v>
      </c>
      <c r="T39" s="102">
        <v>2227</v>
      </c>
      <c r="U39" s="123">
        <v>0</v>
      </c>
      <c r="V39" s="94">
        <v>0</v>
      </c>
      <c r="W39" s="94">
        <v>0.01</v>
      </c>
      <c r="X39" s="94">
        <v>0.01</v>
      </c>
      <c r="Y39" s="94">
        <v>0.04</v>
      </c>
      <c r="Z39" s="94">
        <v>0.1</v>
      </c>
      <c r="AA39" s="94">
        <v>0.19</v>
      </c>
      <c r="AB39" s="94">
        <v>0.27</v>
      </c>
      <c r="AC39" s="94">
        <v>0.38</v>
      </c>
      <c r="AD39" s="123">
        <v>0.56000000000000005</v>
      </c>
      <c r="AE39" s="94">
        <v>0.44</v>
      </c>
      <c r="AF39" s="39">
        <f>SUM(AB39:AC39)</f>
        <v>0.65</v>
      </c>
      <c r="AG39" s="2"/>
    </row>
    <row r="40" spans="1:53" ht="16" x14ac:dyDescent="0.2">
      <c r="C40" s="143">
        <f t="shared" si="4"/>
        <v>1.0009999999999999</v>
      </c>
      <c r="D40" s="143">
        <f t="shared" si="5"/>
        <v>0.99800000000000011</v>
      </c>
      <c r="E40" s="2"/>
      <c r="F40" s="197" t="s">
        <v>118</v>
      </c>
      <c r="G40" s="93">
        <v>10154</v>
      </c>
      <c r="H40" s="94">
        <v>8.9999999999999993E-3</v>
      </c>
      <c r="I40" s="94">
        <v>8.9999999999999993E-3</v>
      </c>
      <c r="J40" s="94">
        <v>0.107</v>
      </c>
      <c r="K40" s="94">
        <v>0.13900000000000001</v>
      </c>
      <c r="L40" s="94">
        <v>0.17</v>
      </c>
      <c r="M40" s="94">
        <v>0.19800000000000001</v>
      </c>
      <c r="N40" s="94">
        <v>0.16400000000000001</v>
      </c>
      <c r="O40" s="94">
        <v>0.105</v>
      </c>
      <c r="P40" s="94">
        <v>9.7000000000000003E-2</v>
      </c>
      <c r="Q40" s="123">
        <v>0.45065</v>
      </c>
      <c r="R40" s="94">
        <v>0.54949999999999999</v>
      </c>
      <c r="S40" s="40">
        <f t="shared" ref="S40" si="8">SUM(O40:P40)</f>
        <v>0.20200000000000001</v>
      </c>
      <c r="T40" s="102">
        <v>436</v>
      </c>
      <c r="U40" s="123">
        <v>0</v>
      </c>
      <c r="V40" s="94">
        <v>0</v>
      </c>
      <c r="W40" s="94">
        <v>0</v>
      </c>
      <c r="X40" s="94">
        <v>1.0999999999999999E-2</v>
      </c>
      <c r="Y40" s="94">
        <v>2.7E-2</v>
      </c>
      <c r="Z40" s="94">
        <v>7.0999999999999994E-2</v>
      </c>
      <c r="AA40" s="94">
        <v>0.214</v>
      </c>
      <c r="AB40" s="94">
        <v>0.28299999999999997</v>
      </c>
      <c r="AC40" s="94">
        <v>0.39500000000000002</v>
      </c>
      <c r="AD40" s="123">
        <v>0.58550000000000002</v>
      </c>
      <c r="AE40" s="94">
        <v>0.41449999999999998</v>
      </c>
      <c r="AF40" s="39">
        <f>SUM(AB40:AC40)</f>
        <v>0.67799999999999994</v>
      </c>
      <c r="AG40" s="2"/>
    </row>
    <row r="41" spans="1:53" ht="16" x14ac:dyDescent="0.2">
      <c r="C41" s="143">
        <f t="shared" si="4"/>
        <v>1</v>
      </c>
      <c r="D41" s="143">
        <f t="shared" si="5"/>
        <v>1</v>
      </c>
      <c r="E41" s="2"/>
      <c r="F41" s="197" t="s">
        <v>128</v>
      </c>
      <c r="G41" s="93">
        <v>14193</v>
      </c>
      <c r="H41" s="94">
        <v>8.3139575847248643E-3</v>
      </c>
      <c r="I41" s="13">
        <v>2.2405411118156839E-2</v>
      </c>
      <c r="J41" s="94">
        <v>0.10871556401042767</v>
      </c>
      <c r="K41" s="94">
        <v>0.16409497639681533</v>
      </c>
      <c r="L41" s="94">
        <v>0.1788910026069189</v>
      </c>
      <c r="M41" s="94">
        <v>0.19108010991333757</v>
      </c>
      <c r="N41" s="94">
        <v>0.14676248855069401</v>
      </c>
      <c r="O41" s="94">
        <v>0.10089480729937293</v>
      </c>
      <c r="P41" s="94">
        <v>7.8841682519551898E-2</v>
      </c>
      <c r="Q41" s="130">
        <v>0.46290424857324031</v>
      </c>
      <c r="R41" s="195">
        <v>0.53709575142675969</v>
      </c>
      <c r="S41" s="40">
        <f>SUM(P41:P41)</f>
        <v>7.8841682519551898E-2</v>
      </c>
      <c r="T41" s="102">
        <v>584</v>
      </c>
      <c r="U41" s="123">
        <v>0</v>
      </c>
      <c r="V41" s="94">
        <v>0</v>
      </c>
      <c r="W41" s="94">
        <v>4.2643923240938165E-3</v>
      </c>
      <c r="X41" s="94">
        <v>2.3454157782515993E-2</v>
      </c>
      <c r="Y41" s="94">
        <v>2.5586353944562899E-2</v>
      </c>
      <c r="Z41" s="94">
        <v>7.2494669509594878E-2</v>
      </c>
      <c r="AA41" s="94">
        <v>0.17910447761194029</v>
      </c>
      <c r="AB41" s="94">
        <v>0.26652452025586354</v>
      </c>
      <c r="AC41" s="94">
        <v>0.42857142857142855</v>
      </c>
      <c r="AD41" s="123">
        <v>0.53767123287671237</v>
      </c>
      <c r="AE41" s="94">
        <v>0.46232876712328769</v>
      </c>
      <c r="AF41" s="39">
        <f>SUM(AB41:AC41)</f>
        <v>0.69509594882729209</v>
      </c>
      <c r="AG41" s="2"/>
    </row>
    <row r="42" spans="1:53" ht="16" x14ac:dyDescent="0.2">
      <c r="C42" s="143">
        <f t="shared" si="4"/>
        <v>1</v>
      </c>
      <c r="D42" s="143">
        <f t="shared" si="5"/>
        <v>0.99926769959897932</v>
      </c>
      <c r="E42" s="2"/>
      <c r="F42" s="197" t="s">
        <v>129</v>
      </c>
      <c r="G42" s="93">
        <v>13715</v>
      </c>
      <c r="H42" s="94">
        <v>9.5499999999999995E-3</v>
      </c>
      <c r="I42" s="94">
        <v>9.5499999999999995E-3</v>
      </c>
      <c r="J42" s="94">
        <v>0.12541013488880787</v>
      </c>
      <c r="K42" s="94">
        <v>0.16317900109369304</v>
      </c>
      <c r="L42" s="94">
        <v>0.17404301859278162</v>
      </c>
      <c r="M42" s="94">
        <v>0.18556325191396281</v>
      </c>
      <c r="N42" s="94">
        <v>0.15377324097703243</v>
      </c>
      <c r="O42" s="94">
        <v>9.2745169522420706E-2</v>
      </c>
      <c r="P42" s="94">
        <v>8.545388261028071E-2</v>
      </c>
      <c r="Q42" s="130">
        <v>0.39701057236602261</v>
      </c>
      <c r="R42" s="195">
        <v>0.60007291286912146</v>
      </c>
      <c r="S42" s="40">
        <f t="shared" ref="S42:S43" si="9">SUM(O42:P42)</f>
        <v>0.17819905213270143</v>
      </c>
      <c r="T42" s="102">
        <v>557</v>
      </c>
      <c r="U42" s="123">
        <v>0</v>
      </c>
      <c r="V42" s="94">
        <v>0</v>
      </c>
      <c r="W42" s="94">
        <v>0</v>
      </c>
      <c r="X42" s="94">
        <v>5.3859964093357273E-3</v>
      </c>
      <c r="Y42" s="94">
        <v>1.7953321364452424E-2</v>
      </c>
      <c r="Z42" s="94">
        <v>5.9245960502692999E-2</v>
      </c>
      <c r="AA42" s="94">
        <v>0.1615798922800718</v>
      </c>
      <c r="AB42" s="94">
        <v>0.26032315978456017</v>
      </c>
      <c r="AC42" s="94">
        <v>0.49551166965888688</v>
      </c>
      <c r="AD42" s="123">
        <v>0.58550000000000002</v>
      </c>
      <c r="AE42" s="94">
        <v>0.41449999999999998</v>
      </c>
      <c r="AF42" s="39">
        <f>SUM(AB42:AC42)</f>
        <v>0.75583482944344704</v>
      </c>
      <c r="AG42" s="2"/>
    </row>
    <row r="43" spans="1:53" ht="16" x14ac:dyDescent="0.2">
      <c r="C43" s="143">
        <f t="shared" ref="C43:C45" si="10">SUM(U43:AC43)</f>
        <v>0.99990000000000001</v>
      </c>
      <c r="D43" s="143">
        <f t="shared" ref="D43:D45" si="11">SUM(H43:P43)</f>
        <v>0.99619999999999997</v>
      </c>
      <c r="E43" s="2"/>
      <c r="F43" s="197" t="s">
        <v>130</v>
      </c>
      <c r="G43" s="93">
        <v>10447</v>
      </c>
      <c r="H43" s="33">
        <v>1.12E-2</v>
      </c>
      <c r="I43" s="13">
        <v>2.3699999999999999E-2</v>
      </c>
      <c r="J43" s="13">
        <v>0.13239999999999999</v>
      </c>
      <c r="K43" s="13">
        <v>0.16250000000000001</v>
      </c>
      <c r="L43" s="13">
        <v>0.16400000000000001</v>
      </c>
      <c r="M43" s="13">
        <v>0.1794</v>
      </c>
      <c r="N43" s="13">
        <v>0.1429</v>
      </c>
      <c r="O43" s="13">
        <v>9.6199999999999994E-2</v>
      </c>
      <c r="P43" s="13">
        <v>8.3900000000000002E-2</v>
      </c>
      <c r="Q43" s="33">
        <v>0.4743</v>
      </c>
      <c r="R43" s="13">
        <v>0.52569999999999995</v>
      </c>
      <c r="S43" s="40">
        <f t="shared" si="9"/>
        <v>0.18009999999999998</v>
      </c>
      <c r="T43" s="102">
        <v>486</v>
      </c>
      <c r="U43" s="33">
        <v>0</v>
      </c>
      <c r="V43" s="13">
        <v>0</v>
      </c>
      <c r="W43" s="13">
        <v>8.2000000000000007E-3</v>
      </c>
      <c r="X43" s="13">
        <v>4.1000000000000003E-3</v>
      </c>
      <c r="Y43" s="13">
        <v>3.09E-2</v>
      </c>
      <c r="Z43" s="13">
        <v>5.7599999999999998E-2</v>
      </c>
      <c r="AA43" s="13">
        <v>0.13370000000000001</v>
      </c>
      <c r="AB43" s="13">
        <v>0.251</v>
      </c>
      <c r="AC43" s="13">
        <v>0.51439999999999997</v>
      </c>
      <c r="AD43" s="33">
        <v>0.60599999999999998</v>
      </c>
      <c r="AE43" s="13">
        <v>0.39400000000000002</v>
      </c>
      <c r="AF43" s="39">
        <f>SUM(AB43:AC43)</f>
        <v>0.76539999999999997</v>
      </c>
      <c r="AG43" s="2"/>
    </row>
    <row r="44" spans="1:53" ht="16" x14ac:dyDescent="0.2">
      <c r="C44" s="143">
        <f t="shared" si="10"/>
        <v>0.99691358024691357</v>
      </c>
      <c r="D44" s="143">
        <f t="shared" si="11"/>
        <v>0.99989615784008312</v>
      </c>
      <c r="E44" s="2"/>
      <c r="F44" s="197" t="s">
        <v>131</v>
      </c>
      <c r="G44" s="93">
        <v>9630</v>
      </c>
      <c r="H44" s="33">
        <v>1.0072689511941848E-2</v>
      </c>
      <c r="I44" s="13">
        <v>2.0456905503634475E-2</v>
      </c>
      <c r="J44" s="13">
        <v>0.11983385254413292</v>
      </c>
      <c r="K44" s="13">
        <v>0.1537902388369678</v>
      </c>
      <c r="L44" s="13">
        <v>0.17279335410176533</v>
      </c>
      <c r="M44" s="13">
        <v>0.18826583592938734</v>
      </c>
      <c r="N44" s="13">
        <v>0.15368639667705089</v>
      </c>
      <c r="O44" s="13">
        <v>8.8785046728971959E-2</v>
      </c>
      <c r="P44" s="13">
        <v>9.2211838006230534E-2</v>
      </c>
      <c r="Q44" s="33">
        <v>0.47824506749740392</v>
      </c>
      <c r="R44" s="13">
        <v>0.52175493250259608</v>
      </c>
      <c r="S44" s="40">
        <f t="shared" ref="S44:S45" si="12">SUM(O44:P44)</f>
        <v>0.18099688473520248</v>
      </c>
      <c r="T44" s="102">
        <v>324</v>
      </c>
      <c r="U44" s="33">
        <v>0</v>
      </c>
      <c r="V44" s="13">
        <v>0</v>
      </c>
      <c r="W44" s="13">
        <v>3.0864197530864196E-3</v>
      </c>
      <c r="X44" s="13">
        <v>9.2592592592592587E-3</v>
      </c>
      <c r="Y44" s="13">
        <v>2.1604938271604937E-2</v>
      </c>
      <c r="Z44" s="13">
        <v>6.1728395061728392E-2</v>
      </c>
      <c r="AA44" s="13">
        <v>0.18209876543209877</v>
      </c>
      <c r="AB44" s="13">
        <v>0.26543209876543211</v>
      </c>
      <c r="AC44" s="13">
        <v>0.45370370370370372</v>
      </c>
      <c r="AD44" s="33">
        <v>0.56999999999999995</v>
      </c>
      <c r="AE44" s="13">
        <v>0.43275308641975302</v>
      </c>
      <c r="AF44" s="39">
        <f>SUM(AB44:AC44)</f>
        <v>0.71913580246913589</v>
      </c>
      <c r="AG44" s="2"/>
    </row>
    <row r="45" spans="1:53" ht="16" x14ac:dyDescent="0.2">
      <c r="C45" s="143">
        <f t="shared" si="10"/>
        <v>1</v>
      </c>
      <c r="D45" s="143">
        <f t="shared" si="11"/>
        <v>0.99905328644847169</v>
      </c>
      <c r="E45" s="2"/>
      <c r="F45" s="197" t="s">
        <v>136</v>
      </c>
      <c r="G45" s="93">
        <v>7394</v>
      </c>
      <c r="H45" s="33">
        <v>1.4471192859074925E-2</v>
      </c>
      <c r="I45" s="13">
        <v>5.4503651609413041E-2</v>
      </c>
      <c r="J45" s="13">
        <v>0.19894509061401136</v>
      </c>
      <c r="K45" s="13">
        <v>0.17189613199891804</v>
      </c>
      <c r="L45" s="13">
        <v>0.17067892886123884</v>
      </c>
      <c r="M45" s="13">
        <v>0.1817690018934271</v>
      </c>
      <c r="N45" s="13">
        <v>0.11766296997565594</v>
      </c>
      <c r="O45" s="13">
        <v>5.6397078712469573E-2</v>
      </c>
      <c r="P45" s="13">
        <v>3.2729239924262916E-2</v>
      </c>
      <c r="Q45" s="33">
        <v>0.48843551528266199</v>
      </c>
      <c r="R45" s="13">
        <v>0.518627833378415</v>
      </c>
      <c r="S45" s="40">
        <f t="shared" si="12"/>
        <v>8.9126318636732482E-2</v>
      </c>
      <c r="T45" s="102">
        <v>157</v>
      </c>
      <c r="U45" s="33">
        <v>6.369426751592357E-3</v>
      </c>
      <c r="V45" s="13">
        <v>0</v>
      </c>
      <c r="W45" s="13">
        <v>6.369426751592357E-3</v>
      </c>
      <c r="X45" s="13">
        <v>6.369426751592357E-3</v>
      </c>
      <c r="Y45" s="13">
        <v>5.7324840764331211E-2</v>
      </c>
      <c r="Z45" s="13">
        <v>9.5541401273885357E-2</v>
      </c>
      <c r="AA45" s="13">
        <v>0.2356687898089172</v>
      </c>
      <c r="AB45" s="13">
        <v>0.26114649681528662</v>
      </c>
      <c r="AC45" s="13">
        <v>0.33121019108280253</v>
      </c>
      <c r="AD45" s="33">
        <v>0.61149554140127405</v>
      </c>
      <c r="AE45" s="13">
        <v>0.388565605095541</v>
      </c>
      <c r="AF45" s="39">
        <f>SUM(AB45:AC45)</f>
        <v>0.59235668789808915</v>
      </c>
      <c r="AG45" s="2"/>
    </row>
    <row r="46" spans="1:53" x14ac:dyDescent="0.15">
      <c r="E46" s="2"/>
      <c r="F46" s="66"/>
      <c r="G46" s="93"/>
      <c r="H46" s="33"/>
      <c r="I46" s="13"/>
      <c r="J46" s="13"/>
      <c r="K46" s="13"/>
      <c r="L46" s="13"/>
      <c r="M46" s="13"/>
      <c r="N46" s="13"/>
      <c r="O46" s="13"/>
      <c r="P46" s="13"/>
      <c r="Q46" s="33"/>
      <c r="R46" s="13"/>
      <c r="S46" s="40"/>
      <c r="T46" s="102"/>
      <c r="U46" s="33"/>
      <c r="V46" s="13"/>
      <c r="W46" s="13"/>
      <c r="X46" s="13"/>
      <c r="Y46" s="13"/>
      <c r="Z46" s="13"/>
      <c r="AA46" s="13"/>
      <c r="AB46" s="13"/>
      <c r="AC46" s="13"/>
      <c r="AD46" s="33"/>
      <c r="AE46" s="13"/>
      <c r="AF46" s="39"/>
      <c r="AG46" s="2"/>
    </row>
    <row r="47" spans="1:53" x14ac:dyDescent="0.15">
      <c r="E47" s="2"/>
      <c r="F47" s="66"/>
      <c r="G47" s="93"/>
      <c r="H47" s="33"/>
      <c r="I47" s="13"/>
      <c r="J47" s="13"/>
      <c r="K47" s="13"/>
      <c r="L47" s="13"/>
      <c r="M47" s="13"/>
      <c r="N47" s="13"/>
      <c r="O47" s="13"/>
      <c r="P47" s="13"/>
      <c r="Q47" s="33"/>
      <c r="R47" s="13"/>
      <c r="S47" s="40"/>
      <c r="T47" s="102"/>
      <c r="U47" s="33"/>
      <c r="V47" s="13"/>
      <c r="W47" s="13"/>
      <c r="X47" s="13"/>
      <c r="Y47" s="13"/>
      <c r="Z47" s="13"/>
      <c r="AA47" s="13"/>
      <c r="AB47" s="13"/>
      <c r="AC47" s="13"/>
      <c r="AD47" s="33"/>
      <c r="AE47" s="13"/>
      <c r="AF47" s="39"/>
      <c r="AG47" s="2"/>
    </row>
    <row r="48" spans="1:53" s="135" customFormat="1" x14ac:dyDescent="0.15">
      <c r="A48"/>
      <c r="B48"/>
      <c r="C48"/>
      <c r="D48"/>
      <c r="E48" s="2"/>
      <c r="F48" s="11"/>
      <c r="G48" s="184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92"/>
      <c r="T48" s="102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93"/>
      <c r="AG48" s="2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35" customFormat="1" ht="14" thickBot="1" x14ac:dyDescent="0.2">
      <c r="A49"/>
      <c r="B49"/>
      <c r="C49"/>
      <c r="D4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35" customFormat="1" x14ac:dyDescent="0.15">
      <c r="A50"/>
      <c r="B50"/>
      <c r="C50"/>
      <c r="D50"/>
      <c r="E50" s="2"/>
      <c r="F50" s="113"/>
      <c r="G50" s="112" t="s">
        <v>11</v>
      </c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3"/>
      <c r="Z50" s="114"/>
      <c r="AA50" s="37" t="s">
        <v>11</v>
      </c>
      <c r="AB50" s="151"/>
      <c r="AC50" s="113" t="s">
        <v>14</v>
      </c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4"/>
      <c r="AU50" s="113"/>
      <c r="AV50" s="114"/>
      <c r="AW50" s="37" t="s">
        <v>14</v>
      </c>
      <c r="AX50" s="2"/>
      <c r="AY50"/>
      <c r="AZ50"/>
      <c r="BA50"/>
    </row>
    <row r="51" spans="1:53" s="135" customFormat="1" ht="14" thickBot="1" x14ac:dyDescent="0.2">
      <c r="A51"/>
      <c r="B51"/>
      <c r="C51"/>
      <c r="D51"/>
      <c r="E51" s="2"/>
      <c r="F51" s="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5"/>
      <c r="Z51" s="7"/>
      <c r="AA51" s="38"/>
      <c r="AB51" s="151"/>
      <c r="AC51" s="86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7"/>
      <c r="AU51" s="86"/>
      <c r="AV51" s="87"/>
      <c r="AW51" s="38"/>
      <c r="AX51"/>
      <c r="AY51"/>
      <c r="AZ51"/>
      <c r="BA51"/>
    </row>
    <row r="52" spans="1:53" s="135" customFormat="1" x14ac:dyDescent="0.15">
      <c r="B52" s="145">
        <f t="shared" ref="B52:B67" si="13">G55-Y55-Z55</f>
        <v>0</v>
      </c>
      <c r="C52"/>
      <c r="D52"/>
      <c r="E52"/>
      <c r="F52" s="113" t="s">
        <v>19</v>
      </c>
      <c r="G52" s="64" t="s">
        <v>13</v>
      </c>
      <c r="H52" s="112">
        <v>0</v>
      </c>
      <c r="I52" s="112">
        <v>5</v>
      </c>
      <c r="J52" s="112">
        <v>10</v>
      </c>
      <c r="K52" s="112">
        <v>15</v>
      </c>
      <c r="L52" s="112">
        <v>20</v>
      </c>
      <c r="M52" s="112">
        <v>25</v>
      </c>
      <c r="N52" s="112">
        <v>30</v>
      </c>
      <c r="O52" s="112">
        <v>35</v>
      </c>
      <c r="P52" s="112">
        <v>40</v>
      </c>
      <c r="Q52" s="112">
        <v>45</v>
      </c>
      <c r="R52" s="112">
        <v>50</v>
      </c>
      <c r="S52" s="112">
        <v>55</v>
      </c>
      <c r="T52" s="112">
        <v>60</v>
      </c>
      <c r="U52" s="112">
        <v>65</v>
      </c>
      <c r="V52" s="112">
        <v>70</v>
      </c>
      <c r="W52" s="112">
        <v>75</v>
      </c>
      <c r="X52" s="112" t="s">
        <v>25</v>
      </c>
      <c r="Y52" s="113" t="s">
        <v>15</v>
      </c>
      <c r="Z52" s="114" t="s">
        <v>16</v>
      </c>
      <c r="AA52" s="37" t="s">
        <v>32</v>
      </c>
      <c r="AB52" s="152"/>
      <c r="AC52" s="64" t="s">
        <v>13</v>
      </c>
      <c r="AD52" s="112">
        <v>0</v>
      </c>
      <c r="AE52" s="112">
        <v>5</v>
      </c>
      <c r="AF52" s="112">
        <v>10</v>
      </c>
      <c r="AG52" s="112">
        <v>15</v>
      </c>
      <c r="AH52" s="112">
        <v>20</v>
      </c>
      <c r="AI52" s="112">
        <v>25</v>
      </c>
      <c r="AJ52" s="112">
        <v>30</v>
      </c>
      <c r="AK52" s="112">
        <v>35</v>
      </c>
      <c r="AL52" s="112">
        <v>40</v>
      </c>
      <c r="AM52" s="112">
        <v>45</v>
      </c>
      <c r="AN52" s="112">
        <v>50</v>
      </c>
      <c r="AO52" s="112">
        <v>55</v>
      </c>
      <c r="AP52" s="112">
        <v>60</v>
      </c>
      <c r="AQ52" s="112">
        <v>65</v>
      </c>
      <c r="AR52" s="112">
        <v>70</v>
      </c>
      <c r="AS52" s="112">
        <v>75</v>
      </c>
      <c r="AT52" s="112" t="s">
        <v>25</v>
      </c>
      <c r="AU52" s="113" t="s">
        <v>15</v>
      </c>
      <c r="AV52" s="114" t="s">
        <v>16</v>
      </c>
      <c r="AW52" s="37" t="s">
        <v>32</v>
      </c>
      <c r="AX52"/>
      <c r="AY52"/>
      <c r="AZ52"/>
      <c r="BA52"/>
    </row>
    <row r="53" spans="1:53" s="135" customFormat="1" x14ac:dyDescent="0.15">
      <c r="B53" s="145">
        <f t="shared" si="13"/>
        <v>0</v>
      </c>
      <c r="C53"/>
      <c r="D53"/>
      <c r="E53"/>
      <c r="F53" s="153"/>
      <c r="G53" s="6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32"/>
      <c r="Z53" s="9"/>
      <c r="AA53" s="39"/>
      <c r="AB53" s="70"/>
      <c r="AC53" s="65"/>
      <c r="AD53" s="144"/>
      <c r="AE53" s="144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32"/>
      <c r="AV53" s="9"/>
      <c r="AW53" s="39"/>
      <c r="AX53"/>
      <c r="AY53"/>
      <c r="AZ53"/>
      <c r="BA53"/>
    </row>
    <row r="54" spans="1:53" s="135" customFormat="1" x14ac:dyDescent="0.15">
      <c r="B54" s="145">
        <f t="shared" si="13"/>
        <v>0</v>
      </c>
      <c r="C54"/>
      <c r="D54"/>
      <c r="E54"/>
      <c r="F54" s="66" t="s">
        <v>150</v>
      </c>
      <c r="G54" s="67">
        <v>4284</v>
      </c>
      <c r="H54" s="12">
        <f>$G20*H20</f>
        <v>86</v>
      </c>
      <c r="I54" s="12"/>
      <c r="J54" s="12">
        <f>$G20*I20</f>
        <v>211</v>
      </c>
      <c r="K54" s="12"/>
      <c r="L54" s="12">
        <f>$G20*J20</f>
        <v>708</v>
      </c>
      <c r="M54" s="12"/>
      <c r="N54" s="12">
        <f>$G20*K20</f>
        <v>701</v>
      </c>
      <c r="O54" s="12"/>
      <c r="P54" s="12">
        <f>$G20*L20</f>
        <v>715</v>
      </c>
      <c r="Q54" s="12"/>
      <c r="R54" s="12">
        <f>$G20*M20</f>
        <v>852.99999999999989</v>
      </c>
      <c r="S54" s="12"/>
      <c r="T54" s="12">
        <f>$G20*N20</f>
        <v>428</v>
      </c>
      <c r="U54" s="12"/>
      <c r="V54" s="12">
        <f>$G20*O20</f>
        <v>240</v>
      </c>
      <c r="W54" s="12"/>
      <c r="X54" s="12">
        <f>$G20*P20</f>
        <v>342</v>
      </c>
      <c r="Y54" s="36">
        <f>$G20*Q20</f>
        <v>2034.8999999999999</v>
      </c>
      <c r="Z54" s="147">
        <f>$G20*R20</f>
        <v>2249.1</v>
      </c>
      <c r="AA54" s="67">
        <f>$G20*S20</f>
        <v>582</v>
      </c>
      <c r="AB54" s="70"/>
      <c r="AC54" s="66">
        <v>172</v>
      </c>
      <c r="AD54" s="12">
        <f>$T20*U20</f>
        <v>0</v>
      </c>
      <c r="AE54" s="12"/>
      <c r="AF54" s="12">
        <f>$T20*V20</f>
        <v>0</v>
      </c>
      <c r="AG54" s="12"/>
      <c r="AH54" s="12">
        <f>$T20*W20</f>
        <v>0</v>
      </c>
      <c r="AI54" s="12"/>
      <c r="AJ54" s="12">
        <f>$T20*X20</f>
        <v>1.4453781512605042</v>
      </c>
      <c r="AK54" s="12"/>
      <c r="AL54" s="12">
        <f>$T20*Y20</f>
        <v>2.8907563025210083</v>
      </c>
      <c r="AM54" s="12"/>
      <c r="AN54" s="12">
        <f>$T20*Z20</f>
        <v>2.8907563025210083</v>
      </c>
      <c r="AO54" s="12"/>
      <c r="AP54" s="12">
        <f>$T20*AA20</f>
        <v>11.563025210084033</v>
      </c>
      <c r="AQ54" s="12"/>
      <c r="AR54" s="12">
        <f>$T20*AB20</f>
        <v>36.134453781512605</v>
      </c>
      <c r="AS54" s="12"/>
      <c r="AT54" s="12">
        <f>$T20*AC20</f>
        <v>117.07563025210085</v>
      </c>
      <c r="AU54" s="36">
        <f>$T20*AD20</f>
        <v>92.88000000000001</v>
      </c>
      <c r="AV54" s="147">
        <f>$T20*AE20</f>
        <v>113.52000000000001</v>
      </c>
      <c r="AW54" s="67">
        <f>$T20*AF20</f>
        <v>153.21008403361344</v>
      </c>
      <c r="AX54"/>
      <c r="AY54"/>
      <c r="AZ54"/>
      <c r="BA54"/>
    </row>
    <row r="55" spans="1:53" s="135" customFormat="1" x14ac:dyDescent="0.15">
      <c r="B55" s="145">
        <f t="shared" si="13"/>
        <v>-117.02717557251799</v>
      </c>
      <c r="C55" s="145">
        <f t="shared" ref="C55:C70" si="14">AC55-SUM(AD55:AT55)</f>
        <v>0</v>
      </c>
      <c r="D55" s="145">
        <f t="shared" ref="D55:D70" si="15">G55-SUM(H55:X55)</f>
        <v>0</v>
      </c>
      <c r="F55" s="10" t="s">
        <v>27</v>
      </c>
      <c r="G55" s="67">
        <v>23487</v>
      </c>
      <c r="H55" s="12">
        <f>$G21*H21</f>
        <v>88</v>
      </c>
      <c r="I55" s="12"/>
      <c r="J55" s="12">
        <f>$G21*I21</f>
        <v>599</v>
      </c>
      <c r="K55" s="12"/>
      <c r="L55" s="12">
        <f>$G21*J21</f>
        <v>2739</v>
      </c>
      <c r="M55" s="12"/>
      <c r="N55" s="12">
        <f>$G21*K21</f>
        <v>3108</v>
      </c>
      <c r="O55" s="12"/>
      <c r="P55" s="12">
        <f>$G21*L21</f>
        <v>3755</v>
      </c>
      <c r="Q55" s="12"/>
      <c r="R55" s="12">
        <f>$G21*M21</f>
        <v>4972</v>
      </c>
      <c r="S55" s="12"/>
      <c r="T55" s="12">
        <f>$G21*N21</f>
        <v>3023</v>
      </c>
      <c r="U55" s="12"/>
      <c r="V55" s="12">
        <f>$G21*O21</f>
        <v>2383</v>
      </c>
      <c r="W55" s="12"/>
      <c r="X55" s="12">
        <f>$G21*P21</f>
        <v>2820</v>
      </c>
      <c r="Y55" s="36">
        <f>$G21*Q21</f>
        <v>12491</v>
      </c>
      <c r="Z55" s="147">
        <f>$G21*R21</f>
        <v>10996</v>
      </c>
      <c r="AA55" s="67">
        <f>$G21*S21</f>
        <v>5203</v>
      </c>
      <c r="AB55" s="67"/>
      <c r="AC55" s="66">
        <v>755</v>
      </c>
      <c r="AD55" s="12">
        <f>$T21*U21</f>
        <v>0</v>
      </c>
      <c r="AE55" s="12"/>
      <c r="AF55" s="12">
        <f>$T21*V21</f>
        <v>0</v>
      </c>
      <c r="AG55" s="12"/>
      <c r="AH55" s="12">
        <f>$T21*W21</f>
        <v>0</v>
      </c>
      <c r="AI55" s="12"/>
      <c r="AJ55" s="12">
        <f>$T21*X21</f>
        <v>4</v>
      </c>
      <c r="AK55" s="12"/>
      <c r="AL55" s="12">
        <f>$T21*Y21</f>
        <v>1</v>
      </c>
      <c r="AM55" s="12"/>
      <c r="AN55" s="12">
        <f>$T21*Z21</f>
        <v>17</v>
      </c>
      <c r="AO55" s="12"/>
      <c r="AP55" s="12">
        <f>$T21*AA21</f>
        <v>61</v>
      </c>
      <c r="AQ55" s="12"/>
      <c r="AR55" s="12">
        <f>$T21*AB21</f>
        <v>172</v>
      </c>
      <c r="AS55" s="12"/>
      <c r="AT55" s="12">
        <f>$T21*AC21</f>
        <v>500.00000000000006</v>
      </c>
      <c r="AU55" s="36">
        <f>$T21*AD21</f>
        <v>474.00000000000006</v>
      </c>
      <c r="AV55" s="147">
        <f>$T21*AE21</f>
        <v>281</v>
      </c>
      <c r="AW55" s="67">
        <f>$T21*AF21</f>
        <v>672.00000000000011</v>
      </c>
    </row>
    <row r="56" spans="1:53" s="135" customFormat="1" x14ac:dyDescent="0.15">
      <c r="B56" s="145">
        <f t="shared" si="13"/>
        <v>0</v>
      </c>
      <c r="C56" s="145">
        <f t="shared" si="14"/>
        <v>0</v>
      </c>
      <c r="D56" s="145">
        <f t="shared" si="15"/>
        <v>0</v>
      </c>
      <c r="F56" s="10" t="s">
        <v>26</v>
      </c>
      <c r="G56" s="67">
        <v>10653</v>
      </c>
      <c r="H56" s="12">
        <f>$G22*H22</f>
        <v>138</v>
      </c>
      <c r="I56" s="12"/>
      <c r="J56" s="12">
        <f>$G22*I22</f>
        <v>576</v>
      </c>
      <c r="K56" s="12"/>
      <c r="L56" s="12">
        <f>$G22*J22</f>
        <v>2917.9999999999995</v>
      </c>
      <c r="M56" s="12"/>
      <c r="N56" s="12">
        <f>$G22*K22</f>
        <v>1136</v>
      </c>
      <c r="O56" s="12"/>
      <c r="P56" s="12">
        <f>$G22*L22</f>
        <v>1412</v>
      </c>
      <c r="Q56" s="12"/>
      <c r="R56" s="12">
        <f>$G22*M22</f>
        <v>1944</v>
      </c>
      <c r="S56" s="12"/>
      <c r="T56" s="12">
        <f>$G22*N22</f>
        <v>1343</v>
      </c>
      <c r="U56" s="12"/>
      <c r="V56" s="12">
        <f>$G22*O22</f>
        <v>705</v>
      </c>
      <c r="W56" s="12"/>
      <c r="X56" s="12">
        <f>$G22*P22</f>
        <v>481</v>
      </c>
      <c r="Y56" s="36">
        <f>$G22*Q22</f>
        <v>4293</v>
      </c>
      <c r="Z56" s="147">
        <f>$G22*R22</f>
        <v>6359.9999999999991</v>
      </c>
      <c r="AA56" s="67">
        <f>$G22*S22</f>
        <v>1185.9999999999998</v>
      </c>
      <c r="AB56" s="67"/>
      <c r="AC56" s="66">
        <v>232</v>
      </c>
      <c r="AD56" s="12">
        <f>$T22*U22</f>
        <v>0</v>
      </c>
      <c r="AE56" s="12"/>
      <c r="AF56" s="12">
        <f>$T22*V22</f>
        <v>0</v>
      </c>
      <c r="AG56" s="12"/>
      <c r="AH56" s="12">
        <f>$T22*W22</f>
        <v>0</v>
      </c>
      <c r="AI56" s="12"/>
      <c r="AJ56" s="12">
        <f>$T22*X22</f>
        <v>1</v>
      </c>
      <c r="AK56" s="12"/>
      <c r="AL56" s="12">
        <f>$T22*Y22</f>
        <v>3</v>
      </c>
      <c r="AM56" s="12"/>
      <c r="AN56" s="12">
        <f>$T22*Z22</f>
        <v>15.000000000000002</v>
      </c>
      <c r="AO56" s="12"/>
      <c r="AP56" s="12">
        <f>$T22*AA22</f>
        <v>33</v>
      </c>
      <c r="AQ56" s="12"/>
      <c r="AR56" s="12">
        <f>$T22*AB22</f>
        <v>68</v>
      </c>
      <c r="AS56" s="12"/>
      <c r="AT56" s="12">
        <f>$T22*AC22</f>
        <v>112</v>
      </c>
      <c r="AU56" s="36">
        <f>$T22*AD22</f>
        <v>123.99999999999999</v>
      </c>
      <c r="AV56" s="147">
        <f>$T22*AE22</f>
        <v>108</v>
      </c>
      <c r="AW56" s="67">
        <f>$T22*AF22</f>
        <v>180</v>
      </c>
    </row>
    <row r="57" spans="1:53" s="135" customFormat="1" x14ac:dyDescent="0.15">
      <c r="B57" s="145">
        <f t="shared" si="13"/>
        <v>161661</v>
      </c>
      <c r="C57" s="145">
        <f t="shared" si="14"/>
        <v>0</v>
      </c>
      <c r="D57" s="145">
        <f t="shared" si="15"/>
        <v>0</v>
      </c>
      <c r="F57" s="10" t="s">
        <v>28</v>
      </c>
      <c r="G57" s="67">
        <v>13956</v>
      </c>
      <c r="H57" s="12">
        <f>$G23*H23</f>
        <v>206</v>
      </c>
      <c r="I57" s="12"/>
      <c r="J57" s="12">
        <f>$G23*I23</f>
        <v>351</v>
      </c>
      <c r="K57" s="12"/>
      <c r="L57" s="12">
        <f>$G23*J23</f>
        <v>1444</v>
      </c>
      <c r="M57" s="12"/>
      <c r="N57" s="12">
        <f>$G23*K23</f>
        <v>2013.0000000000002</v>
      </c>
      <c r="O57" s="12"/>
      <c r="P57" s="12">
        <f>$G23*L23</f>
        <v>2483</v>
      </c>
      <c r="Q57" s="12"/>
      <c r="R57" s="12">
        <f>$G23*M23</f>
        <v>2457</v>
      </c>
      <c r="S57" s="12"/>
      <c r="T57" s="12">
        <f>$G23*N23</f>
        <v>1780</v>
      </c>
      <c r="U57" s="12"/>
      <c r="V57" s="12">
        <f>$G23*O23</f>
        <v>1284</v>
      </c>
      <c r="W57" s="12"/>
      <c r="X57" s="12">
        <f>$G23*P23</f>
        <v>1937.9999999999998</v>
      </c>
      <c r="Y57" s="36">
        <f>$G23*Q23</f>
        <v>7994</v>
      </c>
      <c r="Z57" s="147">
        <f>$G23*R23</f>
        <v>5962</v>
      </c>
      <c r="AA57" s="67">
        <f>$G23*S23</f>
        <v>3222</v>
      </c>
      <c r="AB57" s="67"/>
      <c r="AC57" s="66">
        <v>409</v>
      </c>
      <c r="AD57" s="12">
        <f>$T23*U23</f>
        <v>0</v>
      </c>
      <c r="AE57" s="12"/>
      <c r="AF57" s="12">
        <f>$T23*V23</f>
        <v>0</v>
      </c>
      <c r="AG57" s="12"/>
      <c r="AH57" s="12">
        <f>$T23*W23</f>
        <v>0</v>
      </c>
      <c r="AI57" s="12"/>
      <c r="AJ57" s="12">
        <f>$T23*X23</f>
        <v>0</v>
      </c>
      <c r="AK57" s="12"/>
      <c r="AL57" s="12">
        <f>$T23*Y23</f>
        <v>4</v>
      </c>
      <c r="AM57" s="12"/>
      <c r="AN57" s="12">
        <f>$T23*Z23</f>
        <v>10</v>
      </c>
      <c r="AO57" s="12"/>
      <c r="AP57" s="12">
        <f>$T23*AA23</f>
        <v>42</v>
      </c>
      <c r="AQ57" s="12"/>
      <c r="AR57" s="12">
        <f>$T23*AB23</f>
        <v>88</v>
      </c>
      <c r="AS57" s="12"/>
      <c r="AT57" s="12">
        <f>$T23*AC23</f>
        <v>265</v>
      </c>
      <c r="AU57" s="36">
        <f>$T23*AD23</f>
        <v>219</v>
      </c>
      <c r="AV57" s="147">
        <f>$T23*AE23</f>
        <v>190</v>
      </c>
      <c r="AW57" s="67">
        <f>$T23*AF23</f>
        <v>353</v>
      </c>
    </row>
    <row r="58" spans="1:53" s="135" customFormat="1" x14ac:dyDescent="0.15">
      <c r="B58" s="145">
        <f t="shared" si="13"/>
        <v>20</v>
      </c>
      <c r="C58" s="145">
        <f t="shared" si="14"/>
        <v>0</v>
      </c>
      <c r="D58" s="146">
        <f t="shared" si="15"/>
        <v>0</v>
      </c>
      <c r="F58" s="10" t="s">
        <v>12</v>
      </c>
      <c r="G58" s="67">
        <v>13216</v>
      </c>
      <c r="H58" s="12">
        <f>$G24*H24</f>
        <v>69.610992366412219</v>
      </c>
      <c r="I58" s="12"/>
      <c r="J58" s="12">
        <f>$G24*I24</f>
        <v>180.58503816793893</v>
      </c>
      <c r="K58" s="12"/>
      <c r="L58" s="12">
        <f>$G24*J24</f>
        <v>960.42992366412216</v>
      </c>
      <c r="M58" s="12"/>
      <c r="N58" s="12">
        <f>$G24*K24</f>
        <v>1210.6259541984732</v>
      </c>
      <c r="O58" s="12"/>
      <c r="P58" s="12">
        <f>$G24*L24</f>
        <v>1715.0534351145038</v>
      </c>
      <c r="Q58" s="12"/>
      <c r="R58" s="12">
        <f>$G24*M24</f>
        <v>2219.4809160305344</v>
      </c>
      <c r="S58" s="12"/>
      <c r="T58" s="12">
        <f>$G24*N24</f>
        <v>1815.93893129771</v>
      </c>
      <c r="U58" s="12"/>
      <c r="V58" s="12">
        <f>$G24*O24</f>
        <v>1815.93893129771</v>
      </c>
      <c r="W58" s="12"/>
      <c r="X58" s="12">
        <f>$G24*P24</f>
        <v>3228.3358778625952</v>
      </c>
      <c r="Y58" s="36">
        <f>$G24*Q24</f>
        <v>6986.3206106870221</v>
      </c>
      <c r="Z58" s="147">
        <f>$G24*R24</f>
        <v>6346.7065648854959</v>
      </c>
      <c r="AA58" s="67">
        <f>$G24*S24</f>
        <v>5044.2748091603053</v>
      </c>
      <c r="AB58" s="67"/>
      <c r="AC58" s="67">
        <v>1400</v>
      </c>
      <c r="AD58" s="12">
        <f>$T24*U24</f>
        <v>0</v>
      </c>
      <c r="AE58" s="12"/>
      <c r="AF58" s="12">
        <f>$T24*V24</f>
        <v>0</v>
      </c>
      <c r="AG58" s="12"/>
      <c r="AH58" s="12">
        <f>$T24*W24</f>
        <v>4</v>
      </c>
      <c r="AI58" s="12"/>
      <c r="AJ58" s="12">
        <f>$T24*X24</f>
        <v>4</v>
      </c>
      <c r="AK58" s="12"/>
      <c r="AL58" s="12">
        <f>$T24*Y24</f>
        <v>11</v>
      </c>
      <c r="AM58" s="12"/>
      <c r="AN58" s="12">
        <f>$T24*Z24</f>
        <v>46</v>
      </c>
      <c r="AO58" s="12"/>
      <c r="AP58" s="12">
        <f>$T24*AA24</f>
        <v>108</v>
      </c>
      <c r="AQ58" s="12"/>
      <c r="AR58" s="12">
        <f>$T24*AB24</f>
        <v>331</v>
      </c>
      <c r="AS58" s="12"/>
      <c r="AT58" s="12">
        <f>$T24*AC24</f>
        <v>896</v>
      </c>
      <c r="AU58" s="36">
        <f>$T24*AD24</f>
        <v>606</v>
      </c>
      <c r="AV58" s="147">
        <f>$T24*AE24</f>
        <v>794</v>
      </c>
      <c r="AW58" s="67">
        <f>$T24*AF24</f>
        <v>1227</v>
      </c>
    </row>
    <row r="59" spans="1:53" s="135" customFormat="1" x14ac:dyDescent="0.15">
      <c r="B59" s="145">
        <f t="shared" si="13"/>
        <v>26</v>
      </c>
      <c r="C59" s="145">
        <f t="shared" si="14"/>
        <v>0</v>
      </c>
      <c r="D59" s="146">
        <f t="shared" si="15"/>
        <v>0</v>
      </c>
      <c r="F59" s="10" t="s">
        <v>24</v>
      </c>
      <c r="G59" s="67">
        <v>6218</v>
      </c>
      <c r="H59" s="12">
        <f>$G25*H25</f>
        <v>68.640259740259737</v>
      </c>
      <c r="I59" s="12"/>
      <c r="J59" s="12">
        <f>$G25*I25</f>
        <v>259.41980519480518</v>
      </c>
      <c r="K59" s="12"/>
      <c r="L59" s="12">
        <f>$G25*J25</f>
        <v>879.20097402597412</v>
      </c>
      <c r="M59" s="12"/>
      <c r="N59" s="12">
        <f>$G25*K25</f>
        <v>993.264935064935</v>
      </c>
      <c r="O59" s="12"/>
      <c r="P59" s="12">
        <f>$G25*L25</f>
        <v>1166.8844155844156</v>
      </c>
      <c r="Q59" s="12"/>
      <c r="R59" s="12">
        <f>$G25*M25</f>
        <v>1240.5717532467531</v>
      </c>
      <c r="S59" s="12"/>
      <c r="T59" s="12">
        <f>$G25*N25</f>
        <v>736.87337662337666</v>
      </c>
      <c r="U59" s="12"/>
      <c r="V59" s="12">
        <f>$G25*O25</f>
        <v>495.62305194805197</v>
      </c>
      <c r="W59" s="12"/>
      <c r="X59" s="12">
        <f>$G25*P25</f>
        <v>377.52142857142854</v>
      </c>
      <c r="Y59" s="36">
        <f>$G25*Q25</f>
        <v>3109</v>
      </c>
      <c r="Z59" s="147">
        <f>$G25*R25</f>
        <v>3109</v>
      </c>
      <c r="AA59" s="67">
        <f>$G25*S25</f>
        <v>873.14448051948045</v>
      </c>
      <c r="AB59" s="67"/>
      <c r="AC59" s="66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36"/>
      <c r="AV59" s="147"/>
      <c r="AW59" s="67"/>
    </row>
    <row r="60" spans="1:53" s="135" customFormat="1" x14ac:dyDescent="0.15">
      <c r="B60" s="145">
        <f t="shared" si="13"/>
        <v>0</v>
      </c>
      <c r="C60" s="145">
        <f>AC60-SUM(AD60:AT60)</f>
        <v>1</v>
      </c>
      <c r="D60" s="146">
        <f t="shared" si="15"/>
        <v>-0.22306631959509104</v>
      </c>
      <c r="F60" s="10" t="s">
        <v>23</v>
      </c>
      <c r="G60" s="67">
        <v>161661</v>
      </c>
      <c r="H60" s="12">
        <f>$G26*H26</f>
        <v>1015.1205942745191</v>
      </c>
      <c r="I60" s="12"/>
      <c r="J60" s="12">
        <f>$G26*I26</f>
        <v>0</v>
      </c>
      <c r="K60" s="12"/>
      <c r="L60" s="12">
        <f>$G26*J26</f>
        <v>7105.8441599216339</v>
      </c>
      <c r="M60" s="12"/>
      <c r="N60" s="12">
        <f>$G26*K26</f>
        <v>13873.314788418427</v>
      </c>
      <c r="O60" s="12"/>
      <c r="P60" s="12">
        <f>$G26*L26</f>
        <v>20302.411885490379</v>
      </c>
      <c r="Q60" s="12"/>
      <c r="R60" s="12">
        <f>$G26*M26</f>
        <v>30297.445429116415</v>
      </c>
      <c r="S60" s="12"/>
      <c r="T60" s="12">
        <f>$G26*N26</f>
        <v>24637.822756871141</v>
      </c>
      <c r="U60" s="12"/>
      <c r="V60" s="12">
        <f>$G26*O26</f>
        <v>26455.797216216171</v>
      </c>
      <c r="W60" s="12"/>
      <c r="X60" s="12">
        <f>$G26*P26</f>
        <v>37973.4662360109</v>
      </c>
      <c r="Y60" s="36">
        <f>$G26*Q26</f>
        <v>0</v>
      </c>
      <c r="Z60" s="147">
        <f>$G26*R26</f>
        <v>0</v>
      </c>
      <c r="AA60" s="67">
        <f>$G26*S26</f>
        <v>64429.263452227067</v>
      </c>
      <c r="AB60" s="67"/>
      <c r="AC60" s="67">
        <v>20531</v>
      </c>
      <c r="AD60" s="12">
        <f>$T26*U26</f>
        <v>2</v>
      </c>
      <c r="AE60" s="12"/>
      <c r="AF60" s="12">
        <f>$T26*V26</f>
        <v>0</v>
      </c>
      <c r="AG60" s="12"/>
      <c r="AH60" s="12">
        <f>$T26*W26</f>
        <v>7</v>
      </c>
      <c r="AI60" s="12"/>
      <c r="AJ60" s="12">
        <f>$T26*X26</f>
        <v>41</v>
      </c>
      <c r="AK60" s="12"/>
      <c r="AL60" s="12">
        <f>$T26*Y26</f>
        <v>180</v>
      </c>
      <c r="AM60" s="12"/>
      <c r="AN60" s="12">
        <f>$T26*Z26</f>
        <v>776.00000000000011</v>
      </c>
      <c r="AO60" s="12"/>
      <c r="AP60" s="12">
        <f>$T26*AA26</f>
        <v>2330</v>
      </c>
      <c r="AQ60" s="12"/>
      <c r="AR60" s="12">
        <f>$T26*AB26</f>
        <v>6333.0000000000009</v>
      </c>
      <c r="AS60" s="12"/>
      <c r="AT60" s="12">
        <f>$T26*AC26</f>
        <v>10861</v>
      </c>
      <c r="AU60" s="36">
        <f>$T26*AD26</f>
        <v>0</v>
      </c>
      <c r="AV60" s="147">
        <f>$T26*AE26</f>
        <v>0</v>
      </c>
      <c r="AW60" s="67">
        <f>$T26*AF26</f>
        <v>17194</v>
      </c>
    </row>
    <row r="61" spans="1:53" s="135" customFormat="1" x14ac:dyDescent="0.15">
      <c r="B61" s="145">
        <f t="shared" si="13"/>
        <v>23282</v>
      </c>
      <c r="C61" s="145">
        <f t="shared" si="14"/>
        <v>2.0449999999982538E-2</v>
      </c>
      <c r="D61" s="145">
        <f t="shared" si="15"/>
        <v>1.737699999997858</v>
      </c>
      <c r="F61" s="10" t="s">
        <v>20</v>
      </c>
      <c r="G61" s="67">
        <v>106447</v>
      </c>
      <c r="H61" s="12">
        <f>$G27*H27</f>
        <v>285</v>
      </c>
      <c r="I61" s="12"/>
      <c r="J61" s="12">
        <f>$G27*I27</f>
        <v>588</v>
      </c>
      <c r="K61" s="12"/>
      <c r="L61" s="12">
        <f>$G27*J27</f>
        <v>5381</v>
      </c>
      <c r="M61" s="12"/>
      <c r="N61" s="12">
        <f>$G27*K27</f>
        <v>10341</v>
      </c>
      <c r="O61" s="12"/>
      <c r="P61" s="12">
        <f>$G27*L27</f>
        <v>16088</v>
      </c>
      <c r="Q61" s="12"/>
      <c r="R61" s="12">
        <f>$G27*M27</f>
        <v>19836</v>
      </c>
      <c r="S61" s="12"/>
      <c r="T61" s="12">
        <f>$G27*N27</f>
        <v>17713</v>
      </c>
      <c r="U61" s="12"/>
      <c r="V61" s="12">
        <f>$G27*O27</f>
        <v>16957</v>
      </c>
      <c r="W61" s="12"/>
      <c r="X61" s="12">
        <f>$G27*P27</f>
        <v>19256.262300000002</v>
      </c>
      <c r="Y61" s="36">
        <f>$G27*Q27</f>
        <v>55450</v>
      </c>
      <c r="Z61" s="147">
        <f>$G27*R27</f>
        <v>50977</v>
      </c>
      <c r="AA61" s="67">
        <f>$G27*S27</f>
        <v>36213.262300000002</v>
      </c>
      <c r="AB61" s="67"/>
      <c r="AC61" s="67">
        <v>6729</v>
      </c>
      <c r="AD61" s="12">
        <f>$T27*U27</f>
        <v>1</v>
      </c>
      <c r="AE61" s="12"/>
      <c r="AF61" s="12">
        <f>$T27*V27</f>
        <v>1</v>
      </c>
      <c r="AG61" s="12"/>
      <c r="AH61" s="12">
        <f>$T27*W27</f>
        <v>11</v>
      </c>
      <c r="AI61" s="12"/>
      <c r="AJ61" s="12">
        <f>$T27*X27</f>
        <v>24</v>
      </c>
      <c r="AK61" s="12"/>
      <c r="AL61" s="12">
        <f>$T27*Y27</f>
        <v>60.999999999999993</v>
      </c>
      <c r="AM61" s="12"/>
      <c r="AN61" s="12">
        <f>$T27*Z27</f>
        <v>197</v>
      </c>
      <c r="AO61" s="12"/>
      <c r="AP61" s="12">
        <f>$T27*AA27</f>
        <v>597</v>
      </c>
      <c r="AQ61" s="12"/>
      <c r="AR61" s="12">
        <f>$T27*AB27</f>
        <v>1773</v>
      </c>
      <c r="AS61" s="12"/>
      <c r="AT61" s="12">
        <f>$T27*AC27</f>
        <v>4063.97955</v>
      </c>
      <c r="AU61" s="36">
        <f>$T27*AD27</f>
        <v>2652</v>
      </c>
      <c r="AV61" s="147">
        <f>$T27*AE27</f>
        <v>4103</v>
      </c>
      <c r="AW61" s="67">
        <f>$T27*AF27</f>
        <v>5836.97955</v>
      </c>
    </row>
    <row r="62" spans="1:53" s="135" customFormat="1" x14ac:dyDescent="0.15">
      <c r="B62" s="145">
        <f t="shared" si="13"/>
        <v>619</v>
      </c>
      <c r="C62" s="145">
        <f t="shared" si="14"/>
        <v>2.0017840000000433</v>
      </c>
      <c r="D62" s="145">
        <f t="shared" si="15"/>
        <v>34.079900000000634</v>
      </c>
      <c r="F62" s="10" t="s">
        <v>22</v>
      </c>
      <c r="G62" s="67">
        <v>21762</v>
      </c>
      <c r="H62" s="12">
        <f>$G28*H28</f>
        <v>63</v>
      </c>
      <c r="I62" s="12"/>
      <c r="J62" s="12">
        <f>$G28*I28</f>
        <v>156</v>
      </c>
      <c r="K62" s="12"/>
      <c r="L62" s="12">
        <f>$G28*J28</f>
        <v>1442</v>
      </c>
      <c r="M62" s="12"/>
      <c r="N62" s="12">
        <f>$G28*K28</f>
        <v>1686</v>
      </c>
      <c r="O62" s="12"/>
      <c r="P62" s="12">
        <f>$G28*L28</f>
        <v>2230</v>
      </c>
      <c r="Q62" s="12"/>
      <c r="R62" s="12">
        <f>$G28*M28</f>
        <v>3726</v>
      </c>
      <c r="S62" s="12"/>
      <c r="T62" s="12">
        <f>$G28*N28</f>
        <v>3258.9999999999995</v>
      </c>
      <c r="U62" s="12"/>
      <c r="V62" s="12">
        <f>$G28*O28</f>
        <v>4029</v>
      </c>
      <c r="W62" s="12"/>
      <c r="X62" s="12">
        <f>$G28*P28</f>
        <v>5136.9201000000003</v>
      </c>
      <c r="Y62" s="36">
        <f>$G28*Q28</f>
        <v>11743</v>
      </c>
      <c r="Z62" s="147">
        <f>$G28*R28</f>
        <v>9993</v>
      </c>
      <c r="AA62" s="67">
        <f>$G28*S28</f>
        <v>9165.9200999999994</v>
      </c>
      <c r="AB62" s="67"/>
      <c r="AC62" s="67">
        <v>2396</v>
      </c>
      <c r="AD62" s="12">
        <f>$T28*U28</f>
        <v>0</v>
      </c>
      <c r="AE62" s="12"/>
      <c r="AF62" s="12">
        <f>$T28*V28</f>
        <v>0</v>
      </c>
      <c r="AG62" s="12"/>
      <c r="AH62" s="12">
        <f>$T28*W28</f>
        <v>2</v>
      </c>
      <c r="AI62" s="12"/>
      <c r="AJ62" s="12">
        <f>$T28*X28</f>
        <v>3</v>
      </c>
      <c r="AK62" s="12"/>
      <c r="AL62" s="12">
        <f>$T28*Y28</f>
        <v>9</v>
      </c>
      <c r="AM62" s="12"/>
      <c r="AN62" s="12">
        <f>$T28*Z28</f>
        <v>52</v>
      </c>
      <c r="AO62" s="12"/>
      <c r="AP62" s="12">
        <f>$T28*AA28</f>
        <v>223</v>
      </c>
      <c r="AQ62" s="12"/>
      <c r="AR62" s="12">
        <f>$T28*AB28</f>
        <v>720</v>
      </c>
      <c r="AS62" s="12"/>
      <c r="AT62" s="12">
        <f>$T28*AC28</f>
        <v>1384.998216</v>
      </c>
      <c r="AU62" s="36">
        <f>$T28*AD28</f>
        <v>1466.9999999999998</v>
      </c>
      <c r="AV62" s="147">
        <f>$T28*AE28</f>
        <v>929</v>
      </c>
      <c r="AW62" s="67">
        <f>$T28*AF28</f>
        <v>2104.998216</v>
      </c>
    </row>
    <row r="63" spans="1:53" s="135" customFormat="1" x14ac:dyDescent="0.15">
      <c r="B63" s="145">
        <f t="shared" si="13"/>
        <v>9809</v>
      </c>
      <c r="C63" s="145">
        <f t="shared" si="14"/>
        <v>0</v>
      </c>
      <c r="D63" s="145">
        <f t="shared" si="15"/>
        <v>0</v>
      </c>
      <c r="F63" s="10" t="s">
        <v>21</v>
      </c>
      <c r="G63" s="67">
        <v>7073</v>
      </c>
      <c r="H63" s="12">
        <f>$G29*H29</f>
        <v>80</v>
      </c>
      <c r="I63" s="12"/>
      <c r="J63" s="12">
        <f>$G29*I29</f>
        <v>187</v>
      </c>
      <c r="K63" s="12"/>
      <c r="L63" s="12">
        <f>$G29*J29</f>
        <v>860</v>
      </c>
      <c r="M63" s="12"/>
      <c r="N63" s="12">
        <f>$G29*K29</f>
        <v>945</v>
      </c>
      <c r="O63" s="12"/>
      <c r="P63" s="12">
        <f>$G29*L29</f>
        <v>1353</v>
      </c>
      <c r="Q63" s="12"/>
      <c r="R63" s="12">
        <f>$G29*M29</f>
        <v>1393</v>
      </c>
      <c r="S63" s="12"/>
      <c r="T63" s="12">
        <f>$G29*N29</f>
        <v>897</v>
      </c>
      <c r="U63" s="12"/>
      <c r="V63" s="12">
        <f>$G29*O29</f>
        <v>696</v>
      </c>
      <c r="W63" s="12"/>
      <c r="X63" s="12">
        <f>$G29*P29</f>
        <v>662</v>
      </c>
      <c r="Y63" s="36">
        <f>$G29*Q29</f>
        <v>3890.15</v>
      </c>
      <c r="Z63" s="147">
        <f>$G29*R29</f>
        <v>3182.85</v>
      </c>
      <c r="AA63" s="67">
        <f>$G29*S29</f>
        <v>3062.2928619079385</v>
      </c>
      <c r="AB63" s="67"/>
      <c r="AC63" s="66">
        <v>336</v>
      </c>
      <c r="AD63" s="12">
        <f>$T29*U29</f>
        <v>0</v>
      </c>
      <c r="AE63" s="12"/>
      <c r="AF63" s="12">
        <f>$T29*V29</f>
        <v>0</v>
      </c>
      <c r="AG63" s="12"/>
      <c r="AH63" s="12">
        <f>$T29*W29</f>
        <v>0</v>
      </c>
      <c r="AI63" s="12"/>
      <c r="AJ63" s="12">
        <f>$T29*X29</f>
        <v>0</v>
      </c>
      <c r="AK63" s="12"/>
      <c r="AL63" s="12">
        <f>$T29*Y29</f>
        <v>0</v>
      </c>
      <c r="AM63" s="12"/>
      <c r="AN63" s="12">
        <f>$T29*Z29</f>
        <v>10</v>
      </c>
      <c r="AO63" s="12"/>
      <c r="AP63" s="12">
        <f>$T29*AA29</f>
        <v>40</v>
      </c>
      <c r="AQ63" s="12"/>
      <c r="AR63" s="12">
        <f>$T29*AB29</f>
        <v>104</v>
      </c>
      <c r="AS63" s="12"/>
      <c r="AT63" s="12">
        <f>$T29*AC29</f>
        <v>182.00000000000003</v>
      </c>
      <c r="AU63" s="36">
        <f>$T29*AD29</f>
        <v>205.72287145242069</v>
      </c>
      <c r="AV63" s="147">
        <f>$T29*AE29</f>
        <v>131.04</v>
      </c>
      <c r="AW63" s="67">
        <f>$T29*AF29</f>
        <v>285.59999999999997</v>
      </c>
    </row>
    <row r="64" spans="1:53" x14ac:dyDescent="0.15">
      <c r="A64" s="135"/>
      <c r="B64" s="145">
        <f t="shared" si="13"/>
        <v>0</v>
      </c>
      <c r="C64" s="145">
        <f t="shared" si="14"/>
        <v>1.5489889420905456E-2</v>
      </c>
      <c r="D64" s="145">
        <f t="shared" si="15"/>
        <v>0</v>
      </c>
      <c r="E64" s="135"/>
      <c r="F64" s="10" t="s">
        <v>29</v>
      </c>
      <c r="G64" s="67">
        <v>23282</v>
      </c>
      <c r="H64" s="12">
        <f>$G30*H30</f>
        <v>146</v>
      </c>
      <c r="I64" s="12"/>
      <c r="J64" s="12">
        <f>$G30*I30</f>
        <v>217</v>
      </c>
      <c r="K64" s="12"/>
      <c r="L64" s="12">
        <f>$G30*J30</f>
        <v>1921.9999999999998</v>
      </c>
      <c r="M64" s="12"/>
      <c r="N64" s="12">
        <f>$G30*K30</f>
        <v>2509</v>
      </c>
      <c r="O64" s="12"/>
      <c r="P64" s="12">
        <f>$G30*L30</f>
        <v>3385</v>
      </c>
      <c r="Q64" s="12"/>
      <c r="R64" s="12">
        <f>$G30*M30</f>
        <v>4143</v>
      </c>
      <c r="S64" s="12"/>
      <c r="T64" s="12">
        <f>$G30*N30</f>
        <v>3004.0000000000005</v>
      </c>
      <c r="U64" s="12"/>
      <c r="V64" s="12">
        <f>$G30*O30</f>
        <v>3021.9999999999995</v>
      </c>
      <c r="W64" s="12"/>
      <c r="X64" s="12">
        <f>$G30*P30</f>
        <v>4934</v>
      </c>
      <c r="Y64" s="36">
        <f>$G30*Q30</f>
        <v>0</v>
      </c>
      <c r="Z64" s="147">
        <f>$G30*R30</f>
        <v>0</v>
      </c>
      <c r="AA64" s="67">
        <f>$G30*S30</f>
        <v>7956</v>
      </c>
      <c r="AB64" s="67"/>
      <c r="AC64" s="66">
        <v>755</v>
      </c>
      <c r="AD64" s="12">
        <f>$T30*U30</f>
        <v>-1.5489889421027503E-2</v>
      </c>
      <c r="AE64" s="12"/>
      <c r="AF64" s="12">
        <f>$T30*V30</f>
        <v>0</v>
      </c>
      <c r="AG64" s="12"/>
      <c r="AH64" s="12">
        <f>$T30*W30</f>
        <v>0</v>
      </c>
      <c r="AI64" s="12"/>
      <c r="AJ64" s="12">
        <f>$T30*X30</f>
        <v>4</v>
      </c>
      <c r="AK64" s="12"/>
      <c r="AL64" s="12">
        <f>$T30*Y30</f>
        <v>1</v>
      </c>
      <c r="AM64" s="12"/>
      <c r="AN64" s="12">
        <f>$T30*Z30</f>
        <v>17</v>
      </c>
      <c r="AO64" s="12"/>
      <c r="AP64" s="12">
        <f>$T30*AA30</f>
        <v>61</v>
      </c>
      <c r="AQ64" s="12"/>
      <c r="AR64" s="12">
        <f>$T30*AB30</f>
        <v>172</v>
      </c>
      <c r="AS64" s="12"/>
      <c r="AT64" s="12">
        <f>$T30*AC30</f>
        <v>500.00000000000006</v>
      </c>
      <c r="AU64" s="36">
        <f>$T30*AD30</f>
        <v>474.00000000000006</v>
      </c>
      <c r="AV64" s="147">
        <f>$T30*AE30</f>
        <v>281</v>
      </c>
      <c r="AW64" s="67">
        <f>$T30*AF30</f>
        <v>672.00000000000011</v>
      </c>
      <c r="AX64" s="135"/>
      <c r="AY64" s="135"/>
      <c r="AZ64" s="135"/>
      <c r="BA64" s="135"/>
    </row>
    <row r="65" spans="1:53" x14ac:dyDescent="0.15">
      <c r="A65" s="135"/>
      <c r="B65" s="145">
        <f t="shared" si="13"/>
        <v>13989</v>
      </c>
      <c r="C65" s="145">
        <f t="shared" si="14"/>
        <v>3.5377459019247937E-4</v>
      </c>
      <c r="D65" s="145">
        <f t="shared" si="15"/>
        <v>0</v>
      </c>
      <c r="E65" s="135"/>
      <c r="F65" s="10" t="s">
        <v>46</v>
      </c>
      <c r="G65" s="67">
        <v>619</v>
      </c>
      <c r="H65" s="12">
        <f>$G31*H31</f>
        <v>1</v>
      </c>
      <c r="I65" s="12"/>
      <c r="J65" s="12">
        <f>$G31*I31</f>
        <v>5</v>
      </c>
      <c r="K65" s="12"/>
      <c r="L65" s="12">
        <f>$G31*J31</f>
        <v>28</v>
      </c>
      <c r="M65" s="12"/>
      <c r="N65" s="12">
        <f>$G31*K31</f>
        <v>34</v>
      </c>
      <c r="O65" s="12"/>
      <c r="P65" s="12">
        <f>$G31*L31</f>
        <v>27.000000000000004</v>
      </c>
      <c r="Q65" s="12"/>
      <c r="R65" s="12">
        <f>$G31*M31</f>
        <v>59.000000000000007</v>
      </c>
      <c r="S65" s="12"/>
      <c r="T65" s="12">
        <f>$G31*N31</f>
        <v>177</v>
      </c>
      <c r="U65" s="12"/>
      <c r="V65" s="12">
        <f>$G31*O31</f>
        <v>234</v>
      </c>
      <c r="W65" s="12"/>
      <c r="X65" s="12">
        <f>$G31*P31</f>
        <v>54.000000000000007</v>
      </c>
      <c r="Y65" s="36">
        <f>$G31*Q31</f>
        <v>0</v>
      </c>
      <c r="Z65" s="147">
        <f>$G31*R31</f>
        <v>0</v>
      </c>
      <c r="AA65" s="67">
        <f>$G31*S31</f>
        <v>288</v>
      </c>
      <c r="AB65" s="67"/>
      <c r="AC65" s="66">
        <v>7</v>
      </c>
      <c r="AD65" s="12">
        <f>$T31*U31</f>
        <v>-3.5377459019248148E-4</v>
      </c>
      <c r="AE65" s="12"/>
      <c r="AF65" s="12">
        <f>$T31*V31</f>
        <v>0</v>
      </c>
      <c r="AG65" s="12"/>
      <c r="AH65" s="12">
        <f>$T31*W31</f>
        <v>0</v>
      </c>
      <c r="AI65" s="12"/>
      <c r="AJ65" s="12">
        <f>$T31*X31</f>
        <v>0</v>
      </c>
      <c r="AK65" s="12"/>
      <c r="AL65" s="12">
        <f>$T31*Y31</f>
        <v>0</v>
      </c>
      <c r="AM65" s="12"/>
      <c r="AN65" s="12">
        <f>$T31*Z31</f>
        <v>0</v>
      </c>
      <c r="AO65" s="12"/>
      <c r="AP65" s="12">
        <f>$T31*AA31</f>
        <v>0</v>
      </c>
      <c r="AQ65" s="12"/>
      <c r="AR65" s="12">
        <f>$T31*AB31</f>
        <v>6</v>
      </c>
      <c r="AS65" s="12"/>
      <c r="AT65" s="12">
        <f>$T31*AC31</f>
        <v>1</v>
      </c>
      <c r="AU65" s="36">
        <f>$T31*AD31</f>
        <v>0</v>
      </c>
      <c r="AV65" s="147">
        <f>$T31*AE31</f>
        <v>0</v>
      </c>
      <c r="AW65" s="67">
        <f>$T31*AF31</f>
        <v>7</v>
      </c>
      <c r="AX65" s="135"/>
      <c r="AY65" s="135"/>
      <c r="AZ65" s="135"/>
      <c r="BA65" s="135"/>
    </row>
    <row r="66" spans="1:53" x14ac:dyDescent="0.15">
      <c r="A66" s="135"/>
      <c r="B66" s="145">
        <f t="shared" si="13"/>
        <v>0</v>
      </c>
      <c r="C66" s="145">
        <f t="shared" si="14"/>
        <v>0</v>
      </c>
      <c r="D66" s="146">
        <f t="shared" si="15"/>
        <v>0</v>
      </c>
      <c r="E66" s="135"/>
      <c r="F66" s="10" t="s">
        <v>35</v>
      </c>
      <c r="G66" s="83">
        <v>9809</v>
      </c>
      <c r="H66" s="12">
        <f>$G32*H32</f>
        <v>480</v>
      </c>
      <c r="I66" s="12"/>
      <c r="J66" s="12">
        <f>$G32*I32</f>
        <v>1205</v>
      </c>
      <c r="K66" s="12"/>
      <c r="L66" s="12">
        <f>$G32*J32</f>
        <v>2267</v>
      </c>
      <c r="M66" s="12"/>
      <c r="N66" s="12">
        <f>$G32*K32</f>
        <v>1369</v>
      </c>
      <c r="O66" s="12"/>
      <c r="P66" s="12">
        <f>$G32*L32</f>
        <v>1310</v>
      </c>
      <c r="Q66" s="12"/>
      <c r="R66" s="12">
        <f>$G32*M32</f>
        <v>1283</v>
      </c>
      <c r="S66" s="12"/>
      <c r="T66" s="12">
        <f>$G32*N32</f>
        <v>1030</v>
      </c>
      <c r="U66" s="12"/>
      <c r="V66" s="12">
        <f>$G32*O32</f>
        <v>518</v>
      </c>
      <c r="W66" s="12"/>
      <c r="X66" s="12">
        <f>$G32*P32</f>
        <v>347</v>
      </c>
      <c r="Y66" s="36">
        <f>$G32*Q32</f>
        <v>0</v>
      </c>
      <c r="Z66" s="147">
        <f>$G32*R32</f>
        <v>0</v>
      </c>
      <c r="AA66" s="67">
        <f>$G32*S32</f>
        <v>865</v>
      </c>
      <c r="AB66" s="67"/>
      <c r="AC66" s="67">
        <v>91</v>
      </c>
      <c r="AD66" s="12">
        <f>$T32*U32</f>
        <v>0</v>
      </c>
      <c r="AE66" s="12"/>
      <c r="AF66" s="12">
        <f>$T32*V32</f>
        <v>0</v>
      </c>
      <c r="AG66" s="12"/>
      <c r="AH66" s="12">
        <f>$T32*W32</f>
        <v>0</v>
      </c>
      <c r="AI66" s="12"/>
      <c r="AJ66" s="12">
        <f>$T32*X32</f>
        <v>1</v>
      </c>
      <c r="AK66" s="12"/>
      <c r="AL66" s="12">
        <f>$T32*Y32</f>
        <v>1</v>
      </c>
      <c r="AM66" s="12"/>
      <c r="AN66" s="12">
        <f>$T32*Z32</f>
        <v>1</v>
      </c>
      <c r="AO66" s="12"/>
      <c r="AP66" s="12">
        <f>$T32*AA32</f>
        <v>11</v>
      </c>
      <c r="AQ66" s="12"/>
      <c r="AR66" s="12">
        <f>$T32*AB32</f>
        <v>25.000000000000004</v>
      </c>
      <c r="AS66" s="12"/>
      <c r="AT66" s="12">
        <f>$T32*AC32</f>
        <v>52</v>
      </c>
      <c r="AU66" s="36">
        <f>$T32*AD32</f>
        <v>0</v>
      </c>
      <c r="AV66" s="147">
        <f>$T32*AE32</f>
        <v>0</v>
      </c>
      <c r="AW66" s="67">
        <f>$T32*AF32</f>
        <v>77</v>
      </c>
      <c r="AX66" s="135"/>
      <c r="AY66" s="135"/>
      <c r="AZ66" s="135"/>
      <c r="BA66" s="135"/>
    </row>
    <row r="67" spans="1:53" x14ac:dyDescent="0.15">
      <c r="A67" s="135"/>
      <c r="B67" s="145">
        <f t="shared" si="13"/>
        <v>0</v>
      </c>
      <c r="C67" s="146">
        <f t="shared" si="14"/>
        <v>-26.245714285712893</v>
      </c>
      <c r="D67" s="145">
        <f t="shared" si="15"/>
        <v>0</v>
      </c>
      <c r="E67" s="135"/>
      <c r="F67" s="10" t="s">
        <v>41</v>
      </c>
      <c r="G67" s="67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36"/>
      <c r="Z67" s="147"/>
      <c r="AA67" s="67"/>
      <c r="AB67" s="67"/>
      <c r="AC67" s="67">
        <v>9186</v>
      </c>
      <c r="AD67" s="12">
        <f>$T33*U33</f>
        <v>0</v>
      </c>
      <c r="AE67" s="12"/>
      <c r="AF67" s="12">
        <f>$T33*V33</f>
        <v>0</v>
      </c>
      <c r="AG67" s="12"/>
      <c r="AH67" s="12">
        <f>$T33*W33</f>
        <v>0</v>
      </c>
      <c r="AI67" s="12"/>
      <c r="AJ67" s="12">
        <f>$T33*X33</f>
        <v>100.94505494505495</v>
      </c>
      <c r="AK67" s="12"/>
      <c r="AL67" s="12">
        <f>$T33*Y33</f>
        <v>100.94505494505495</v>
      </c>
      <c r="AM67" s="12"/>
      <c r="AN67" s="12">
        <f>$T33*Z33</f>
        <v>459.3</v>
      </c>
      <c r="AO67" s="12"/>
      <c r="AP67" s="12">
        <f>$T33*AA33</f>
        <v>1110.3956043956043</v>
      </c>
      <c r="AQ67" s="12"/>
      <c r="AR67" s="12">
        <f>$T33*AB33</f>
        <v>2204.64</v>
      </c>
      <c r="AS67" s="12"/>
      <c r="AT67" s="12">
        <f>$T33*AC33</f>
        <v>5236.0199999999995</v>
      </c>
      <c r="AU67" s="36">
        <f>$T33*AD33</f>
        <v>5511.5999999999995</v>
      </c>
      <c r="AV67" s="147">
        <f>$T33*AE33</f>
        <v>3674.4</v>
      </c>
      <c r="AW67" s="67">
        <f>$T33*AF33</f>
        <v>7440.66</v>
      </c>
      <c r="AX67" s="135"/>
      <c r="AY67" s="135"/>
      <c r="AZ67" s="135"/>
      <c r="BA67" s="135"/>
    </row>
    <row r="68" spans="1:53" ht="16" x14ac:dyDescent="0.2">
      <c r="C68" s="145">
        <f t="shared" si="14"/>
        <v>0.96131805157597228</v>
      </c>
      <c r="D68" s="145">
        <f t="shared" si="15"/>
        <v>0</v>
      </c>
      <c r="E68" s="135"/>
      <c r="F68" s="198" t="s">
        <v>117</v>
      </c>
      <c r="G68" s="67">
        <v>13989</v>
      </c>
      <c r="H68" s="12">
        <f>$G34*H34</f>
        <v>101.65685633311533</v>
      </c>
      <c r="I68" s="12"/>
      <c r="J68" s="12">
        <f>$G34*I34</f>
        <v>285.65576629605408</v>
      </c>
      <c r="K68" s="12"/>
      <c r="L68" s="12">
        <f>$G34*J34</f>
        <v>1513.6705908000872</v>
      </c>
      <c r="M68" s="12"/>
      <c r="N68" s="12">
        <f>$G34*K34</f>
        <v>2046.3525179856117</v>
      </c>
      <c r="O68" s="12"/>
      <c r="P68" s="12">
        <f>$G34*L34</f>
        <v>2293.3786788750817</v>
      </c>
      <c r="Q68" s="12"/>
      <c r="R68" s="12">
        <f>$G34*M34</f>
        <v>2759.9836494440815</v>
      </c>
      <c r="S68" s="12"/>
      <c r="T68" s="12">
        <f>$G34*N34</f>
        <v>2282.1964246784391</v>
      </c>
      <c r="U68" s="12"/>
      <c r="V68" s="12">
        <f>$G34*O34</f>
        <v>1286.9758011772401</v>
      </c>
      <c r="W68" s="12"/>
      <c r="X68" s="12">
        <f>$G34*P34</f>
        <v>1419.12971441029</v>
      </c>
      <c r="Y68" s="36">
        <f>$G34*Q34</f>
        <v>0</v>
      </c>
      <c r="Z68" s="147">
        <f>$G34*R34</f>
        <v>0</v>
      </c>
      <c r="AA68" s="67">
        <f>$G34*S34</f>
        <v>2706.1055155875301</v>
      </c>
      <c r="AB68" s="67"/>
      <c r="AC68" s="66">
        <v>671</v>
      </c>
      <c r="AD68" s="12">
        <f>$T34*U34</f>
        <v>0</v>
      </c>
      <c r="AE68" s="12"/>
      <c r="AF68" s="12">
        <f>$T34*V34</f>
        <v>0</v>
      </c>
      <c r="AG68" s="12"/>
      <c r="AH68" s="12">
        <f>$T34*W34</f>
        <v>0.9613180515759312</v>
      </c>
      <c r="AI68" s="12"/>
      <c r="AJ68" s="12">
        <f>$T34*X34</f>
        <v>7.6905444126074496</v>
      </c>
      <c r="AK68" s="12"/>
      <c r="AL68" s="12">
        <f>$T34*Y34</f>
        <v>13.458452722063038</v>
      </c>
      <c r="AM68" s="12"/>
      <c r="AN68" s="12">
        <f>$T34*Z34</f>
        <v>30.762177650429798</v>
      </c>
      <c r="AO68" s="12"/>
      <c r="AP68" s="12">
        <f>$T34*AA34</f>
        <v>92.286532951289402</v>
      </c>
      <c r="AQ68" s="12"/>
      <c r="AR68" s="12">
        <f>$T34*AB34</f>
        <v>144.19770773638967</v>
      </c>
      <c r="AS68" s="12"/>
      <c r="AT68" s="12">
        <f>$T34*AC34</f>
        <v>380.68194842406876</v>
      </c>
      <c r="AU68" s="36">
        <f>$T34*AD34</f>
        <v>0</v>
      </c>
      <c r="AV68" s="147">
        <f>$T34*AE34</f>
        <v>0</v>
      </c>
      <c r="AW68" s="67">
        <f>$T34*AF34</f>
        <v>524.87965616045847</v>
      </c>
      <c r="AX68" s="135"/>
      <c r="AY68" s="135"/>
      <c r="AZ68" s="135"/>
      <c r="BA68" s="135"/>
    </row>
    <row r="69" spans="1:53" ht="17" thickBot="1" x14ac:dyDescent="0.25">
      <c r="C69" s="146">
        <f t="shared" si="14"/>
        <v>0</v>
      </c>
      <c r="D69" s="145">
        <f t="shared" si="15"/>
        <v>0</v>
      </c>
      <c r="E69" s="135"/>
      <c r="F69" s="198" t="s">
        <v>115</v>
      </c>
      <c r="G69" s="67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36"/>
      <c r="Z69" s="147"/>
      <c r="AA69" s="67"/>
      <c r="AB69" s="67"/>
      <c r="AC69" s="66">
        <v>10834</v>
      </c>
      <c r="AD69" s="12">
        <f>$T35*U35</f>
        <v>1</v>
      </c>
      <c r="AE69" s="12"/>
      <c r="AF69" s="12">
        <f>$T35*V35</f>
        <v>6</v>
      </c>
      <c r="AG69" s="12"/>
      <c r="AH69" s="12">
        <f>$T35*W35</f>
        <v>48</v>
      </c>
      <c r="AI69" s="12"/>
      <c r="AJ69" s="12">
        <f>$T35*X35</f>
        <v>169</v>
      </c>
      <c r="AK69" s="12"/>
      <c r="AL69" s="12">
        <f>$T35*Y35</f>
        <v>418</v>
      </c>
      <c r="AM69" s="12"/>
      <c r="AN69" s="12">
        <f>$T35*Z35</f>
        <v>1065</v>
      </c>
      <c r="AO69" s="12"/>
      <c r="AP69" s="12">
        <f>$T35*AA35</f>
        <v>2109</v>
      </c>
      <c r="AQ69" s="12"/>
      <c r="AR69" s="12">
        <f>$T35*AB35</f>
        <v>2888</v>
      </c>
      <c r="AS69" s="12"/>
      <c r="AT69" s="12">
        <f>$T35*AC35</f>
        <v>4130</v>
      </c>
      <c r="AU69" s="148">
        <f>$T35*AD35</f>
        <v>6500.4</v>
      </c>
      <c r="AV69" s="149">
        <f>$T35*AE35</f>
        <v>4333.6000000000004</v>
      </c>
      <c r="AW69" s="150">
        <f>$T35*AF35</f>
        <v>7017.9999999999991</v>
      </c>
      <c r="AX69" s="135"/>
      <c r="AY69" s="135"/>
      <c r="AZ69" s="135"/>
      <c r="BA69" s="135"/>
    </row>
    <row r="70" spans="1:53" ht="17" thickBot="1" x14ac:dyDescent="0.25">
      <c r="C70" s="145">
        <f t="shared" si="14"/>
        <v>428</v>
      </c>
      <c r="D70" s="145">
        <f t="shared" si="15"/>
        <v>34.81217308606756</v>
      </c>
      <c r="E70" s="135"/>
      <c r="F70" s="199" t="s">
        <v>116</v>
      </c>
      <c r="G70" s="67">
        <v>14642</v>
      </c>
      <c r="H70" s="12">
        <f>$G36*H36</f>
        <v>125.32382310984309</v>
      </c>
      <c r="I70" s="12"/>
      <c r="J70" s="12">
        <f>$G36*I36</f>
        <v>320.27199239182119</v>
      </c>
      <c r="K70" s="12"/>
      <c r="L70" s="12">
        <f>$G36*J36</f>
        <v>1963.4065620542083</v>
      </c>
      <c r="M70" s="12"/>
      <c r="N70" s="12">
        <f>$G36*K36</f>
        <v>2457.7394198763668</v>
      </c>
      <c r="O70" s="12"/>
      <c r="P70" s="12">
        <f>$G36*L36</f>
        <v>2847.6357584403231</v>
      </c>
      <c r="Q70" s="12"/>
      <c r="R70" s="12">
        <f>$G36*M36</f>
        <v>2771.0489776509748</v>
      </c>
      <c r="S70" s="12"/>
      <c r="T70" s="12">
        <f>$G36*N36</f>
        <v>2346.340466000951</v>
      </c>
      <c r="U70" s="12"/>
      <c r="V70" s="12">
        <f>$G36*O36</f>
        <v>1148.8017118402281</v>
      </c>
      <c r="W70" s="12"/>
      <c r="X70" s="12">
        <f>$G36*P36</f>
        <v>626.61911554921539</v>
      </c>
      <c r="Y70" s="148">
        <f>$G36*Q36</f>
        <v>7467.42</v>
      </c>
      <c r="Z70" s="149">
        <f>$G36*R36</f>
        <v>7174.58</v>
      </c>
      <c r="AA70" s="150">
        <f>$G36*S36</f>
        <v>1775.4208273894435</v>
      </c>
      <c r="AB70" s="67"/>
      <c r="AC70" s="66">
        <v>428</v>
      </c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35"/>
      <c r="AY70" s="135"/>
      <c r="AZ70" s="135"/>
      <c r="BA70" s="135"/>
    </row>
    <row r="71" spans="1:53" ht="16" x14ac:dyDescent="0.2">
      <c r="B71" s="145">
        <f t="shared" ref="B71:B79" si="16">G74-Y74-Z74</f>
        <v>-1.523099999999431</v>
      </c>
      <c r="C71" s="145">
        <f t="shared" ref="C71:C79" si="17">AC71-SUM(AD71:AT71)</f>
        <v>0</v>
      </c>
      <c r="D71" s="145">
        <f t="shared" ref="D71:D79" si="18">G71-SUM(H71:X71)</f>
        <v>0</v>
      </c>
      <c r="E71" s="135"/>
      <c r="F71" s="197" t="s">
        <v>122</v>
      </c>
      <c r="G71" s="67">
        <v>13989</v>
      </c>
      <c r="H71" s="12">
        <f>$G37*H37</f>
        <v>101.65685633311533</v>
      </c>
      <c r="I71" s="12"/>
      <c r="J71" s="12">
        <f>$G37*I37</f>
        <v>285.65576629605408</v>
      </c>
      <c r="K71" s="12"/>
      <c r="L71" s="12">
        <f>$G37*J37</f>
        <v>1513.6705908000872</v>
      </c>
      <c r="M71" s="12"/>
      <c r="N71" s="12">
        <f>$G37*K37</f>
        <v>2046.3525179856117</v>
      </c>
      <c r="O71" s="12"/>
      <c r="P71" s="12">
        <f>$G37*L37</f>
        <v>2293.3786788750817</v>
      </c>
      <c r="Q71" s="12"/>
      <c r="R71" s="12">
        <f>$G37*M37</f>
        <v>2759.9836494440815</v>
      </c>
      <c r="S71" s="12"/>
      <c r="T71" s="12">
        <f>$G37*N37</f>
        <v>2282.1964246784391</v>
      </c>
      <c r="U71" s="12"/>
      <c r="V71" s="12">
        <f>$G37*O37</f>
        <v>1286.9758011772401</v>
      </c>
      <c r="W71" s="12"/>
      <c r="X71" s="12">
        <f>$G37*P37</f>
        <v>1419.12971441029</v>
      </c>
      <c r="Y71" s="36">
        <f>$G37*Q37</f>
        <v>0</v>
      </c>
      <c r="Z71" s="147">
        <f>$G37*R37</f>
        <v>0</v>
      </c>
      <c r="AA71" s="67">
        <f>$G37*S37</f>
        <v>2706.1055155875301</v>
      </c>
      <c r="AB71" s="67"/>
      <c r="AC71" s="66">
        <v>671</v>
      </c>
      <c r="AD71" s="12">
        <f>$T37*U37</f>
        <v>0.9613180515759312</v>
      </c>
      <c r="AE71" s="12"/>
      <c r="AF71" s="12">
        <f>$T37*V37</f>
        <v>0</v>
      </c>
      <c r="AG71" s="12"/>
      <c r="AH71" s="12">
        <f>$T37*W37</f>
        <v>0.9613180515759312</v>
      </c>
      <c r="AI71" s="12"/>
      <c r="AJ71" s="12">
        <f>$T37*X37</f>
        <v>7.6905444126074496</v>
      </c>
      <c r="AK71" s="12"/>
      <c r="AL71" s="12">
        <f>$T37*Y37</f>
        <v>13.458452722063038</v>
      </c>
      <c r="AM71" s="12"/>
      <c r="AN71" s="12">
        <f>$T37*Z37</f>
        <v>30.762177650429798</v>
      </c>
      <c r="AO71" s="12"/>
      <c r="AP71" s="12">
        <f>$T37*AA37</f>
        <v>92.286532951289402</v>
      </c>
      <c r="AQ71" s="12"/>
      <c r="AR71" s="12">
        <f>$T37*AB37</f>
        <v>144.19770773638967</v>
      </c>
      <c r="AS71" s="12"/>
      <c r="AT71" s="12">
        <f>$T37*AC37</f>
        <v>380.68194842406876</v>
      </c>
      <c r="AU71" s="36">
        <f>$T37*AD37</f>
        <v>340.86799999999999</v>
      </c>
      <c r="AV71" s="147">
        <f>$T37*AE37</f>
        <v>326.10599999999999</v>
      </c>
      <c r="AW71" s="67">
        <f>$T37*AF37</f>
        <v>524.87965616045847</v>
      </c>
      <c r="AX71" s="135"/>
      <c r="AY71" s="135"/>
      <c r="AZ71" s="135"/>
    </row>
    <row r="72" spans="1:53" ht="16" x14ac:dyDescent="0.2">
      <c r="B72" s="145">
        <f t="shared" si="16"/>
        <v>0</v>
      </c>
      <c r="C72" s="145">
        <f t="shared" si="17"/>
        <v>0</v>
      </c>
      <c r="D72" s="145">
        <f t="shared" si="18"/>
        <v>-76.586600000002363</v>
      </c>
      <c r="E72" s="135"/>
      <c r="F72" s="197" t="s">
        <v>101</v>
      </c>
      <c r="G72" s="67">
        <v>34402</v>
      </c>
      <c r="H72" s="12">
        <f>$G38*H38</f>
        <v>572.79330000000004</v>
      </c>
      <c r="I72" s="12"/>
      <c r="J72" s="12">
        <f>$G38*I38</f>
        <v>572.79330000000004</v>
      </c>
      <c r="K72" s="12"/>
      <c r="L72" s="12">
        <f>$G38*J38</f>
        <v>4095</v>
      </c>
      <c r="M72" s="12"/>
      <c r="N72" s="12">
        <f>$G38*K38</f>
        <v>5040</v>
      </c>
      <c r="O72" s="12"/>
      <c r="P72" s="12">
        <f>$G38*L38</f>
        <v>5071</v>
      </c>
      <c r="Q72" s="12"/>
      <c r="R72" s="12">
        <f>$G38*M38</f>
        <v>6158</v>
      </c>
      <c r="S72" s="12"/>
      <c r="T72" s="12">
        <f>$G38*N38</f>
        <v>4850</v>
      </c>
      <c r="U72" s="12"/>
      <c r="V72" s="12">
        <f>$G38*O38</f>
        <v>3342</v>
      </c>
      <c r="W72" s="12"/>
      <c r="X72" s="12">
        <f>$G38*P38</f>
        <v>4777</v>
      </c>
      <c r="Y72" s="36">
        <f>$G38*Q38</f>
        <v>15785.01368</v>
      </c>
      <c r="Z72" s="147">
        <f>$G38*R38</f>
        <v>15747.843999999994</v>
      </c>
      <c r="AA72" s="67">
        <f>$G38*S38</f>
        <v>4777</v>
      </c>
      <c r="AB72" s="67"/>
      <c r="AC72" s="66">
        <v>1404</v>
      </c>
      <c r="AD72" s="12">
        <f>$T38*U38</f>
        <v>0</v>
      </c>
      <c r="AE72" s="12"/>
      <c r="AF72" s="12">
        <f>$T38*V38</f>
        <v>0</v>
      </c>
      <c r="AG72" s="12"/>
      <c r="AH72" s="12">
        <f>$T38*W38</f>
        <v>10.96875</v>
      </c>
      <c r="AI72" s="12"/>
      <c r="AJ72" s="12">
        <f>$T38*X38</f>
        <v>43.875</v>
      </c>
      <c r="AK72" s="12"/>
      <c r="AL72" s="12">
        <f>$T38*Y38</f>
        <v>87.75</v>
      </c>
      <c r="AM72" s="12"/>
      <c r="AN72" s="12">
        <f>$T38*Z38</f>
        <v>120.65625</v>
      </c>
      <c r="AO72" s="12"/>
      <c r="AP72" s="12">
        <f>$T38*AA38</f>
        <v>296.15625</v>
      </c>
      <c r="AQ72" s="12"/>
      <c r="AR72" s="12">
        <f>$T38*AB38</f>
        <v>274.21875</v>
      </c>
      <c r="AS72" s="12"/>
      <c r="AT72" s="12">
        <f>$T38*AC38</f>
        <v>570.375</v>
      </c>
      <c r="AU72" s="36">
        <f>$T38*AD38</f>
        <v>713.23199999999997</v>
      </c>
      <c r="AV72" s="147">
        <f>$T38*AE38</f>
        <v>682.34399999999994</v>
      </c>
      <c r="AW72" s="67">
        <f>$T38*AF38</f>
        <v>844.59375</v>
      </c>
      <c r="AX72" s="135"/>
      <c r="AY72" s="135"/>
      <c r="AZ72" s="135"/>
    </row>
    <row r="73" spans="1:53" ht="16" x14ac:dyDescent="0.2">
      <c r="B73" s="145">
        <f t="shared" si="16"/>
        <v>13715</v>
      </c>
      <c r="C73" s="145">
        <f t="shared" si="17"/>
        <v>0</v>
      </c>
      <c r="D73" s="146">
        <f t="shared" si="18"/>
        <v>0</v>
      </c>
      <c r="E73" s="135"/>
      <c r="F73" s="197" t="s">
        <v>92</v>
      </c>
      <c r="G73" s="93">
        <v>30023</v>
      </c>
      <c r="H73" s="12">
        <f>$G39*H39</f>
        <v>150.11500000000001</v>
      </c>
      <c r="I73" s="12"/>
      <c r="J73" s="12">
        <f>$G39*I39</f>
        <v>150.11500000000001</v>
      </c>
      <c r="K73" s="12"/>
      <c r="L73" s="12">
        <f>$G39*J39</f>
        <v>2702.0699999999997</v>
      </c>
      <c r="M73" s="12"/>
      <c r="N73" s="12">
        <f>$G39*K39</f>
        <v>3902.9900000000002</v>
      </c>
      <c r="O73" s="12"/>
      <c r="P73" s="12">
        <f>$G39*L39</f>
        <v>4803.68</v>
      </c>
      <c r="Q73" s="12"/>
      <c r="R73" s="12">
        <f>$G39*M39</f>
        <v>5704.37</v>
      </c>
      <c r="S73" s="12"/>
      <c r="T73" s="12">
        <f>$G39*N39</f>
        <v>5404.1399999999994</v>
      </c>
      <c r="U73" s="12"/>
      <c r="V73" s="12">
        <f>$G39*O39</f>
        <v>3902.9900000000002</v>
      </c>
      <c r="W73" s="12"/>
      <c r="X73" s="12">
        <f>$G39*P39</f>
        <v>3302.53</v>
      </c>
      <c r="Y73" s="36">
        <f>$G39*Q39</f>
        <v>13660.465</v>
      </c>
      <c r="Z73" s="147">
        <f>$G39*R39</f>
        <v>16247.246679999998</v>
      </c>
      <c r="AA73" s="67">
        <f>$G39*S39</f>
        <v>7205.5199999999995</v>
      </c>
      <c r="AB73" s="67"/>
      <c r="AC73" s="102">
        <v>2227</v>
      </c>
      <c r="AD73" s="12">
        <f>$T39*U39</f>
        <v>0</v>
      </c>
      <c r="AE73" s="12"/>
      <c r="AF73" s="12">
        <f>$T39*V39</f>
        <v>0</v>
      </c>
      <c r="AG73" s="12"/>
      <c r="AH73" s="12">
        <f>$T39*W39</f>
        <v>22.27</v>
      </c>
      <c r="AI73" s="12"/>
      <c r="AJ73" s="12">
        <f>$T39*X39</f>
        <v>22.27</v>
      </c>
      <c r="AK73" s="12"/>
      <c r="AL73" s="12">
        <f>$T39*Y39</f>
        <v>89.08</v>
      </c>
      <c r="AM73" s="12"/>
      <c r="AN73" s="12">
        <f>$T39*Z39</f>
        <v>222.70000000000002</v>
      </c>
      <c r="AO73" s="12"/>
      <c r="AP73" s="12">
        <f>$T39*AA39</f>
        <v>423.13</v>
      </c>
      <c r="AQ73" s="12"/>
      <c r="AR73" s="12">
        <f>$T39*AB39</f>
        <v>601.29000000000008</v>
      </c>
      <c r="AS73" s="12"/>
      <c r="AT73" s="12">
        <f>$T39*AC39</f>
        <v>846.26</v>
      </c>
      <c r="AU73" s="36">
        <f>$T39*AD39</f>
        <v>1247.1200000000001</v>
      </c>
      <c r="AV73" s="147">
        <f>$T39*AE39</f>
        <v>979.88</v>
      </c>
      <c r="AW73" s="67">
        <f>$T39*AF39</f>
        <v>1447.55</v>
      </c>
      <c r="AX73" s="135"/>
      <c r="AY73" s="135"/>
      <c r="AZ73" s="135"/>
    </row>
    <row r="74" spans="1:53" ht="16" x14ac:dyDescent="0.2">
      <c r="B74" s="145">
        <f t="shared" si="16"/>
        <v>0</v>
      </c>
      <c r="C74" s="145">
        <f t="shared" si="17"/>
        <v>-0.43600000000003547</v>
      </c>
      <c r="D74" s="146">
        <f t="shared" si="18"/>
        <v>20.307999999999083</v>
      </c>
      <c r="E74" s="135"/>
      <c r="F74" s="197" t="s">
        <v>118</v>
      </c>
      <c r="G74" s="93">
        <v>10154</v>
      </c>
      <c r="H74" s="12">
        <f>$G40*H40</f>
        <v>91.385999999999996</v>
      </c>
      <c r="I74" s="12"/>
      <c r="J74" s="12">
        <f>$G40*I40</f>
        <v>91.385999999999996</v>
      </c>
      <c r="K74" s="12"/>
      <c r="L74" s="12">
        <f>$G40*J40</f>
        <v>1086.4780000000001</v>
      </c>
      <c r="M74" s="12"/>
      <c r="N74" s="12">
        <f>$G40*K40</f>
        <v>1411.4060000000002</v>
      </c>
      <c r="O74" s="12"/>
      <c r="P74" s="12">
        <f>$G40*L40</f>
        <v>1726.18</v>
      </c>
      <c r="Q74" s="12"/>
      <c r="R74" s="12">
        <f>$G40*M40</f>
        <v>2010.4920000000002</v>
      </c>
      <c r="S74" s="12"/>
      <c r="T74" s="12">
        <f>$G40*N40</f>
        <v>1665.2560000000001</v>
      </c>
      <c r="U74" s="12"/>
      <c r="V74" s="12">
        <f>$G40*O40</f>
        <v>1066.17</v>
      </c>
      <c r="W74" s="12"/>
      <c r="X74" s="12">
        <f>$G40*P40</f>
        <v>984.93799999999999</v>
      </c>
      <c r="Y74" s="36">
        <f>$G40*Q40</f>
        <v>4575.9000999999998</v>
      </c>
      <c r="Z74" s="147">
        <f>$G40*R40</f>
        <v>5579.6229999999996</v>
      </c>
      <c r="AA74" s="67">
        <f>$G40*S40</f>
        <v>2051.1080000000002</v>
      </c>
      <c r="AB74" s="67"/>
      <c r="AC74" s="102">
        <v>436</v>
      </c>
      <c r="AD74" s="12">
        <f>$T40*U40</f>
        <v>0</v>
      </c>
      <c r="AE74" s="12"/>
      <c r="AF74" s="12">
        <f>$T40*V40</f>
        <v>0</v>
      </c>
      <c r="AG74" s="12"/>
      <c r="AH74" s="12">
        <f>$T40*W40</f>
        <v>0</v>
      </c>
      <c r="AI74" s="12"/>
      <c r="AJ74" s="12">
        <f>$T40*X40</f>
        <v>4.7959999999999994</v>
      </c>
      <c r="AK74" s="12"/>
      <c r="AL74" s="12">
        <f>$T40*Y40</f>
        <v>11.772</v>
      </c>
      <c r="AM74" s="12"/>
      <c r="AN74" s="12">
        <f>$T40*Z40</f>
        <v>30.955999999999996</v>
      </c>
      <c r="AO74" s="12"/>
      <c r="AP74" s="12">
        <f>$T40*AA40</f>
        <v>93.304000000000002</v>
      </c>
      <c r="AQ74" s="12"/>
      <c r="AR74" s="12">
        <f>$T40*AB40</f>
        <v>123.38799999999999</v>
      </c>
      <c r="AS74" s="12"/>
      <c r="AT74" s="12">
        <f>$T40*AC40</f>
        <v>172.22</v>
      </c>
      <c r="AU74" s="36">
        <f>$T40*AD40</f>
        <v>255.27800000000002</v>
      </c>
      <c r="AV74" s="147">
        <f>$T40*AE40</f>
        <v>180.72199999999998</v>
      </c>
      <c r="AW74" s="67">
        <f>$T40*AF40</f>
        <v>295.60799999999995</v>
      </c>
      <c r="AX74" s="135"/>
      <c r="AY74" s="135"/>
      <c r="AZ74" s="135"/>
    </row>
    <row r="75" spans="1:53" ht="16" x14ac:dyDescent="0.2">
      <c r="B75" s="145">
        <f t="shared" si="16"/>
        <v>0</v>
      </c>
      <c r="C75" s="145">
        <f>AC75-SUM(AD75:AT75)</f>
        <v>0</v>
      </c>
      <c r="D75" s="146">
        <f t="shared" si="18"/>
        <v>0</v>
      </c>
      <c r="F75" s="197" t="s">
        <v>128</v>
      </c>
      <c r="G75" s="93">
        <v>14193</v>
      </c>
      <c r="H75" s="12">
        <f>$G41*H41</f>
        <v>118</v>
      </c>
      <c r="I75" s="12"/>
      <c r="J75" s="12">
        <f>$G41*I41</f>
        <v>318</v>
      </c>
      <c r="K75" s="12"/>
      <c r="L75" s="12">
        <f>$G41*J41</f>
        <v>1543</v>
      </c>
      <c r="M75" s="12"/>
      <c r="N75" s="12">
        <f>$G41*K41</f>
        <v>2329</v>
      </c>
      <c r="O75" s="12"/>
      <c r="P75" s="12">
        <f>$G41*L41</f>
        <v>2539</v>
      </c>
      <c r="Q75" s="12"/>
      <c r="R75" s="12">
        <f>$G41*M41</f>
        <v>2712</v>
      </c>
      <c r="S75" s="12"/>
      <c r="T75" s="12">
        <f>$G41*N41</f>
        <v>2083</v>
      </c>
      <c r="U75" s="12"/>
      <c r="V75" s="12">
        <f>$G41*O41</f>
        <v>1432</v>
      </c>
      <c r="W75" s="12"/>
      <c r="X75" s="12">
        <f>$G41*P41</f>
        <v>1119</v>
      </c>
      <c r="Y75" s="36">
        <f>$G41*Q41</f>
        <v>6570</v>
      </c>
      <c r="Z75" s="147">
        <f>$G41*R41</f>
        <v>7623</v>
      </c>
      <c r="AA75" s="67">
        <f>$G41*S41</f>
        <v>1119</v>
      </c>
      <c r="AB75" s="67"/>
      <c r="AC75" s="102">
        <v>584</v>
      </c>
      <c r="AD75" s="12">
        <f>$T41*U41</f>
        <v>0</v>
      </c>
      <c r="AE75" s="12"/>
      <c r="AF75" s="12">
        <f>$T41*V41</f>
        <v>0</v>
      </c>
      <c r="AG75" s="12"/>
      <c r="AH75" s="12">
        <f>$T41*W41</f>
        <v>2.4904051172707891</v>
      </c>
      <c r="AI75" s="12"/>
      <c r="AJ75" s="12">
        <f>$T41*X41</f>
        <v>13.69722814498934</v>
      </c>
      <c r="AK75" s="12"/>
      <c r="AL75" s="12">
        <f>$T41*Y41</f>
        <v>14.942430703624733</v>
      </c>
      <c r="AM75" s="12"/>
      <c r="AN75" s="12">
        <f>$T41*Z41</f>
        <v>42.336886993603407</v>
      </c>
      <c r="AO75" s="12"/>
      <c r="AP75" s="12">
        <f>$T41*AA41</f>
        <v>104.59701492537313</v>
      </c>
      <c r="AQ75" s="12"/>
      <c r="AR75" s="12">
        <f>$T41*AB41</f>
        <v>155.65031982942432</v>
      </c>
      <c r="AS75" s="12"/>
      <c r="AT75" s="12">
        <f>$T41*AC41</f>
        <v>250.28571428571428</v>
      </c>
      <c r="AU75" s="36">
        <f>$T41*AD41</f>
        <v>314</v>
      </c>
      <c r="AV75" s="147">
        <f>$T41*AE41</f>
        <v>270</v>
      </c>
      <c r="AW75" s="67">
        <f>$T41*AF41</f>
        <v>405.93603411513857</v>
      </c>
    </row>
    <row r="76" spans="1:53" ht="17" thickBot="1" x14ac:dyDescent="0.25">
      <c r="B76" s="145">
        <f t="shared" si="16"/>
        <v>-52.226400000003196</v>
      </c>
      <c r="C76" s="145">
        <f t="shared" ref="C76:C79" si="19">AC76-SUM(AD76:AT76)</f>
        <v>0</v>
      </c>
      <c r="D76" s="145">
        <f t="shared" si="18"/>
        <v>13715</v>
      </c>
      <c r="F76" s="197" t="s">
        <v>129</v>
      </c>
      <c r="G76" s="93">
        <v>13715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36"/>
      <c r="Z76" s="147"/>
      <c r="AA76" s="67"/>
      <c r="AB76" s="67"/>
      <c r="AC76" s="102">
        <v>557</v>
      </c>
      <c r="AD76" s="12">
        <f>$T42*U42</f>
        <v>0</v>
      </c>
      <c r="AE76" s="12"/>
      <c r="AF76" s="12">
        <f>$T42*V42</f>
        <v>0</v>
      </c>
      <c r="AG76" s="12"/>
      <c r="AH76" s="12">
        <f>$T42*W42</f>
        <v>0</v>
      </c>
      <c r="AI76" s="12"/>
      <c r="AJ76" s="12">
        <f>$T42*X42</f>
        <v>3</v>
      </c>
      <c r="AK76" s="12"/>
      <c r="AL76" s="12">
        <f>$T42*Y42</f>
        <v>10</v>
      </c>
      <c r="AM76" s="12"/>
      <c r="AN76" s="12">
        <f>$T42*Z42</f>
        <v>33</v>
      </c>
      <c r="AO76" s="12"/>
      <c r="AP76" s="12">
        <f>$T42*AA42</f>
        <v>90</v>
      </c>
      <c r="AQ76" s="12"/>
      <c r="AR76" s="12">
        <f>$T42*AB42</f>
        <v>145</v>
      </c>
      <c r="AS76" s="12"/>
      <c r="AT76" s="12">
        <f>$T42*AC42</f>
        <v>276</v>
      </c>
      <c r="AU76" s="148">
        <f>$T42*AD42</f>
        <v>326.12350000000004</v>
      </c>
      <c r="AV76" s="149">
        <f>$T42*AE42</f>
        <v>230.87649999999999</v>
      </c>
      <c r="AW76" s="150">
        <f>$T42*AF42</f>
        <v>421</v>
      </c>
    </row>
    <row r="77" spans="1:53" ht="17" thickBot="1" x14ac:dyDescent="0.25">
      <c r="B77" s="145">
        <f t="shared" si="16"/>
        <v>0</v>
      </c>
      <c r="C77" s="145">
        <f t="shared" si="19"/>
        <v>486</v>
      </c>
      <c r="D77" s="145">
        <f t="shared" si="18"/>
        <v>39.698599999999715</v>
      </c>
      <c r="F77" s="197" t="s">
        <v>130</v>
      </c>
      <c r="G77" s="93">
        <v>10447</v>
      </c>
      <c r="H77" s="12">
        <f>$G43*H43</f>
        <v>117.0064</v>
      </c>
      <c r="I77" s="12"/>
      <c r="J77" s="12">
        <f>$G43*I43</f>
        <v>247.59389999999999</v>
      </c>
      <c r="K77" s="12"/>
      <c r="L77" s="12">
        <f>$G43*J43</f>
        <v>1383.1827999999998</v>
      </c>
      <c r="M77" s="12"/>
      <c r="N77" s="12">
        <f>$G43*K43</f>
        <v>1697.6375</v>
      </c>
      <c r="O77" s="12"/>
      <c r="P77" s="12">
        <f>$G43*L43</f>
        <v>1713.308</v>
      </c>
      <c r="Q77" s="12"/>
      <c r="R77" s="12">
        <f>$G43*M43</f>
        <v>1874.1918000000001</v>
      </c>
      <c r="S77" s="12"/>
      <c r="T77" s="12">
        <f>$G43*N43</f>
        <v>1492.8762999999999</v>
      </c>
      <c r="U77" s="12"/>
      <c r="V77" s="12">
        <f>$G43*O43</f>
        <v>1005.0014</v>
      </c>
      <c r="W77" s="12"/>
      <c r="X77" s="12">
        <f>$G43*P43</f>
        <v>876.50330000000008</v>
      </c>
      <c r="Y77" s="148">
        <f>$G43*Q43</f>
        <v>4955.0120999999999</v>
      </c>
      <c r="Z77" s="149">
        <f>$G43*R43</f>
        <v>5491.9878999999992</v>
      </c>
      <c r="AA77" s="150">
        <f>$G43*S43</f>
        <v>1881.5046999999997</v>
      </c>
      <c r="AB77" s="67"/>
      <c r="AC77" s="102">
        <v>486</v>
      </c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53" ht="16" x14ac:dyDescent="0.2">
      <c r="B78" s="145">
        <f t="shared" si="16"/>
        <v>0</v>
      </c>
      <c r="C78" s="145">
        <f t="shared" si="19"/>
        <v>1</v>
      </c>
      <c r="D78" s="145">
        <f t="shared" si="18"/>
        <v>1</v>
      </c>
      <c r="F78" s="197" t="s">
        <v>131</v>
      </c>
      <c r="G78" s="93">
        <v>9630</v>
      </c>
      <c r="H78" s="12">
        <f>$G44*H44</f>
        <v>96.999999999999986</v>
      </c>
      <c r="I78" s="12"/>
      <c r="J78" s="12">
        <f>$G44*I44</f>
        <v>197</v>
      </c>
      <c r="K78" s="12"/>
      <c r="L78" s="12">
        <f>$G44*J44</f>
        <v>1154</v>
      </c>
      <c r="M78" s="12"/>
      <c r="N78" s="12">
        <f>$G44*K44</f>
        <v>1480.9999999999998</v>
      </c>
      <c r="O78" s="12"/>
      <c r="P78" s="12">
        <f>$G44*L44</f>
        <v>1664</v>
      </c>
      <c r="Q78" s="12"/>
      <c r="R78" s="12">
        <f>$G44*M44</f>
        <v>1813</v>
      </c>
      <c r="S78" s="12"/>
      <c r="T78" s="12">
        <f>$G44*N44</f>
        <v>1480</v>
      </c>
      <c r="U78" s="12"/>
      <c r="V78" s="12">
        <f>$G44*O44</f>
        <v>855</v>
      </c>
      <c r="W78" s="12"/>
      <c r="X78" s="12">
        <f>$G44*P44</f>
        <v>888</v>
      </c>
      <c r="Y78" s="36">
        <f>$G44*Q44</f>
        <v>4605.5</v>
      </c>
      <c r="Z78" s="147">
        <f>$G44*R44</f>
        <v>5024.5</v>
      </c>
      <c r="AA78" s="67">
        <f>$G44*S44</f>
        <v>1742.9999999999998</v>
      </c>
      <c r="AB78" s="67"/>
      <c r="AC78" s="102">
        <v>324</v>
      </c>
      <c r="AD78" s="12">
        <f>$T44*U44</f>
        <v>0</v>
      </c>
      <c r="AE78" s="12"/>
      <c r="AF78" s="12">
        <f>$T44*V44</f>
        <v>0</v>
      </c>
      <c r="AG78" s="12"/>
      <c r="AH78" s="12">
        <f>$T44*W44</f>
        <v>1</v>
      </c>
      <c r="AI78" s="12"/>
      <c r="AJ78" s="12">
        <f>$T44*X44</f>
        <v>3</v>
      </c>
      <c r="AK78" s="12"/>
      <c r="AL78" s="12">
        <f>$T44*Y44</f>
        <v>7</v>
      </c>
      <c r="AM78" s="12"/>
      <c r="AN78" s="12">
        <f>$T44*Z44</f>
        <v>20</v>
      </c>
      <c r="AO78" s="12"/>
      <c r="AP78" s="12">
        <f>$T44*AA44</f>
        <v>59</v>
      </c>
      <c r="AQ78" s="12"/>
      <c r="AR78" s="12">
        <f>$T44*AB44</f>
        <v>86</v>
      </c>
      <c r="AS78" s="12"/>
      <c r="AT78" s="12">
        <f>$T44*AC44</f>
        <v>147</v>
      </c>
      <c r="AU78" s="36">
        <f>$T44*AD44</f>
        <v>184.67999999999998</v>
      </c>
      <c r="AV78" s="147">
        <f>$T44*AE44</f>
        <v>140.21199999999999</v>
      </c>
      <c r="AW78" s="67">
        <f>$T44*AF44</f>
        <v>233.00000000000003</v>
      </c>
    </row>
    <row r="79" spans="1:53" ht="16" x14ac:dyDescent="0.2">
      <c r="B79" s="145" t="e">
        <f t="shared" si="16"/>
        <v>#VALUE!</v>
      </c>
      <c r="C79" s="145">
        <f t="shared" si="19"/>
        <v>0</v>
      </c>
      <c r="D79" s="145">
        <f t="shared" si="18"/>
        <v>7</v>
      </c>
      <c r="F79" s="197" t="s">
        <v>136</v>
      </c>
      <c r="G79" s="93">
        <v>7394</v>
      </c>
      <c r="H79" s="12">
        <f>$G45*H45</f>
        <v>107</v>
      </c>
      <c r="I79" s="12"/>
      <c r="J79" s="12">
        <f>$G45*I45</f>
        <v>403</v>
      </c>
      <c r="K79" s="12"/>
      <c r="L79" s="12">
        <f>$G45*J45</f>
        <v>1471</v>
      </c>
      <c r="M79" s="12"/>
      <c r="N79" s="12">
        <f>$G45*K45</f>
        <v>1271</v>
      </c>
      <c r="O79" s="12"/>
      <c r="P79" s="12">
        <f>$G45*L45</f>
        <v>1262</v>
      </c>
      <c r="Q79" s="12"/>
      <c r="R79" s="12">
        <f>$G45*M45</f>
        <v>1344</v>
      </c>
      <c r="S79" s="12"/>
      <c r="T79" s="12">
        <f>$G45*N45</f>
        <v>870</v>
      </c>
      <c r="U79" s="12"/>
      <c r="V79" s="12">
        <f>$G45*O45</f>
        <v>417</v>
      </c>
      <c r="W79" s="12"/>
      <c r="X79" s="12">
        <f>$G45*P45</f>
        <v>242</v>
      </c>
      <c r="Y79" s="36">
        <f>$G45*Q45</f>
        <v>3611.4922000000029</v>
      </c>
      <c r="Z79" s="147">
        <f>$G45*R45</f>
        <v>3834.7342000000003</v>
      </c>
      <c r="AA79" s="67">
        <f>$G45*S45</f>
        <v>659</v>
      </c>
      <c r="AB79" s="67"/>
      <c r="AC79" s="102">
        <v>157</v>
      </c>
      <c r="AD79" s="12">
        <f>$T45*U45</f>
        <v>1</v>
      </c>
      <c r="AE79" s="12"/>
      <c r="AF79" s="12">
        <f>$T45*V45</f>
        <v>0</v>
      </c>
      <c r="AG79" s="12"/>
      <c r="AH79" s="12">
        <f>$T45*W45</f>
        <v>1</v>
      </c>
      <c r="AI79" s="12"/>
      <c r="AJ79" s="12">
        <f>$T45*X45</f>
        <v>1</v>
      </c>
      <c r="AK79" s="12"/>
      <c r="AL79" s="12">
        <f>$T45*Y45</f>
        <v>9</v>
      </c>
      <c r="AM79" s="12"/>
      <c r="AN79" s="12">
        <f>$T45*Z45</f>
        <v>15.000000000000002</v>
      </c>
      <c r="AO79" s="12"/>
      <c r="AP79" s="12">
        <f>$T45*AA45</f>
        <v>37</v>
      </c>
      <c r="AQ79" s="12"/>
      <c r="AR79" s="12">
        <f>$T45*AB45</f>
        <v>41</v>
      </c>
      <c r="AS79" s="12"/>
      <c r="AT79" s="12">
        <f>$T45*AC45</f>
        <v>52</v>
      </c>
      <c r="AU79" s="36">
        <f>$T45*AD45</f>
        <v>96.004800000000031</v>
      </c>
      <c r="AV79" s="147">
        <f>$T45*AE45</f>
        <v>61.004799999999939</v>
      </c>
      <c r="AW79" s="67">
        <f>$T45*AF45</f>
        <v>93</v>
      </c>
    </row>
    <row r="81" spans="3:49" ht="14" thickBot="1" x14ac:dyDescent="0.2"/>
    <row r="82" spans="3:49" x14ac:dyDescent="0.15">
      <c r="F82" s="113"/>
      <c r="G82" s="171" t="s">
        <v>11</v>
      </c>
      <c r="H82" s="171"/>
      <c r="I82" s="171"/>
      <c r="J82" s="171"/>
      <c r="K82" s="171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2"/>
      <c r="Y82" s="113"/>
      <c r="Z82" s="114"/>
      <c r="AA82" s="37" t="s">
        <v>11</v>
      </c>
      <c r="AB82" s="151"/>
      <c r="AC82" s="175" t="s">
        <v>14</v>
      </c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  <c r="AS82" s="171"/>
      <c r="AT82" s="172"/>
      <c r="AU82" s="113"/>
      <c r="AV82" s="114"/>
      <c r="AW82" s="37" t="s">
        <v>14</v>
      </c>
    </row>
    <row r="83" spans="3:49" ht="14" thickBot="1" x14ac:dyDescent="0.2">
      <c r="F83" s="5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4"/>
      <c r="Y83" s="5"/>
      <c r="Z83" s="7"/>
      <c r="AA83" s="38"/>
      <c r="AB83" s="151"/>
      <c r="AC83" s="176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4"/>
      <c r="AU83" s="86"/>
      <c r="AV83" s="87"/>
      <c r="AW83" s="38"/>
    </row>
    <row r="84" spans="3:49" x14ac:dyDescent="0.15">
      <c r="F84" s="113" t="s">
        <v>19</v>
      </c>
      <c r="G84" s="64" t="s">
        <v>13</v>
      </c>
      <c r="H84" s="112">
        <v>0</v>
      </c>
      <c r="I84" s="112">
        <v>5</v>
      </c>
      <c r="J84" s="112">
        <v>10</v>
      </c>
      <c r="K84" s="112">
        <v>15</v>
      </c>
      <c r="L84" s="112">
        <v>20</v>
      </c>
      <c r="M84" s="112">
        <v>25</v>
      </c>
      <c r="N84" s="112">
        <v>30</v>
      </c>
      <c r="O84" s="112">
        <v>35</v>
      </c>
      <c r="P84" s="112">
        <v>40</v>
      </c>
      <c r="Q84" s="112">
        <v>45</v>
      </c>
      <c r="R84" s="112">
        <v>50</v>
      </c>
      <c r="S84" s="112">
        <v>55</v>
      </c>
      <c r="T84" s="112">
        <v>60</v>
      </c>
      <c r="U84" s="112">
        <v>65</v>
      </c>
      <c r="V84" s="112">
        <v>70</v>
      </c>
      <c r="W84" s="112">
        <v>75</v>
      </c>
      <c r="X84" s="112" t="s">
        <v>25</v>
      </c>
      <c r="Y84" s="113" t="s">
        <v>15</v>
      </c>
      <c r="Z84" s="114" t="s">
        <v>16</v>
      </c>
      <c r="AA84" s="37" t="s">
        <v>32</v>
      </c>
      <c r="AB84" s="152"/>
      <c r="AC84" s="64" t="s">
        <v>13</v>
      </c>
      <c r="AD84" s="112">
        <v>0</v>
      </c>
      <c r="AE84" s="112">
        <v>5</v>
      </c>
      <c r="AF84" s="112">
        <v>10</v>
      </c>
      <c r="AG84" s="112">
        <v>15</v>
      </c>
      <c r="AH84" s="112">
        <v>20</v>
      </c>
      <c r="AI84" s="112">
        <v>25</v>
      </c>
      <c r="AJ84" s="112">
        <v>30</v>
      </c>
      <c r="AK84" s="112">
        <v>35</v>
      </c>
      <c r="AL84" s="112">
        <v>40</v>
      </c>
      <c r="AM84" s="112">
        <v>45</v>
      </c>
      <c r="AN84" s="112">
        <v>50</v>
      </c>
      <c r="AO84" s="112">
        <v>55</v>
      </c>
      <c r="AP84" s="112">
        <v>60</v>
      </c>
      <c r="AQ84" s="112">
        <v>65</v>
      </c>
      <c r="AR84" s="112">
        <v>70</v>
      </c>
      <c r="AS84" s="112">
        <v>75</v>
      </c>
      <c r="AT84" s="112" t="s">
        <v>25</v>
      </c>
      <c r="AU84" s="113" t="s">
        <v>15</v>
      </c>
      <c r="AV84" s="114" t="s">
        <v>16</v>
      </c>
      <c r="AW84" s="37" t="s">
        <v>32</v>
      </c>
    </row>
    <row r="85" spans="3:49" x14ac:dyDescent="0.15">
      <c r="F85" s="153"/>
      <c r="G85" s="6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32"/>
      <c r="Z85" s="9"/>
      <c r="AA85" s="39"/>
      <c r="AB85" s="70"/>
      <c r="AC85" s="65"/>
      <c r="AD85" s="144"/>
      <c r="AE85" s="144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32"/>
      <c r="AV85" s="9"/>
      <c r="AW85" s="39"/>
    </row>
    <row r="86" spans="3:49" x14ac:dyDescent="0.15">
      <c r="F86" s="10" t="str">
        <f>F54</f>
        <v>Finland</v>
      </c>
      <c r="G86" s="67">
        <f>G54</f>
        <v>4284</v>
      </c>
      <c r="H86" s="12">
        <f>H54/2</f>
        <v>43</v>
      </c>
      <c r="I86" s="12">
        <f>H54/2</f>
        <v>43</v>
      </c>
      <c r="J86" s="12">
        <f>J54/2</f>
        <v>105.5</v>
      </c>
      <c r="K86" s="12">
        <f>J54/2</f>
        <v>105.5</v>
      </c>
      <c r="L86" s="12">
        <f>L54/2</f>
        <v>354</v>
      </c>
      <c r="M86" s="12">
        <f>L54/2</f>
        <v>354</v>
      </c>
      <c r="N86" s="12">
        <f>N54/2</f>
        <v>350.5</v>
      </c>
      <c r="O86" s="12">
        <f>N54/2</f>
        <v>350.5</v>
      </c>
      <c r="P86" s="12">
        <f>P54/2</f>
        <v>357.5</v>
      </c>
      <c r="Q86" s="12">
        <f>P54/2</f>
        <v>357.5</v>
      </c>
      <c r="R86" s="12">
        <f>R54/2</f>
        <v>426.49999999999994</v>
      </c>
      <c r="S86" s="12">
        <f>R54/2</f>
        <v>426.49999999999994</v>
      </c>
      <c r="T86" s="12">
        <f>T54/2</f>
        <v>214</v>
      </c>
      <c r="U86" s="12">
        <f>T54/2</f>
        <v>214</v>
      </c>
      <c r="V86" s="12">
        <f>V54/2</f>
        <v>120</v>
      </c>
      <c r="W86" s="12">
        <f>V54/2</f>
        <v>120</v>
      </c>
      <c r="X86" s="12">
        <f>X54</f>
        <v>342</v>
      </c>
      <c r="Y86" s="36">
        <f>Y54</f>
        <v>2034.8999999999999</v>
      </c>
      <c r="Z86" s="36">
        <f>Z54</f>
        <v>2249.1</v>
      </c>
      <c r="AA86" s="67">
        <f>AA54</f>
        <v>582</v>
      </c>
      <c r="AB86" s="70"/>
      <c r="AC86" s="67">
        <f>AC54</f>
        <v>172</v>
      </c>
      <c r="AD86" s="12">
        <f>AD54/2</f>
        <v>0</v>
      </c>
      <c r="AE86" s="12">
        <f>AD54/2</f>
        <v>0</v>
      </c>
      <c r="AF86" s="12">
        <f>AF54/2</f>
        <v>0</v>
      </c>
      <c r="AG86" s="12">
        <f>AF54/2</f>
        <v>0</v>
      </c>
      <c r="AH86" s="12">
        <f>AH54/2</f>
        <v>0</v>
      </c>
      <c r="AI86" s="12">
        <f>AH54/2</f>
        <v>0</v>
      </c>
      <c r="AJ86" s="12">
        <f>AJ54/2</f>
        <v>0.72268907563025209</v>
      </c>
      <c r="AK86" s="12">
        <f>AJ54/2</f>
        <v>0.72268907563025209</v>
      </c>
      <c r="AL86" s="12">
        <f>AL54/2</f>
        <v>1.4453781512605042</v>
      </c>
      <c r="AM86" s="12">
        <f>AL54/2</f>
        <v>1.4453781512605042</v>
      </c>
      <c r="AN86" s="12">
        <f>AN54/2</f>
        <v>1.4453781512605042</v>
      </c>
      <c r="AO86" s="12">
        <f>AN54/2</f>
        <v>1.4453781512605042</v>
      </c>
      <c r="AP86" s="12">
        <f>AP54/2</f>
        <v>5.7815126050420167</v>
      </c>
      <c r="AQ86" s="12">
        <f>AP54/2</f>
        <v>5.7815126050420167</v>
      </c>
      <c r="AR86" s="12">
        <f>AR54/2</f>
        <v>18.067226890756302</v>
      </c>
      <c r="AS86" s="12">
        <f>AR54/2</f>
        <v>18.067226890756302</v>
      </c>
      <c r="AT86" s="12">
        <f>AT54</f>
        <v>117.07563025210085</v>
      </c>
      <c r="AU86" s="36">
        <f>AU54</f>
        <v>92.88000000000001</v>
      </c>
      <c r="AV86" s="147">
        <f>AV54</f>
        <v>113.52000000000001</v>
      </c>
      <c r="AW86" s="67">
        <f>AW54</f>
        <v>153.21008403361344</v>
      </c>
    </row>
    <row r="87" spans="3:49" x14ac:dyDescent="0.15">
      <c r="C87" s="142">
        <f>SUM(AD87:AT87)</f>
        <v>755</v>
      </c>
      <c r="D87" s="142">
        <f>SUM(H87:X87)</f>
        <v>23487</v>
      </c>
      <c r="F87" s="10" t="str">
        <f>F55</f>
        <v>Switzerland</v>
      </c>
      <c r="G87" s="67">
        <f>G55</f>
        <v>23487</v>
      </c>
      <c r="H87" s="12">
        <f>H55/2</f>
        <v>44</v>
      </c>
      <c r="I87" s="12">
        <f>H55/2</f>
        <v>44</v>
      </c>
      <c r="J87" s="12">
        <f>J55/2</f>
        <v>299.5</v>
      </c>
      <c r="K87" s="12">
        <f>J55/2</f>
        <v>299.5</v>
      </c>
      <c r="L87" s="12">
        <f>L55/2</f>
        <v>1369.5</v>
      </c>
      <c r="M87" s="12">
        <f>L55/2</f>
        <v>1369.5</v>
      </c>
      <c r="N87" s="12">
        <f>N55/2</f>
        <v>1554</v>
      </c>
      <c r="O87" s="12">
        <f>N55/2</f>
        <v>1554</v>
      </c>
      <c r="P87" s="12">
        <f>P55/2</f>
        <v>1877.5</v>
      </c>
      <c r="Q87" s="12">
        <f>P55/2</f>
        <v>1877.5</v>
      </c>
      <c r="R87" s="12">
        <f>R55/2</f>
        <v>2486</v>
      </c>
      <c r="S87" s="12">
        <f>R55/2</f>
        <v>2486</v>
      </c>
      <c r="T87" s="12">
        <f>T55/2</f>
        <v>1511.5</v>
      </c>
      <c r="U87" s="12">
        <f>T55/2</f>
        <v>1511.5</v>
      </c>
      <c r="V87" s="12">
        <f>V55/2</f>
        <v>1191.5</v>
      </c>
      <c r="W87" s="12">
        <f>V55/2</f>
        <v>1191.5</v>
      </c>
      <c r="X87" s="12">
        <f>X55</f>
        <v>2820</v>
      </c>
      <c r="Y87" s="36">
        <f>Y55</f>
        <v>12491</v>
      </c>
      <c r="Z87" s="36">
        <f>Z55</f>
        <v>10996</v>
      </c>
      <c r="AA87" s="67">
        <f>AA55</f>
        <v>5203</v>
      </c>
      <c r="AB87" s="67"/>
      <c r="AC87" s="67">
        <f>AC55</f>
        <v>755</v>
      </c>
      <c r="AD87" s="12">
        <f>AD55/2</f>
        <v>0</v>
      </c>
      <c r="AE87" s="12">
        <f>AD55/2</f>
        <v>0</v>
      </c>
      <c r="AF87" s="12">
        <f>AF55/2</f>
        <v>0</v>
      </c>
      <c r="AG87" s="12">
        <f>AF55/2</f>
        <v>0</v>
      </c>
      <c r="AH87" s="12">
        <f>AH55/2</f>
        <v>0</v>
      </c>
      <c r="AI87" s="12">
        <f>AH55/2</f>
        <v>0</v>
      </c>
      <c r="AJ87" s="12">
        <f>AJ55/2</f>
        <v>2</v>
      </c>
      <c r="AK87" s="12">
        <f>AJ55/2</f>
        <v>2</v>
      </c>
      <c r="AL87" s="12">
        <f>AL55/2</f>
        <v>0.5</v>
      </c>
      <c r="AM87" s="12">
        <f>AL55/2</f>
        <v>0.5</v>
      </c>
      <c r="AN87" s="12">
        <f>AN55/2</f>
        <v>8.5</v>
      </c>
      <c r="AO87" s="12">
        <f>AN55/2</f>
        <v>8.5</v>
      </c>
      <c r="AP87" s="12">
        <f>AP55/2</f>
        <v>30.5</v>
      </c>
      <c r="AQ87" s="12">
        <f>AP55/2</f>
        <v>30.5</v>
      </c>
      <c r="AR87" s="12">
        <f>AR55/2</f>
        <v>86</v>
      </c>
      <c r="AS87" s="12">
        <f>AR55/2</f>
        <v>86</v>
      </c>
      <c r="AT87" s="12">
        <f>AT55</f>
        <v>500.00000000000006</v>
      </c>
      <c r="AU87" s="36">
        <f>AU55</f>
        <v>474.00000000000006</v>
      </c>
      <c r="AV87" s="147">
        <f>AV55</f>
        <v>281</v>
      </c>
      <c r="AW87" s="67">
        <f>AW55</f>
        <v>672.00000000000011</v>
      </c>
    </row>
    <row r="88" spans="3:49" x14ac:dyDescent="0.15">
      <c r="C88" s="142">
        <f>SUM(AD88:AT88)</f>
        <v>232</v>
      </c>
      <c r="D88" s="142">
        <f t="shared" ref="D88:D100" si="20">SUM(H88:X88)</f>
        <v>10653</v>
      </c>
      <c r="F88" s="10" t="str">
        <f t="shared" ref="F88:G102" si="21">F56</f>
        <v>South Korea</v>
      </c>
      <c r="G88" s="67">
        <f t="shared" si="21"/>
        <v>10653</v>
      </c>
      <c r="H88" s="12">
        <f t="shared" ref="H88:H110" si="22">H56/2</f>
        <v>69</v>
      </c>
      <c r="I88" s="12">
        <f t="shared" ref="I88:I98" si="23">H56/2</f>
        <v>69</v>
      </c>
      <c r="J88" s="12">
        <f t="shared" ref="J88:J110" si="24">J56/2</f>
        <v>288</v>
      </c>
      <c r="K88" s="12">
        <f t="shared" ref="K88:K102" si="25">J56/2</f>
        <v>288</v>
      </c>
      <c r="L88" s="12">
        <f t="shared" ref="L88:L110" si="26">L56/2</f>
        <v>1458.9999999999998</v>
      </c>
      <c r="M88" s="12">
        <f t="shared" ref="M88:M102" si="27">L56/2</f>
        <v>1458.9999999999998</v>
      </c>
      <c r="N88" s="12">
        <f t="shared" ref="N88:N110" si="28">N56/2</f>
        <v>568</v>
      </c>
      <c r="O88" s="12">
        <f t="shared" ref="O88:O102" si="29">N56/2</f>
        <v>568</v>
      </c>
      <c r="P88" s="12">
        <f t="shared" ref="P88:P110" si="30">P56/2</f>
        <v>706</v>
      </c>
      <c r="Q88" s="12">
        <f t="shared" ref="Q88:Q102" si="31">P56/2</f>
        <v>706</v>
      </c>
      <c r="R88" s="12">
        <f t="shared" ref="R88:R110" si="32">R56/2</f>
        <v>972</v>
      </c>
      <c r="S88" s="12">
        <f t="shared" ref="S88:S102" si="33">R56/2</f>
        <v>972</v>
      </c>
      <c r="T88" s="12">
        <f t="shared" ref="T88:T110" si="34">T56/2</f>
        <v>671.5</v>
      </c>
      <c r="U88" s="12">
        <f t="shared" ref="U88:U102" si="35">T56/2</f>
        <v>671.5</v>
      </c>
      <c r="V88" s="12">
        <f t="shared" ref="V88:V110" si="36">V56/2</f>
        <v>352.5</v>
      </c>
      <c r="W88" s="12">
        <f t="shared" ref="W88:W102" si="37">V56/2</f>
        <v>352.5</v>
      </c>
      <c r="X88" s="12">
        <f t="shared" ref="X88:AA98" si="38">X56</f>
        <v>481</v>
      </c>
      <c r="Y88" s="36">
        <f t="shared" si="38"/>
        <v>4293</v>
      </c>
      <c r="Z88" s="36">
        <f t="shared" si="38"/>
        <v>6359.9999999999991</v>
      </c>
      <c r="AA88" s="67">
        <f t="shared" si="38"/>
        <v>1185.9999999999998</v>
      </c>
      <c r="AB88" s="67"/>
      <c r="AC88" s="66">
        <v>204</v>
      </c>
      <c r="AD88" s="12">
        <f t="shared" ref="AD88:AD101" si="39">AD56/2</f>
        <v>0</v>
      </c>
      <c r="AE88" s="12">
        <f t="shared" ref="AE88:AE101" si="40">AD56/2</f>
        <v>0</v>
      </c>
      <c r="AF88" s="12">
        <f t="shared" ref="AF88:AF101" si="41">AF56/2</f>
        <v>0</v>
      </c>
      <c r="AG88" s="12">
        <f t="shared" ref="AG88:AG101" si="42">AF56/2</f>
        <v>0</v>
      </c>
      <c r="AH88" s="12">
        <f t="shared" ref="AH88:AH101" si="43">AH56/2</f>
        <v>0</v>
      </c>
      <c r="AI88" s="12">
        <f t="shared" ref="AI88:AI101" si="44">AH56/2</f>
        <v>0</v>
      </c>
      <c r="AJ88" s="12">
        <f t="shared" ref="AJ88:AJ101" si="45">AJ56/2</f>
        <v>0.5</v>
      </c>
      <c r="AK88" s="12">
        <f t="shared" ref="AK88:AK101" si="46">AJ56/2</f>
        <v>0.5</v>
      </c>
      <c r="AL88" s="12">
        <f t="shared" ref="AL88:AL101" si="47">AL56/2</f>
        <v>1.5</v>
      </c>
      <c r="AM88" s="12">
        <f t="shared" ref="AM88:AM101" si="48">AL56/2</f>
        <v>1.5</v>
      </c>
      <c r="AN88" s="12">
        <f t="shared" ref="AN88:AN101" si="49">AN56/2</f>
        <v>7.5000000000000009</v>
      </c>
      <c r="AO88" s="12">
        <f t="shared" ref="AO88:AO101" si="50">AN56/2</f>
        <v>7.5000000000000009</v>
      </c>
      <c r="AP88" s="12">
        <f t="shared" ref="AP88:AP101" si="51">AP56/2</f>
        <v>16.5</v>
      </c>
      <c r="AQ88" s="12">
        <f t="shared" ref="AQ88:AQ101" si="52">AP56/2</f>
        <v>16.5</v>
      </c>
      <c r="AR88" s="12">
        <f t="shared" ref="AR88:AR101" si="53">AR56/2</f>
        <v>34</v>
      </c>
      <c r="AS88" s="12">
        <f t="shared" ref="AS88:AS101" si="54">AR56/2</f>
        <v>34</v>
      </c>
      <c r="AT88" s="12">
        <f t="shared" ref="AT88:AW88" si="55">AT56</f>
        <v>112</v>
      </c>
      <c r="AU88" s="36">
        <f t="shared" si="55"/>
        <v>123.99999999999999</v>
      </c>
      <c r="AV88" s="147">
        <f t="shared" si="55"/>
        <v>108</v>
      </c>
      <c r="AW88" s="67">
        <f t="shared" si="55"/>
        <v>180</v>
      </c>
    </row>
    <row r="89" spans="3:49" x14ac:dyDescent="0.15">
      <c r="C89" s="142">
        <f>SUM(AD89:AT89)</f>
        <v>409</v>
      </c>
      <c r="D89" s="142">
        <f t="shared" si="20"/>
        <v>13956</v>
      </c>
      <c r="F89" s="10" t="str">
        <f t="shared" si="21"/>
        <v>Portugal</v>
      </c>
      <c r="G89" s="67">
        <f t="shared" si="21"/>
        <v>13956</v>
      </c>
      <c r="H89" s="12">
        <f t="shared" si="22"/>
        <v>103</v>
      </c>
      <c r="I89" s="12">
        <f t="shared" si="23"/>
        <v>103</v>
      </c>
      <c r="J89" s="12">
        <f t="shared" si="24"/>
        <v>175.5</v>
      </c>
      <c r="K89" s="12">
        <f t="shared" si="25"/>
        <v>175.5</v>
      </c>
      <c r="L89" s="12">
        <f t="shared" si="26"/>
        <v>722</v>
      </c>
      <c r="M89" s="12">
        <f t="shared" si="27"/>
        <v>722</v>
      </c>
      <c r="N89" s="12">
        <f t="shared" si="28"/>
        <v>1006.5000000000001</v>
      </c>
      <c r="O89" s="12">
        <f t="shared" si="29"/>
        <v>1006.5000000000001</v>
      </c>
      <c r="P89" s="12">
        <f t="shared" si="30"/>
        <v>1241.5</v>
      </c>
      <c r="Q89" s="12">
        <f t="shared" si="31"/>
        <v>1241.5</v>
      </c>
      <c r="R89" s="12">
        <f t="shared" si="32"/>
        <v>1228.5</v>
      </c>
      <c r="S89" s="12">
        <f t="shared" si="33"/>
        <v>1228.5</v>
      </c>
      <c r="T89" s="12">
        <f t="shared" si="34"/>
        <v>890</v>
      </c>
      <c r="U89" s="12">
        <f t="shared" si="35"/>
        <v>890</v>
      </c>
      <c r="V89" s="12">
        <f t="shared" si="36"/>
        <v>642</v>
      </c>
      <c r="W89" s="12">
        <f t="shared" si="37"/>
        <v>642</v>
      </c>
      <c r="X89" s="12">
        <f t="shared" si="38"/>
        <v>1937.9999999999998</v>
      </c>
      <c r="Y89" s="36">
        <f t="shared" si="38"/>
        <v>7994</v>
      </c>
      <c r="Z89" s="36">
        <f t="shared" si="38"/>
        <v>5962</v>
      </c>
      <c r="AA89" s="67">
        <f t="shared" si="38"/>
        <v>3222</v>
      </c>
      <c r="AB89" s="67"/>
      <c r="AC89" s="66">
        <v>409</v>
      </c>
      <c r="AD89" s="12">
        <f t="shared" si="39"/>
        <v>0</v>
      </c>
      <c r="AE89" s="12">
        <f t="shared" si="40"/>
        <v>0</v>
      </c>
      <c r="AF89" s="12">
        <f t="shared" si="41"/>
        <v>0</v>
      </c>
      <c r="AG89" s="12">
        <f t="shared" si="42"/>
        <v>0</v>
      </c>
      <c r="AH89" s="12">
        <f t="shared" si="43"/>
        <v>0</v>
      </c>
      <c r="AI89" s="12">
        <f t="shared" si="44"/>
        <v>0</v>
      </c>
      <c r="AJ89" s="12">
        <f t="shared" si="45"/>
        <v>0</v>
      </c>
      <c r="AK89" s="12">
        <f t="shared" si="46"/>
        <v>0</v>
      </c>
      <c r="AL89" s="12">
        <f t="shared" si="47"/>
        <v>2</v>
      </c>
      <c r="AM89" s="12">
        <f t="shared" si="48"/>
        <v>2</v>
      </c>
      <c r="AN89" s="12">
        <f t="shared" si="49"/>
        <v>5</v>
      </c>
      <c r="AO89" s="12">
        <f t="shared" si="50"/>
        <v>5</v>
      </c>
      <c r="AP89" s="12">
        <f t="shared" si="51"/>
        <v>21</v>
      </c>
      <c r="AQ89" s="12">
        <f t="shared" si="52"/>
        <v>21</v>
      </c>
      <c r="AR89" s="12">
        <f t="shared" si="53"/>
        <v>44</v>
      </c>
      <c r="AS89" s="12">
        <f t="shared" si="54"/>
        <v>44</v>
      </c>
      <c r="AT89" s="12">
        <f t="shared" ref="AT89:AW89" si="56">AT57</f>
        <v>265</v>
      </c>
      <c r="AU89" s="36">
        <f t="shared" si="56"/>
        <v>219</v>
      </c>
      <c r="AV89" s="147">
        <f t="shared" si="56"/>
        <v>190</v>
      </c>
      <c r="AW89" s="67">
        <f t="shared" si="56"/>
        <v>353</v>
      </c>
    </row>
    <row r="90" spans="3:49" x14ac:dyDescent="0.15">
      <c r="C90" s="142">
        <f>SUM(AD90:AT90)</f>
        <v>1400</v>
      </c>
      <c r="D90" s="142">
        <f t="shared" si="20"/>
        <v>13216</v>
      </c>
      <c r="F90" s="10" t="str">
        <f t="shared" si="21"/>
        <v>Sweden</v>
      </c>
      <c r="G90" s="67">
        <f t="shared" si="21"/>
        <v>13216</v>
      </c>
      <c r="H90" s="12">
        <f t="shared" si="22"/>
        <v>34.80549618320611</v>
      </c>
      <c r="I90" s="12">
        <f t="shared" si="23"/>
        <v>34.80549618320611</v>
      </c>
      <c r="J90" s="12">
        <f t="shared" si="24"/>
        <v>90.292519083969466</v>
      </c>
      <c r="K90" s="12">
        <f t="shared" si="25"/>
        <v>90.292519083969466</v>
      </c>
      <c r="L90" s="12">
        <f t="shared" si="26"/>
        <v>480.21496183206108</v>
      </c>
      <c r="M90" s="12">
        <f t="shared" si="27"/>
        <v>480.21496183206108</v>
      </c>
      <c r="N90" s="12">
        <f t="shared" si="28"/>
        <v>605.3129770992366</v>
      </c>
      <c r="O90" s="12">
        <f t="shared" si="29"/>
        <v>605.3129770992366</v>
      </c>
      <c r="P90" s="12">
        <f t="shared" si="30"/>
        <v>857.52671755725191</v>
      </c>
      <c r="Q90" s="12">
        <f t="shared" si="31"/>
        <v>857.52671755725191</v>
      </c>
      <c r="R90" s="12">
        <f t="shared" si="32"/>
        <v>1109.7404580152672</v>
      </c>
      <c r="S90" s="12">
        <f t="shared" si="33"/>
        <v>1109.7404580152672</v>
      </c>
      <c r="T90" s="12">
        <f t="shared" si="34"/>
        <v>907.96946564885502</v>
      </c>
      <c r="U90" s="12">
        <f t="shared" si="35"/>
        <v>907.96946564885502</v>
      </c>
      <c r="V90" s="12">
        <f t="shared" si="36"/>
        <v>907.96946564885502</v>
      </c>
      <c r="W90" s="12">
        <f t="shared" si="37"/>
        <v>907.96946564885502</v>
      </c>
      <c r="X90" s="12">
        <f t="shared" si="38"/>
        <v>3228.3358778625952</v>
      </c>
      <c r="Y90" s="36">
        <f t="shared" si="38"/>
        <v>6986.3206106870221</v>
      </c>
      <c r="Z90" s="36">
        <f t="shared" si="38"/>
        <v>6346.7065648854959</v>
      </c>
      <c r="AA90" s="67">
        <f t="shared" si="38"/>
        <v>5044.2748091603053</v>
      </c>
      <c r="AB90" s="67"/>
      <c r="AC90" s="67">
        <v>793</v>
      </c>
      <c r="AD90" s="12">
        <f t="shared" si="39"/>
        <v>0</v>
      </c>
      <c r="AE90" s="12">
        <f t="shared" si="40"/>
        <v>0</v>
      </c>
      <c r="AF90" s="12">
        <f t="shared" si="41"/>
        <v>0</v>
      </c>
      <c r="AG90" s="12">
        <f t="shared" si="42"/>
        <v>0</v>
      </c>
      <c r="AH90" s="12">
        <f t="shared" si="43"/>
        <v>2</v>
      </c>
      <c r="AI90" s="12">
        <f t="shared" si="44"/>
        <v>2</v>
      </c>
      <c r="AJ90" s="12">
        <f t="shared" si="45"/>
        <v>2</v>
      </c>
      <c r="AK90" s="12">
        <f t="shared" si="46"/>
        <v>2</v>
      </c>
      <c r="AL90" s="12">
        <f t="shared" si="47"/>
        <v>5.5</v>
      </c>
      <c r="AM90" s="12">
        <f t="shared" si="48"/>
        <v>5.5</v>
      </c>
      <c r="AN90" s="12">
        <f t="shared" si="49"/>
        <v>23</v>
      </c>
      <c r="AO90" s="12">
        <f t="shared" si="50"/>
        <v>23</v>
      </c>
      <c r="AP90" s="12">
        <f t="shared" si="51"/>
        <v>54</v>
      </c>
      <c r="AQ90" s="12">
        <f t="shared" si="52"/>
        <v>54</v>
      </c>
      <c r="AR90" s="12">
        <f t="shared" si="53"/>
        <v>165.5</v>
      </c>
      <c r="AS90" s="12">
        <f t="shared" si="54"/>
        <v>165.5</v>
      </c>
      <c r="AT90" s="12">
        <f t="shared" ref="AT90:AW90" si="57">AT58</f>
        <v>896</v>
      </c>
      <c r="AU90" s="36">
        <f t="shared" si="57"/>
        <v>606</v>
      </c>
      <c r="AV90" s="147">
        <f t="shared" si="57"/>
        <v>794</v>
      </c>
      <c r="AW90" s="67">
        <f t="shared" si="57"/>
        <v>1227</v>
      </c>
    </row>
    <row r="91" spans="3:49" x14ac:dyDescent="0.15">
      <c r="C91" s="142">
        <f>SUM(AD91:AT91)</f>
        <v>0</v>
      </c>
      <c r="D91" s="142">
        <f t="shared" si="20"/>
        <v>6217.9999999999991</v>
      </c>
      <c r="F91" s="10" t="str">
        <f t="shared" si="21"/>
        <v>Norway</v>
      </c>
      <c r="G91" s="67">
        <f t="shared" si="21"/>
        <v>6218</v>
      </c>
      <c r="H91" s="12">
        <f t="shared" si="22"/>
        <v>34.320129870129868</v>
      </c>
      <c r="I91" s="12">
        <f t="shared" si="23"/>
        <v>34.320129870129868</v>
      </c>
      <c r="J91" s="12">
        <f t="shared" si="24"/>
        <v>129.70990259740259</v>
      </c>
      <c r="K91" s="12">
        <f t="shared" si="25"/>
        <v>129.70990259740259</v>
      </c>
      <c r="L91" s="12">
        <f t="shared" si="26"/>
        <v>439.60048701298706</v>
      </c>
      <c r="M91" s="12">
        <f t="shared" si="27"/>
        <v>439.60048701298706</v>
      </c>
      <c r="N91" s="12">
        <f t="shared" si="28"/>
        <v>496.6324675324675</v>
      </c>
      <c r="O91" s="12">
        <f t="shared" si="29"/>
        <v>496.6324675324675</v>
      </c>
      <c r="P91" s="12">
        <f t="shared" si="30"/>
        <v>583.4422077922078</v>
      </c>
      <c r="Q91" s="12">
        <f t="shared" si="31"/>
        <v>583.4422077922078</v>
      </c>
      <c r="R91" s="12">
        <f t="shared" si="32"/>
        <v>620.28587662337657</v>
      </c>
      <c r="S91" s="12">
        <f t="shared" si="33"/>
        <v>620.28587662337657</v>
      </c>
      <c r="T91" s="12">
        <f t="shared" si="34"/>
        <v>368.43668831168833</v>
      </c>
      <c r="U91" s="12">
        <f t="shared" si="35"/>
        <v>368.43668831168833</v>
      </c>
      <c r="V91" s="12">
        <f t="shared" si="36"/>
        <v>247.81152597402598</v>
      </c>
      <c r="W91" s="12">
        <f t="shared" si="37"/>
        <v>247.81152597402598</v>
      </c>
      <c r="X91" s="12">
        <f t="shared" si="38"/>
        <v>377.52142857142854</v>
      </c>
      <c r="Y91" s="36">
        <f t="shared" si="38"/>
        <v>3109</v>
      </c>
      <c r="Z91" s="36">
        <f t="shared" si="38"/>
        <v>3109</v>
      </c>
      <c r="AA91" s="67">
        <f t="shared" si="38"/>
        <v>873.14448051948045</v>
      </c>
      <c r="AB91" s="67"/>
      <c r="AC91" s="66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36"/>
      <c r="AV91" s="147"/>
      <c r="AW91" s="67"/>
    </row>
    <row r="92" spans="3:49" x14ac:dyDescent="0.15">
      <c r="C92" s="142">
        <f>SUM(AD92:AT92)</f>
        <v>20530</v>
      </c>
      <c r="D92" s="142">
        <f t="shared" si="20"/>
        <v>161661.22306631957</v>
      </c>
      <c r="F92" s="10" t="str">
        <f t="shared" si="21"/>
        <v>Italy</v>
      </c>
      <c r="G92" s="67">
        <f t="shared" si="21"/>
        <v>161661</v>
      </c>
      <c r="H92" s="12">
        <f t="shared" si="22"/>
        <v>507.56029713725957</v>
      </c>
      <c r="I92" s="12">
        <f t="shared" si="23"/>
        <v>507.56029713725957</v>
      </c>
      <c r="J92" s="12">
        <f t="shared" si="24"/>
        <v>0</v>
      </c>
      <c r="K92" s="12">
        <f t="shared" si="25"/>
        <v>0</v>
      </c>
      <c r="L92" s="12">
        <f t="shared" si="26"/>
        <v>3552.922079960817</v>
      </c>
      <c r="M92" s="12">
        <f t="shared" si="27"/>
        <v>3552.922079960817</v>
      </c>
      <c r="N92" s="12">
        <f t="shared" si="28"/>
        <v>6936.6573942092136</v>
      </c>
      <c r="O92" s="12">
        <f t="shared" si="29"/>
        <v>6936.6573942092136</v>
      </c>
      <c r="P92" s="12">
        <f t="shared" si="30"/>
        <v>10151.20594274519</v>
      </c>
      <c r="Q92" s="12">
        <f t="shared" si="31"/>
        <v>10151.20594274519</v>
      </c>
      <c r="R92" s="12">
        <f t="shared" si="32"/>
        <v>15148.722714558207</v>
      </c>
      <c r="S92" s="12">
        <f t="shared" si="33"/>
        <v>15148.722714558207</v>
      </c>
      <c r="T92" s="12">
        <f t="shared" si="34"/>
        <v>12318.91137843557</v>
      </c>
      <c r="U92" s="12">
        <f t="shared" si="35"/>
        <v>12318.91137843557</v>
      </c>
      <c r="V92" s="12">
        <f t="shared" si="36"/>
        <v>13227.898608108086</v>
      </c>
      <c r="W92" s="12">
        <f t="shared" si="37"/>
        <v>13227.898608108086</v>
      </c>
      <c r="X92" s="12">
        <f t="shared" si="38"/>
        <v>37973.4662360109</v>
      </c>
      <c r="Y92" s="36"/>
      <c r="Z92" s="36"/>
      <c r="AA92" s="67">
        <f t="shared" ref="AA92:AA102" si="58">AA60</f>
        <v>64429.263452227067</v>
      </c>
      <c r="AB92" s="67"/>
      <c r="AC92" s="67">
        <v>16654</v>
      </c>
      <c r="AD92" s="12">
        <f t="shared" si="39"/>
        <v>1</v>
      </c>
      <c r="AE92" s="12">
        <f t="shared" si="40"/>
        <v>1</v>
      </c>
      <c r="AF92" s="12">
        <f t="shared" si="41"/>
        <v>0</v>
      </c>
      <c r="AG92" s="12">
        <f t="shared" si="42"/>
        <v>0</v>
      </c>
      <c r="AH92" s="12">
        <f t="shared" si="43"/>
        <v>3.5</v>
      </c>
      <c r="AI92" s="12">
        <f t="shared" si="44"/>
        <v>3.5</v>
      </c>
      <c r="AJ92" s="12">
        <f t="shared" si="45"/>
        <v>20.5</v>
      </c>
      <c r="AK92" s="12">
        <f t="shared" si="46"/>
        <v>20.5</v>
      </c>
      <c r="AL92" s="12">
        <f t="shared" si="47"/>
        <v>90</v>
      </c>
      <c r="AM92" s="12">
        <f t="shared" si="48"/>
        <v>90</v>
      </c>
      <c r="AN92" s="12">
        <f t="shared" si="49"/>
        <v>388.00000000000006</v>
      </c>
      <c r="AO92" s="12">
        <f t="shared" si="50"/>
        <v>388.00000000000006</v>
      </c>
      <c r="AP92" s="12">
        <f t="shared" si="51"/>
        <v>1165</v>
      </c>
      <c r="AQ92" s="12">
        <f t="shared" si="52"/>
        <v>1165</v>
      </c>
      <c r="AR92" s="12">
        <f t="shared" si="53"/>
        <v>3166.5000000000005</v>
      </c>
      <c r="AS92" s="12">
        <f t="shared" si="54"/>
        <v>3166.5000000000005</v>
      </c>
      <c r="AT92" s="12">
        <f t="shared" ref="AT92:AW92" si="59">AT60</f>
        <v>10861</v>
      </c>
      <c r="AU92" s="36">
        <f t="shared" si="59"/>
        <v>0</v>
      </c>
      <c r="AV92" s="147">
        <f t="shared" si="59"/>
        <v>0</v>
      </c>
      <c r="AW92" s="67">
        <f t="shared" si="59"/>
        <v>17194</v>
      </c>
    </row>
    <row r="93" spans="3:49" x14ac:dyDescent="0.15">
      <c r="C93" s="142">
        <f>SUM(AD93:AT93)</f>
        <v>6728.97955</v>
      </c>
      <c r="D93" s="142">
        <f t="shared" si="20"/>
        <v>106445.2623</v>
      </c>
      <c r="F93" s="10" t="str">
        <f t="shared" si="21"/>
        <v>Spain</v>
      </c>
      <c r="G93" s="67">
        <f t="shared" si="21"/>
        <v>106447</v>
      </c>
      <c r="H93" s="12">
        <f t="shared" si="22"/>
        <v>142.5</v>
      </c>
      <c r="I93" s="12">
        <f t="shared" si="23"/>
        <v>142.5</v>
      </c>
      <c r="J93" s="12">
        <f t="shared" si="24"/>
        <v>294</v>
      </c>
      <c r="K93" s="12">
        <f t="shared" si="25"/>
        <v>294</v>
      </c>
      <c r="L93" s="12">
        <f t="shared" si="26"/>
        <v>2690.5</v>
      </c>
      <c r="M93" s="12">
        <f t="shared" si="27"/>
        <v>2690.5</v>
      </c>
      <c r="N93" s="12">
        <f t="shared" si="28"/>
        <v>5170.5</v>
      </c>
      <c r="O93" s="12">
        <f t="shared" si="29"/>
        <v>5170.5</v>
      </c>
      <c r="P93" s="12">
        <f t="shared" si="30"/>
        <v>8044</v>
      </c>
      <c r="Q93" s="12">
        <f t="shared" si="31"/>
        <v>8044</v>
      </c>
      <c r="R93" s="12">
        <f t="shared" si="32"/>
        <v>9918</v>
      </c>
      <c r="S93" s="12">
        <f t="shared" si="33"/>
        <v>9918</v>
      </c>
      <c r="T93" s="12">
        <f t="shared" si="34"/>
        <v>8856.5</v>
      </c>
      <c r="U93" s="12">
        <f t="shared" si="35"/>
        <v>8856.5</v>
      </c>
      <c r="V93" s="12">
        <f t="shared" si="36"/>
        <v>8478.5</v>
      </c>
      <c r="W93" s="12">
        <f t="shared" si="37"/>
        <v>8478.5</v>
      </c>
      <c r="X93" s="12">
        <f t="shared" si="38"/>
        <v>19256.262300000002</v>
      </c>
      <c r="Y93" s="36">
        <f t="shared" si="38"/>
        <v>55450</v>
      </c>
      <c r="Z93" s="36">
        <f t="shared" si="38"/>
        <v>50977</v>
      </c>
      <c r="AA93" s="67">
        <f t="shared" si="58"/>
        <v>36213.262300000002</v>
      </c>
      <c r="AB93" s="67"/>
      <c r="AC93" s="67">
        <v>6729</v>
      </c>
      <c r="AD93" s="12">
        <f t="shared" si="39"/>
        <v>0.5</v>
      </c>
      <c r="AE93" s="12">
        <f t="shared" si="40"/>
        <v>0.5</v>
      </c>
      <c r="AF93" s="12">
        <f t="shared" si="41"/>
        <v>0.5</v>
      </c>
      <c r="AG93" s="12">
        <f t="shared" si="42"/>
        <v>0.5</v>
      </c>
      <c r="AH93" s="12">
        <f t="shared" si="43"/>
        <v>5.5</v>
      </c>
      <c r="AI93" s="12">
        <f t="shared" si="44"/>
        <v>5.5</v>
      </c>
      <c r="AJ93" s="12">
        <f t="shared" si="45"/>
        <v>12</v>
      </c>
      <c r="AK93" s="12">
        <f t="shared" si="46"/>
        <v>12</v>
      </c>
      <c r="AL93" s="12">
        <f t="shared" si="47"/>
        <v>30.499999999999996</v>
      </c>
      <c r="AM93" s="12">
        <f t="shared" si="48"/>
        <v>30.499999999999996</v>
      </c>
      <c r="AN93" s="12">
        <f t="shared" si="49"/>
        <v>98.5</v>
      </c>
      <c r="AO93" s="12">
        <f t="shared" si="50"/>
        <v>98.5</v>
      </c>
      <c r="AP93" s="12">
        <f t="shared" si="51"/>
        <v>298.5</v>
      </c>
      <c r="AQ93" s="12">
        <f t="shared" si="52"/>
        <v>298.5</v>
      </c>
      <c r="AR93" s="12">
        <f t="shared" si="53"/>
        <v>886.5</v>
      </c>
      <c r="AS93" s="12">
        <f t="shared" si="54"/>
        <v>886.5</v>
      </c>
      <c r="AT93" s="12">
        <f t="shared" ref="AT93:AW93" si="60">AT61</f>
        <v>4063.97955</v>
      </c>
      <c r="AU93" s="36">
        <f t="shared" si="60"/>
        <v>2652</v>
      </c>
      <c r="AV93" s="147">
        <f t="shared" si="60"/>
        <v>4103</v>
      </c>
      <c r="AW93" s="67">
        <f t="shared" si="60"/>
        <v>5836.97955</v>
      </c>
    </row>
    <row r="94" spans="3:49" x14ac:dyDescent="0.15">
      <c r="C94" s="142">
        <f>SUM(AD94:AT94)</f>
        <v>2393.998216</v>
      </c>
      <c r="D94" s="142">
        <f t="shared" si="20"/>
        <v>21727.920099999999</v>
      </c>
      <c r="F94" s="10" t="str">
        <f t="shared" si="21"/>
        <v>Netherlands</v>
      </c>
      <c r="G94" s="67">
        <f t="shared" si="21"/>
        <v>21762</v>
      </c>
      <c r="H94" s="12">
        <f t="shared" si="22"/>
        <v>31.5</v>
      </c>
      <c r="I94" s="12">
        <f t="shared" si="23"/>
        <v>31.5</v>
      </c>
      <c r="J94" s="12">
        <f t="shared" si="24"/>
        <v>78</v>
      </c>
      <c r="K94" s="12">
        <f t="shared" si="25"/>
        <v>78</v>
      </c>
      <c r="L94" s="12">
        <f t="shared" si="26"/>
        <v>721</v>
      </c>
      <c r="M94" s="12">
        <f t="shared" si="27"/>
        <v>721</v>
      </c>
      <c r="N94" s="12">
        <f t="shared" si="28"/>
        <v>843</v>
      </c>
      <c r="O94" s="12">
        <f t="shared" si="29"/>
        <v>843</v>
      </c>
      <c r="P94" s="12">
        <f t="shared" si="30"/>
        <v>1115</v>
      </c>
      <c r="Q94" s="12">
        <f t="shared" si="31"/>
        <v>1115</v>
      </c>
      <c r="R94" s="12">
        <f t="shared" si="32"/>
        <v>1863</v>
      </c>
      <c r="S94" s="12">
        <f t="shared" si="33"/>
        <v>1863</v>
      </c>
      <c r="T94" s="12">
        <f t="shared" si="34"/>
        <v>1629.4999999999998</v>
      </c>
      <c r="U94" s="12">
        <f t="shared" si="35"/>
        <v>1629.4999999999998</v>
      </c>
      <c r="V94" s="12">
        <f t="shared" si="36"/>
        <v>2014.5</v>
      </c>
      <c r="W94" s="12">
        <f t="shared" si="37"/>
        <v>2014.5</v>
      </c>
      <c r="X94" s="12">
        <f t="shared" si="38"/>
        <v>5136.9201000000003</v>
      </c>
      <c r="Y94" s="36">
        <f t="shared" si="38"/>
        <v>11743</v>
      </c>
      <c r="Z94" s="36">
        <f t="shared" si="38"/>
        <v>9993</v>
      </c>
      <c r="AA94" s="67">
        <f t="shared" si="58"/>
        <v>9165.9200999999994</v>
      </c>
      <c r="AB94" s="67"/>
      <c r="AC94" s="67">
        <v>2396</v>
      </c>
      <c r="AD94" s="12">
        <f t="shared" si="39"/>
        <v>0</v>
      </c>
      <c r="AE94" s="12">
        <f t="shared" si="40"/>
        <v>0</v>
      </c>
      <c r="AF94" s="12">
        <f t="shared" si="41"/>
        <v>0</v>
      </c>
      <c r="AG94" s="12">
        <f t="shared" si="42"/>
        <v>0</v>
      </c>
      <c r="AH94" s="12">
        <f t="shared" si="43"/>
        <v>1</v>
      </c>
      <c r="AI94" s="12">
        <f t="shared" si="44"/>
        <v>1</v>
      </c>
      <c r="AJ94" s="12">
        <f t="shared" si="45"/>
        <v>1.5</v>
      </c>
      <c r="AK94" s="12">
        <f t="shared" si="46"/>
        <v>1.5</v>
      </c>
      <c r="AL94" s="12">
        <f t="shared" si="47"/>
        <v>4.5</v>
      </c>
      <c r="AM94" s="12">
        <f t="shared" si="48"/>
        <v>4.5</v>
      </c>
      <c r="AN94" s="12">
        <f t="shared" si="49"/>
        <v>26</v>
      </c>
      <c r="AO94" s="12">
        <f t="shared" si="50"/>
        <v>26</v>
      </c>
      <c r="AP94" s="12">
        <f t="shared" si="51"/>
        <v>111.5</v>
      </c>
      <c r="AQ94" s="12">
        <f t="shared" si="52"/>
        <v>111.5</v>
      </c>
      <c r="AR94" s="12">
        <f t="shared" si="53"/>
        <v>360</v>
      </c>
      <c r="AS94" s="12">
        <f t="shared" si="54"/>
        <v>360</v>
      </c>
      <c r="AT94" s="12">
        <f t="shared" ref="AT94:AW94" si="61">AT62</f>
        <v>1384.998216</v>
      </c>
      <c r="AU94" s="36">
        <f t="shared" si="61"/>
        <v>1466.9999999999998</v>
      </c>
      <c r="AV94" s="147">
        <f t="shared" si="61"/>
        <v>929</v>
      </c>
      <c r="AW94" s="67">
        <f t="shared" si="61"/>
        <v>2104.998216</v>
      </c>
    </row>
    <row r="95" spans="3:49" x14ac:dyDescent="0.15">
      <c r="C95" s="142">
        <f>SUM(AD95:AT95)</f>
        <v>336</v>
      </c>
      <c r="D95" s="142">
        <f t="shared" si="20"/>
        <v>7073</v>
      </c>
      <c r="F95" s="10" t="str">
        <f t="shared" si="21"/>
        <v>Denmark</v>
      </c>
      <c r="G95" s="67">
        <f t="shared" si="21"/>
        <v>7073</v>
      </c>
      <c r="H95" s="12">
        <f t="shared" si="22"/>
        <v>40</v>
      </c>
      <c r="I95" s="12">
        <f t="shared" si="23"/>
        <v>40</v>
      </c>
      <c r="J95" s="12">
        <f t="shared" si="24"/>
        <v>93.5</v>
      </c>
      <c r="K95" s="12">
        <f t="shared" si="25"/>
        <v>93.5</v>
      </c>
      <c r="L95" s="12">
        <f t="shared" si="26"/>
        <v>430</v>
      </c>
      <c r="M95" s="12">
        <f t="shared" si="27"/>
        <v>430</v>
      </c>
      <c r="N95" s="12">
        <f t="shared" si="28"/>
        <v>472.5</v>
      </c>
      <c r="O95" s="12">
        <f t="shared" si="29"/>
        <v>472.5</v>
      </c>
      <c r="P95" s="12">
        <f t="shared" si="30"/>
        <v>676.5</v>
      </c>
      <c r="Q95" s="12">
        <f t="shared" si="31"/>
        <v>676.5</v>
      </c>
      <c r="R95" s="12">
        <f t="shared" si="32"/>
        <v>696.5</v>
      </c>
      <c r="S95" s="12">
        <f t="shared" si="33"/>
        <v>696.5</v>
      </c>
      <c r="T95" s="12">
        <f t="shared" si="34"/>
        <v>448.5</v>
      </c>
      <c r="U95" s="12">
        <f t="shared" si="35"/>
        <v>448.5</v>
      </c>
      <c r="V95" s="12">
        <f t="shared" si="36"/>
        <v>348</v>
      </c>
      <c r="W95" s="12">
        <f t="shared" si="37"/>
        <v>348</v>
      </c>
      <c r="X95" s="12">
        <f t="shared" si="38"/>
        <v>662</v>
      </c>
      <c r="Y95" s="36">
        <f t="shared" si="38"/>
        <v>3890.15</v>
      </c>
      <c r="Z95" s="36">
        <f t="shared" si="38"/>
        <v>3182.85</v>
      </c>
      <c r="AA95" s="67">
        <f t="shared" si="58"/>
        <v>3062.2928619079385</v>
      </c>
      <c r="AB95" s="67"/>
      <c r="AC95" s="66">
        <v>260</v>
      </c>
      <c r="AD95" s="12">
        <f t="shared" si="39"/>
        <v>0</v>
      </c>
      <c r="AE95" s="12">
        <f t="shared" si="40"/>
        <v>0</v>
      </c>
      <c r="AF95" s="12">
        <f t="shared" si="41"/>
        <v>0</v>
      </c>
      <c r="AG95" s="12">
        <f t="shared" si="42"/>
        <v>0</v>
      </c>
      <c r="AH95" s="12">
        <f t="shared" si="43"/>
        <v>0</v>
      </c>
      <c r="AI95" s="12">
        <f t="shared" si="44"/>
        <v>0</v>
      </c>
      <c r="AJ95" s="12">
        <f t="shared" si="45"/>
        <v>0</v>
      </c>
      <c r="AK95" s="12">
        <f t="shared" si="46"/>
        <v>0</v>
      </c>
      <c r="AL95" s="12">
        <f t="shared" si="47"/>
        <v>0</v>
      </c>
      <c r="AM95" s="12">
        <f t="shared" si="48"/>
        <v>0</v>
      </c>
      <c r="AN95" s="12">
        <f t="shared" si="49"/>
        <v>5</v>
      </c>
      <c r="AO95" s="12">
        <f t="shared" si="50"/>
        <v>5</v>
      </c>
      <c r="AP95" s="12">
        <f t="shared" si="51"/>
        <v>20</v>
      </c>
      <c r="AQ95" s="12">
        <f t="shared" si="52"/>
        <v>20</v>
      </c>
      <c r="AR95" s="12">
        <f t="shared" si="53"/>
        <v>52</v>
      </c>
      <c r="AS95" s="12">
        <f t="shared" si="54"/>
        <v>52</v>
      </c>
      <c r="AT95" s="12">
        <f t="shared" ref="AT95:AW95" si="62">AT63</f>
        <v>182.00000000000003</v>
      </c>
      <c r="AU95" s="36">
        <f t="shared" si="62"/>
        <v>205.72287145242069</v>
      </c>
      <c r="AV95" s="147">
        <f t="shared" si="62"/>
        <v>131.04</v>
      </c>
      <c r="AW95" s="67">
        <f t="shared" si="62"/>
        <v>285.59999999999997</v>
      </c>
    </row>
    <row r="96" spans="3:49" x14ac:dyDescent="0.15">
      <c r="C96" s="142">
        <f>SUM(AD96:AT96)</f>
        <v>754.98451011057909</v>
      </c>
      <c r="D96" s="142">
        <f t="shared" si="20"/>
        <v>23282</v>
      </c>
      <c r="F96" s="10" t="str">
        <f t="shared" si="21"/>
        <v>Belgium</v>
      </c>
      <c r="G96" s="67">
        <f t="shared" si="21"/>
        <v>23282</v>
      </c>
      <c r="H96" s="12">
        <f t="shared" si="22"/>
        <v>73</v>
      </c>
      <c r="I96" s="12">
        <f t="shared" si="23"/>
        <v>73</v>
      </c>
      <c r="J96" s="12">
        <f t="shared" si="24"/>
        <v>108.5</v>
      </c>
      <c r="K96" s="12">
        <f t="shared" si="25"/>
        <v>108.5</v>
      </c>
      <c r="L96" s="12">
        <f t="shared" si="26"/>
        <v>960.99999999999989</v>
      </c>
      <c r="M96" s="12">
        <f t="shared" si="27"/>
        <v>960.99999999999989</v>
      </c>
      <c r="N96" s="12">
        <f t="shared" si="28"/>
        <v>1254.5</v>
      </c>
      <c r="O96" s="12">
        <f t="shared" si="29"/>
        <v>1254.5</v>
      </c>
      <c r="P96" s="12">
        <f t="shared" si="30"/>
        <v>1692.5</v>
      </c>
      <c r="Q96" s="12">
        <f t="shared" si="31"/>
        <v>1692.5</v>
      </c>
      <c r="R96" s="12">
        <f t="shared" si="32"/>
        <v>2071.5</v>
      </c>
      <c r="S96" s="12">
        <f t="shared" si="33"/>
        <v>2071.5</v>
      </c>
      <c r="T96" s="12">
        <f t="shared" si="34"/>
        <v>1502.0000000000002</v>
      </c>
      <c r="U96" s="12">
        <f t="shared" si="35"/>
        <v>1502.0000000000002</v>
      </c>
      <c r="V96" s="12">
        <f t="shared" si="36"/>
        <v>1510.9999999999998</v>
      </c>
      <c r="W96" s="12">
        <f t="shared" si="37"/>
        <v>1510.9999999999998</v>
      </c>
      <c r="X96" s="12">
        <f t="shared" si="38"/>
        <v>4934</v>
      </c>
      <c r="Y96" s="36">
        <f t="shared" ref="Y96:Z96" si="63">Y64</f>
        <v>0</v>
      </c>
      <c r="Z96" s="36">
        <f t="shared" si="63"/>
        <v>0</v>
      </c>
      <c r="AA96" s="67">
        <f t="shared" si="58"/>
        <v>7956</v>
      </c>
      <c r="AB96" s="67"/>
      <c r="AC96" s="66">
        <v>755</v>
      </c>
      <c r="AD96" s="12">
        <f t="shared" si="39"/>
        <v>-7.7449447105137513E-3</v>
      </c>
      <c r="AE96" s="12">
        <f t="shared" si="40"/>
        <v>-7.7449447105137513E-3</v>
      </c>
      <c r="AF96" s="12">
        <f t="shared" si="41"/>
        <v>0</v>
      </c>
      <c r="AG96" s="12">
        <f t="shared" si="42"/>
        <v>0</v>
      </c>
      <c r="AH96" s="12">
        <f t="shared" si="43"/>
        <v>0</v>
      </c>
      <c r="AI96" s="12">
        <f t="shared" si="44"/>
        <v>0</v>
      </c>
      <c r="AJ96" s="12">
        <f t="shared" si="45"/>
        <v>2</v>
      </c>
      <c r="AK96" s="12">
        <f t="shared" si="46"/>
        <v>2</v>
      </c>
      <c r="AL96" s="12">
        <f t="shared" si="47"/>
        <v>0.5</v>
      </c>
      <c r="AM96" s="12">
        <f t="shared" si="48"/>
        <v>0.5</v>
      </c>
      <c r="AN96" s="12">
        <f t="shared" si="49"/>
        <v>8.5</v>
      </c>
      <c r="AO96" s="12">
        <f t="shared" si="50"/>
        <v>8.5</v>
      </c>
      <c r="AP96" s="12">
        <f t="shared" si="51"/>
        <v>30.5</v>
      </c>
      <c r="AQ96" s="12">
        <f t="shared" si="52"/>
        <v>30.5</v>
      </c>
      <c r="AR96" s="12">
        <f t="shared" si="53"/>
        <v>86</v>
      </c>
      <c r="AS96" s="12">
        <f t="shared" si="54"/>
        <v>86</v>
      </c>
      <c r="AT96" s="12">
        <f t="shared" ref="AT96:AW96" si="64">AT64</f>
        <v>500.00000000000006</v>
      </c>
      <c r="AU96" s="36">
        <f t="shared" si="64"/>
        <v>474.00000000000006</v>
      </c>
      <c r="AV96" s="147">
        <f t="shared" si="64"/>
        <v>281</v>
      </c>
      <c r="AW96" s="67">
        <f t="shared" si="64"/>
        <v>672.00000000000011</v>
      </c>
    </row>
    <row r="97" spans="3:49" x14ac:dyDescent="0.15">
      <c r="C97" s="142">
        <f>SUM(AD97:AT97)</f>
        <v>6.9996462254098075</v>
      </c>
      <c r="D97" s="142">
        <f t="shared" si="20"/>
        <v>619</v>
      </c>
      <c r="F97" s="10" t="str">
        <f t="shared" si="21"/>
        <v>Princess Cruise</v>
      </c>
      <c r="G97" s="67">
        <f t="shared" si="21"/>
        <v>619</v>
      </c>
      <c r="H97" s="12">
        <f t="shared" si="22"/>
        <v>0.5</v>
      </c>
      <c r="I97" s="12">
        <f t="shared" si="23"/>
        <v>0.5</v>
      </c>
      <c r="J97" s="12">
        <f t="shared" si="24"/>
        <v>2.5</v>
      </c>
      <c r="K97" s="12">
        <f t="shared" si="25"/>
        <v>2.5</v>
      </c>
      <c r="L97" s="12">
        <f t="shared" si="26"/>
        <v>14</v>
      </c>
      <c r="M97" s="12">
        <f t="shared" si="27"/>
        <v>14</v>
      </c>
      <c r="N97" s="12">
        <f t="shared" si="28"/>
        <v>17</v>
      </c>
      <c r="O97" s="12">
        <f t="shared" si="29"/>
        <v>17</v>
      </c>
      <c r="P97" s="12">
        <f t="shared" si="30"/>
        <v>13.500000000000002</v>
      </c>
      <c r="Q97" s="12">
        <f t="shared" si="31"/>
        <v>13.500000000000002</v>
      </c>
      <c r="R97" s="12">
        <f t="shared" si="32"/>
        <v>29.500000000000004</v>
      </c>
      <c r="S97" s="12">
        <f t="shared" si="33"/>
        <v>29.500000000000004</v>
      </c>
      <c r="T97" s="12">
        <f t="shared" si="34"/>
        <v>88.5</v>
      </c>
      <c r="U97" s="12">
        <f t="shared" si="35"/>
        <v>88.5</v>
      </c>
      <c r="V97" s="12">
        <f t="shared" si="36"/>
        <v>117</v>
      </c>
      <c r="W97" s="12">
        <f t="shared" si="37"/>
        <v>117</v>
      </c>
      <c r="X97" s="12">
        <f t="shared" si="38"/>
        <v>54.000000000000007</v>
      </c>
      <c r="Y97" s="36">
        <f t="shared" ref="Y97:Z97" si="65">Y65</f>
        <v>0</v>
      </c>
      <c r="Z97" s="36">
        <f t="shared" si="65"/>
        <v>0</v>
      </c>
      <c r="AA97" s="67">
        <f t="shared" si="58"/>
        <v>288</v>
      </c>
      <c r="AB97" s="67"/>
      <c r="AC97" s="66">
        <v>7</v>
      </c>
      <c r="AD97" s="12">
        <f t="shared" si="39"/>
        <v>-1.7688729509624074E-4</v>
      </c>
      <c r="AE97" s="12">
        <f t="shared" si="40"/>
        <v>-1.7688729509624074E-4</v>
      </c>
      <c r="AF97" s="12">
        <f t="shared" si="41"/>
        <v>0</v>
      </c>
      <c r="AG97" s="12">
        <f t="shared" si="42"/>
        <v>0</v>
      </c>
      <c r="AH97" s="12">
        <f t="shared" si="43"/>
        <v>0</v>
      </c>
      <c r="AI97" s="12">
        <f t="shared" si="44"/>
        <v>0</v>
      </c>
      <c r="AJ97" s="12">
        <f t="shared" si="45"/>
        <v>0</v>
      </c>
      <c r="AK97" s="12">
        <f t="shared" si="46"/>
        <v>0</v>
      </c>
      <c r="AL97" s="12">
        <f t="shared" si="47"/>
        <v>0</v>
      </c>
      <c r="AM97" s="12">
        <f t="shared" si="48"/>
        <v>0</v>
      </c>
      <c r="AN97" s="12">
        <f t="shared" si="49"/>
        <v>0</v>
      </c>
      <c r="AO97" s="12">
        <f t="shared" si="50"/>
        <v>0</v>
      </c>
      <c r="AP97" s="12">
        <f t="shared" si="51"/>
        <v>0</v>
      </c>
      <c r="AQ97" s="12">
        <f t="shared" si="52"/>
        <v>0</v>
      </c>
      <c r="AR97" s="12">
        <f t="shared" si="53"/>
        <v>3</v>
      </c>
      <c r="AS97" s="12">
        <f t="shared" si="54"/>
        <v>3</v>
      </c>
      <c r="AT97" s="12">
        <f t="shared" ref="AT97:AW97" si="66">AT65</f>
        <v>1</v>
      </c>
      <c r="AU97" s="36">
        <f t="shared" si="66"/>
        <v>0</v>
      </c>
      <c r="AV97" s="147">
        <f t="shared" si="66"/>
        <v>0</v>
      </c>
      <c r="AW97" s="67">
        <f t="shared" si="66"/>
        <v>7</v>
      </c>
    </row>
    <row r="98" spans="3:49" x14ac:dyDescent="0.15">
      <c r="C98" s="142">
        <f>SUM(AD98:AT98)</f>
        <v>91</v>
      </c>
      <c r="D98" s="142">
        <f t="shared" si="20"/>
        <v>9809</v>
      </c>
      <c r="F98" s="10" t="str">
        <f t="shared" si="21"/>
        <v>Israel</v>
      </c>
      <c r="G98" s="67">
        <f t="shared" si="21"/>
        <v>9809</v>
      </c>
      <c r="H98" s="12">
        <f t="shared" si="22"/>
        <v>240</v>
      </c>
      <c r="I98" s="12">
        <f t="shared" si="23"/>
        <v>240</v>
      </c>
      <c r="J98" s="12">
        <f t="shared" si="24"/>
        <v>602.5</v>
      </c>
      <c r="K98" s="12">
        <f t="shared" si="25"/>
        <v>602.5</v>
      </c>
      <c r="L98" s="12">
        <f t="shared" si="26"/>
        <v>1133.5</v>
      </c>
      <c r="M98" s="12">
        <f t="shared" si="27"/>
        <v>1133.5</v>
      </c>
      <c r="N98" s="12">
        <f t="shared" si="28"/>
        <v>684.5</v>
      </c>
      <c r="O98" s="12">
        <f t="shared" si="29"/>
        <v>684.5</v>
      </c>
      <c r="P98" s="12">
        <f t="shared" si="30"/>
        <v>655</v>
      </c>
      <c r="Q98" s="12">
        <f t="shared" si="31"/>
        <v>655</v>
      </c>
      <c r="R98" s="12">
        <f t="shared" si="32"/>
        <v>641.5</v>
      </c>
      <c r="S98" s="12">
        <f t="shared" si="33"/>
        <v>641.5</v>
      </c>
      <c r="T98" s="12">
        <f t="shared" si="34"/>
        <v>515</v>
      </c>
      <c r="U98" s="12">
        <f t="shared" si="35"/>
        <v>515</v>
      </c>
      <c r="V98" s="12">
        <f t="shared" si="36"/>
        <v>259</v>
      </c>
      <c r="W98" s="12">
        <f t="shared" si="37"/>
        <v>259</v>
      </c>
      <c r="X98" s="12">
        <f t="shared" si="38"/>
        <v>347</v>
      </c>
      <c r="Y98" s="36">
        <f t="shared" ref="Y98:Z98" si="67">Y66</f>
        <v>0</v>
      </c>
      <c r="Z98" s="36">
        <f t="shared" si="67"/>
        <v>0</v>
      </c>
      <c r="AA98" s="67">
        <f t="shared" si="58"/>
        <v>865</v>
      </c>
      <c r="AB98" s="67"/>
      <c r="AC98" s="67">
        <v>91</v>
      </c>
      <c r="AD98" s="12">
        <f t="shared" si="39"/>
        <v>0</v>
      </c>
      <c r="AE98" s="12">
        <f t="shared" si="40"/>
        <v>0</v>
      </c>
      <c r="AF98" s="12">
        <f t="shared" si="41"/>
        <v>0</v>
      </c>
      <c r="AG98" s="12">
        <f t="shared" si="42"/>
        <v>0</v>
      </c>
      <c r="AH98" s="12">
        <f t="shared" si="43"/>
        <v>0</v>
      </c>
      <c r="AI98" s="12">
        <f t="shared" si="44"/>
        <v>0</v>
      </c>
      <c r="AJ98" s="12">
        <f t="shared" si="45"/>
        <v>0.5</v>
      </c>
      <c r="AK98" s="12">
        <f t="shared" si="46"/>
        <v>0.5</v>
      </c>
      <c r="AL98" s="12">
        <f t="shared" si="47"/>
        <v>0.5</v>
      </c>
      <c r="AM98" s="12">
        <f t="shared" si="48"/>
        <v>0.5</v>
      </c>
      <c r="AN98" s="12">
        <f t="shared" si="49"/>
        <v>0.5</v>
      </c>
      <c r="AO98" s="12">
        <f t="shared" si="50"/>
        <v>0.5</v>
      </c>
      <c r="AP98" s="12">
        <f t="shared" si="51"/>
        <v>5.5</v>
      </c>
      <c r="AQ98" s="12">
        <f t="shared" si="52"/>
        <v>5.5</v>
      </c>
      <c r="AR98" s="12">
        <f t="shared" si="53"/>
        <v>12.500000000000002</v>
      </c>
      <c r="AS98" s="12">
        <f t="shared" si="54"/>
        <v>12.500000000000002</v>
      </c>
      <c r="AT98" s="12">
        <f t="shared" ref="AT98:AW98" si="68">AT66</f>
        <v>52</v>
      </c>
      <c r="AU98" s="36">
        <f t="shared" si="68"/>
        <v>0</v>
      </c>
      <c r="AV98" s="147">
        <f t="shared" si="68"/>
        <v>0</v>
      </c>
      <c r="AW98" s="67">
        <f t="shared" si="68"/>
        <v>77</v>
      </c>
    </row>
    <row r="99" spans="3:49" x14ac:dyDescent="0.15">
      <c r="C99" s="142">
        <f>SUM(AD99:AT99)</f>
        <v>9212.2457142857129</v>
      </c>
      <c r="D99" s="142"/>
      <c r="F99" s="10" t="str">
        <f t="shared" si="21"/>
        <v>France</v>
      </c>
      <c r="G99" s="6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36">
        <f t="shared" ref="Y99" si="69">Y67</f>
        <v>0</v>
      </c>
      <c r="Z99" s="36">
        <f t="shared" ref="Z99" si="70">Z67</f>
        <v>0</v>
      </c>
      <c r="AA99" s="67"/>
      <c r="AB99" s="67"/>
      <c r="AC99" s="67">
        <v>9186</v>
      </c>
      <c r="AD99" s="12">
        <f t="shared" si="39"/>
        <v>0</v>
      </c>
      <c r="AE99" s="12">
        <f t="shared" si="40"/>
        <v>0</v>
      </c>
      <c r="AF99" s="12">
        <f t="shared" si="41"/>
        <v>0</v>
      </c>
      <c r="AG99" s="12">
        <f t="shared" si="42"/>
        <v>0</v>
      </c>
      <c r="AH99" s="12">
        <f t="shared" si="43"/>
        <v>0</v>
      </c>
      <c r="AI99" s="12">
        <f t="shared" si="44"/>
        <v>0</v>
      </c>
      <c r="AJ99" s="12">
        <f t="shared" si="45"/>
        <v>50.472527472527474</v>
      </c>
      <c r="AK99" s="12">
        <f t="shared" si="46"/>
        <v>50.472527472527474</v>
      </c>
      <c r="AL99" s="12">
        <f t="shared" si="47"/>
        <v>50.472527472527474</v>
      </c>
      <c r="AM99" s="12">
        <f t="shared" si="48"/>
        <v>50.472527472527474</v>
      </c>
      <c r="AN99" s="12">
        <f t="shared" si="49"/>
        <v>229.65</v>
      </c>
      <c r="AO99" s="12">
        <f t="shared" si="50"/>
        <v>229.65</v>
      </c>
      <c r="AP99" s="12">
        <f t="shared" si="51"/>
        <v>555.19780219780216</v>
      </c>
      <c r="AQ99" s="12">
        <f t="shared" si="52"/>
        <v>555.19780219780216</v>
      </c>
      <c r="AR99" s="12">
        <f t="shared" si="53"/>
        <v>1102.32</v>
      </c>
      <c r="AS99" s="12">
        <f t="shared" si="54"/>
        <v>1102.32</v>
      </c>
      <c r="AT99" s="12">
        <f t="shared" ref="AT99:AW99" si="71">AT67</f>
        <v>5236.0199999999995</v>
      </c>
      <c r="AU99" s="36">
        <f t="shared" si="71"/>
        <v>5511.5999999999995</v>
      </c>
      <c r="AV99" s="147">
        <f t="shared" si="71"/>
        <v>3674.4</v>
      </c>
      <c r="AW99" s="67">
        <f t="shared" si="71"/>
        <v>7440.66</v>
      </c>
    </row>
    <row r="100" spans="3:49" ht="16" x14ac:dyDescent="0.2">
      <c r="C100" s="142">
        <f>SUM(AD100:AT100)</f>
        <v>670.03868194842403</v>
      </c>
      <c r="D100" s="142">
        <f t="shared" si="20"/>
        <v>13989</v>
      </c>
      <c r="F100" s="198" t="str">
        <f t="shared" si="21"/>
        <v>Connecuticut</v>
      </c>
      <c r="G100" s="67">
        <f t="shared" si="21"/>
        <v>13989</v>
      </c>
      <c r="H100" s="12">
        <f t="shared" si="22"/>
        <v>50.828428166557664</v>
      </c>
      <c r="I100" s="12">
        <f t="shared" ref="I88:I102" si="72">H68/2</f>
        <v>50.828428166557664</v>
      </c>
      <c r="J100" s="12">
        <f t="shared" si="24"/>
        <v>142.82788314802704</v>
      </c>
      <c r="K100" s="12">
        <f t="shared" si="25"/>
        <v>142.82788314802704</v>
      </c>
      <c r="L100" s="12">
        <f t="shared" si="26"/>
        <v>756.83529540004361</v>
      </c>
      <c r="M100" s="12">
        <f t="shared" si="27"/>
        <v>756.83529540004361</v>
      </c>
      <c r="N100" s="12">
        <f t="shared" si="28"/>
        <v>1023.1762589928059</v>
      </c>
      <c r="O100" s="12">
        <f t="shared" si="29"/>
        <v>1023.1762589928059</v>
      </c>
      <c r="P100" s="12">
        <f t="shared" si="30"/>
        <v>1146.6893394375409</v>
      </c>
      <c r="Q100" s="12">
        <f t="shared" si="31"/>
        <v>1146.6893394375409</v>
      </c>
      <c r="R100" s="12">
        <f t="shared" si="32"/>
        <v>1379.9918247220407</v>
      </c>
      <c r="S100" s="12">
        <f t="shared" si="33"/>
        <v>1379.9918247220407</v>
      </c>
      <c r="T100" s="12">
        <f t="shared" si="34"/>
        <v>1141.0982123392196</v>
      </c>
      <c r="U100" s="12">
        <f t="shared" si="35"/>
        <v>1141.0982123392196</v>
      </c>
      <c r="V100" s="12">
        <f t="shared" si="36"/>
        <v>643.48790058862005</v>
      </c>
      <c r="W100" s="12">
        <f t="shared" si="37"/>
        <v>643.48790058862005</v>
      </c>
      <c r="X100" s="12">
        <f t="shared" ref="X100:Y100" si="73">X68</f>
        <v>1419.12971441029</v>
      </c>
      <c r="Y100" s="36">
        <f t="shared" si="73"/>
        <v>0</v>
      </c>
      <c r="Z100" s="36">
        <f t="shared" ref="Z100" si="74">Z68</f>
        <v>0</v>
      </c>
      <c r="AA100" s="67">
        <f t="shared" si="58"/>
        <v>2706.1055155875301</v>
      </c>
      <c r="AB100" s="67"/>
      <c r="AC100" s="66">
        <v>671</v>
      </c>
      <c r="AD100" s="12">
        <f t="shared" si="39"/>
        <v>0</v>
      </c>
      <c r="AE100" s="12">
        <f t="shared" si="40"/>
        <v>0</v>
      </c>
      <c r="AF100" s="12">
        <f t="shared" si="41"/>
        <v>0</v>
      </c>
      <c r="AG100" s="12">
        <f t="shared" si="42"/>
        <v>0</v>
      </c>
      <c r="AH100" s="12">
        <f t="shared" si="43"/>
        <v>0.4806590257879656</v>
      </c>
      <c r="AI100" s="12">
        <f t="shared" si="44"/>
        <v>0.4806590257879656</v>
      </c>
      <c r="AJ100" s="12">
        <f t="shared" si="45"/>
        <v>3.8452722063037248</v>
      </c>
      <c r="AK100" s="12">
        <f t="shared" si="46"/>
        <v>3.8452722063037248</v>
      </c>
      <c r="AL100" s="12">
        <f t="shared" si="47"/>
        <v>6.7292263610315191</v>
      </c>
      <c r="AM100" s="12">
        <f t="shared" si="48"/>
        <v>6.7292263610315191</v>
      </c>
      <c r="AN100" s="12">
        <f t="shared" si="49"/>
        <v>15.381088825214899</v>
      </c>
      <c r="AO100" s="12">
        <f t="shared" si="50"/>
        <v>15.381088825214899</v>
      </c>
      <c r="AP100" s="12">
        <f t="shared" si="51"/>
        <v>46.143266475644701</v>
      </c>
      <c r="AQ100" s="12">
        <f t="shared" si="52"/>
        <v>46.143266475644701</v>
      </c>
      <c r="AR100" s="12">
        <f t="shared" si="53"/>
        <v>72.098853868194837</v>
      </c>
      <c r="AS100" s="12">
        <f t="shared" si="54"/>
        <v>72.098853868194837</v>
      </c>
      <c r="AT100" s="12">
        <f t="shared" ref="AT100:AW100" si="75">AT68</f>
        <v>380.68194842406876</v>
      </c>
      <c r="AU100" s="36">
        <f t="shared" si="75"/>
        <v>0</v>
      </c>
      <c r="AV100" s="147">
        <f t="shared" si="75"/>
        <v>0</v>
      </c>
      <c r="AW100" s="67">
        <f t="shared" si="75"/>
        <v>524.87965616045847</v>
      </c>
    </row>
    <row r="101" spans="3:49" ht="16" x14ac:dyDescent="0.2">
      <c r="C101" s="142">
        <f>SUM(AD101:AT101)</f>
        <v>10834</v>
      </c>
      <c r="D101" s="142"/>
      <c r="F101" s="198" t="str">
        <f t="shared" si="21"/>
        <v>New York</v>
      </c>
      <c r="G101" s="6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36"/>
      <c r="Z101" s="36"/>
      <c r="AA101" s="67"/>
      <c r="AB101" s="67"/>
      <c r="AC101" s="66">
        <v>10834</v>
      </c>
      <c r="AD101" s="12">
        <f t="shared" si="39"/>
        <v>0.5</v>
      </c>
      <c r="AE101" s="12">
        <f t="shared" si="40"/>
        <v>0.5</v>
      </c>
      <c r="AF101" s="12">
        <f t="shared" si="41"/>
        <v>3</v>
      </c>
      <c r="AG101" s="12">
        <f t="shared" si="42"/>
        <v>3</v>
      </c>
      <c r="AH101" s="12">
        <f t="shared" si="43"/>
        <v>24</v>
      </c>
      <c r="AI101" s="12">
        <f t="shared" si="44"/>
        <v>24</v>
      </c>
      <c r="AJ101" s="12">
        <f t="shared" si="45"/>
        <v>84.5</v>
      </c>
      <c r="AK101" s="12">
        <f t="shared" si="46"/>
        <v>84.5</v>
      </c>
      <c r="AL101" s="12">
        <f t="shared" si="47"/>
        <v>209</v>
      </c>
      <c r="AM101" s="12">
        <f t="shared" si="48"/>
        <v>209</v>
      </c>
      <c r="AN101" s="12">
        <f t="shared" si="49"/>
        <v>532.5</v>
      </c>
      <c r="AO101" s="12">
        <f t="shared" si="50"/>
        <v>532.5</v>
      </c>
      <c r="AP101" s="12">
        <f t="shared" si="51"/>
        <v>1054.5</v>
      </c>
      <c r="AQ101" s="12">
        <f t="shared" si="52"/>
        <v>1054.5</v>
      </c>
      <c r="AR101" s="12">
        <f t="shared" si="53"/>
        <v>1444</v>
      </c>
      <c r="AS101" s="12">
        <f t="shared" si="54"/>
        <v>1444</v>
      </c>
      <c r="AT101" s="12">
        <f t="shared" ref="AT101:AW101" si="76">AT69</f>
        <v>4130</v>
      </c>
      <c r="AU101" s="36">
        <f t="shared" si="76"/>
        <v>6500.4</v>
      </c>
      <c r="AV101" s="147">
        <f t="shared" si="76"/>
        <v>4333.6000000000004</v>
      </c>
      <c r="AW101" s="67">
        <f t="shared" si="76"/>
        <v>7017.9999999999991</v>
      </c>
    </row>
    <row r="102" spans="3:49" ht="16" x14ac:dyDescent="0.2">
      <c r="C102" s="142">
        <f>SUM(AD102:AT102)</f>
        <v>0</v>
      </c>
      <c r="D102" s="142">
        <f>SUM(H102:X102)</f>
        <v>14607.187826913932</v>
      </c>
      <c r="F102" s="198" t="str">
        <f t="shared" si="21"/>
        <v>Texas</v>
      </c>
      <c r="G102" s="67">
        <f t="shared" si="21"/>
        <v>14642</v>
      </c>
      <c r="H102" s="12">
        <f t="shared" si="22"/>
        <v>62.661911554921545</v>
      </c>
      <c r="I102" s="12">
        <f t="shared" si="72"/>
        <v>62.661911554921545</v>
      </c>
      <c r="J102" s="12">
        <f t="shared" si="24"/>
        <v>160.13599619591059</v>
      </c>
      <c r="K102" s="12">
        <f t="shared" si="25"/>
        <v>160.13599619591059</v>
      </c>
      <c r="L102" s="12">
        <f t="shared" si="26"/>
        <v>981.70328102710414</v>
      </c>
      <c r="M102" s="12">
        <f t="shared" si="27"/>
        <v>981.70328102710414</v>
      </c>
      <c r="N102" s="12">
        <f t="shared" si="28"/>
        <v>1228.8697099381834</v>
      </c>
      <c r="O102" s="12">
        <f t="shared" si="29"/>
        <v>1228.8697099381834</v>
      </c>
      <c r="P102" s="12">
        <f t="shared" si="30"/>
        <v>1423.8178792201616</v>
      </c>
      <c r="Q102" s="12">
        <f t="shared" si="31"/>
        <v>1423.8178792201616</v>
      </c>
      <c r="R102" s="12">
        <f t="shared" si="32"/>
        <v>1385.5244888254874</v>
      </c>
      <c r="S102" s="12">
        <f t="shared" si="33"/>
        <v>1385.5244888254874</v>
      </c>
      <c r="T102" s="12">
        <f t="shared" si="34"/>
        <v>1173.1702330004755</v>
      </c>
      <c r="U102" s="12">
        <f t="shared" si="35"/>
        <v>1173.1702330004755</v>
      </c>
      <c r="V102" s="12">
        <f t="shared" si="36"/>
        <v>574.40085592011405</v>
      </c>
      <c r="W102" s="12">
        <f t="shared" si="37"/>
        <v>574.40085592011405</v>
      </c>
      <c r="X102" s="12">
        <f t="shared" ref="X102:Y102" si="77">X70</f>
        <v>626.61911554921539</v>
      </c>
      <c r="Y102" s="36">
        <f t="shared" si="77"/>
        <v>7467.42</v>
      </c>
      <c r="Z102" s="36">
        <f t="shared" ref="Z102" si="78">Z70</f>
        <v>7174.58</v>
      </c>
      <c r="AA102" s="67">
        <f t="shared" si="58"/>
        <v>1775.4208273894435</v>
      </c>
      <c r="AC102" s="66">
        <v>428</v>
      </c>
    </row>
    <row r="103" spans="3:49" ht="16" x14ac:dyDescent="0.2">
      <c r="C103" s="142">
        <f>SUM(AD103:AT103)</f>
        <v>671</v>
      </c>
      <c r="D103" s="142">
        <f>SUM(H103:X103)</f>
        <v>13989</v>
      </c>
      <c r="F103" s="198" t="str">
        <f>F71</f>
        <v>Connecticut</v>
      </c>
      <c r="G103" s="67">
        <f>G71</f>
        <v>13989</v>
      </c>
      <c r="H103" s="12">
        <f>H71/2</f>
        <v>50.828428166557664</v>
      </c>
      <c r="I103" s="12">
        <f>H71/2</f>
        <v>50.828428166557664</v>
      </c>
      <c r="J103" s="12">
        <f>J71/2</f>
        <v>142.82788314802704</v>
      </c>
      <c r="K103" s="12">
        <f>J71/2</f>
        <v>142.82788314802704</v>
      </c>
      <c r="L103" s="12">
        <f>L71/2</f>
        <v>756.83529540004361</v>
      </c>
      <c r="M103" s="12">
        <f>L71/2</f>
        <v>756.83529540004361</v>
      </c>
      <c r="N103" s="12">
        <f>N71/2</f>
        <v>1023.1762589928059</v>
      </c>
      <c r="O103" s="12">
        <f>N71/2</f>
        <v>1023.1762589928059</v>
      </c>
      <c r="P103" s="12">
        <f>P71/2</f>
        <v>1146.6893394375409</v>
      </c>
      <c r="Q103" s="12">
        <f>P71/2</f>
        <v>1146.6893394375409</v>
      </c>
      <c r="R103" s="12">
        <f>R71/2</f>
        <v>1379.9918247220407</v>
      </c>
      <c r="S103" s="12">
        <f>R71/2</f>
        <v>1379.9918247220407</v>
      </c>
      <c r="T103" s="12">
        <f>T71/2</f>
        <v>1141.0982123392196</v>
      </c>
      <c r="U103" s="12">
        <f>T71/2</f>
        <v>1141.0982123392196</v>
      </c>
      <c r="V103" s="12">
        <f>V71/2</f>
        <v>643.48790058862005</v>
      </c>
      <c r="W103" s="12">
        <f>V71/2</f>
        <v>643.48790058862005</v>
      </c>
      <c r="X103" s="12">
        <f>X71</f>
        <v>1419.12971441029</v>
      </c>
      <c r="Y103" s="36">
        <f>Y71</f>
        <v>0</v>
      </c>
      <c r="Z103" s="36">
        <f>Z71</f>
        <v>0</v>
      </c>
      <c r="AA103" s="67">
        <f>AA71</f>
        <v>2706.1055155875301</v>
      </c>
      <c r="AB103" s="67"/>
      <c r="AC103" s="66">
        <v>671</v>
      </c>
      <c r="AD103" s="12">
        <f>AD71/2</f>
        <v>0.4806590257879656</v>
      </c>
      <c r="AE103" s="12">
        <f>AD71/2</f>
        <v>0.4806590257879656</v>
      </c>
      <c r="AF103" s="12">
        <f>AF71/2</f>
        <v>0</v>
      </c>
      <c r="AG103" s="12">
        <f>AF71/2</f>
        <v>0</v>
      </c>
      <c r="AH103" s="12">
        <f>AH71/2</f>
        <v>0.4806590257879656</v>
      </c>
      <c r="AI103" s="12">
        <f>AH71/2</f>
        <v>0.4806590257879656</v>
      </c>
      <c r="AJ103" s="12">
        <f>AJ71/2</f>
        <v>3.8452722063037248</v>
      </c>
      <c r="AK103" s="12">
        <f>AJ71/2</f>
        <v>3.8452722063037248</v>
      </c>
      <c r="AL103" s="12">
        <f>AL71/2</f>
        <v>6.7292263610315191</v>
      </c>
      <c r="AM103" s="12">
        <f>AL71/2</f>
        <v>6.7292263610315191</v>
      </c>
      <c r="AN103" s="12">
        <f>AN71/2</f>
        <v>15.381088825214899</v>
      </c>
      <c r="AO103" s="12">
        <f>AN71/2</f>
        <v>15.381088825214899</v>
      </c>
      <c r="AP103" s="12">
        <f>AP71/2</f>
        <v>46.143266475644701</v>
      </c>
      <c r="AQ103" s="12">
        <f>AP71/2</f>
        <v>46.143266475644701</v>
      </c>
      <c r="AR103" s="12">
        <f>AR71/2</f>
        <v>72.098853868194837</v>
      </c>
      <c r="AS103" s="12">
        <f>AR71/2</f>
        <v>72.098853868194837</v>
      </c>
      <c r="AT103" s="12">
        <f>AT71</f>
        <v>380.68194842406876</v>
      </c>
      <c r="AU103" s="36">
        <f>AU71</f>
        <v>340.86799999999999</v>
      </c>
      <c r="AV103" s="147">
        <f>AV71</f>
        <v>326.10599999999999</v>
      </c>
      <c r="AW103" s="67">
        <f>AW71</f>
        <v>524.87965616045847</v>
      </c>
    </row>
    <row r="104" spans="3:49" ht="16" x14ac:dyDescent="0.2">
      <c r="C104" s="142">
        <f>SUM(AD104:AT104)</f>
        <v>1404</v>
      </c>
      <c r="D104" s="142">
        <f t="shared" ref="D104:D111" si="79">SUM(H104:X104)</f>
        <v>34478.586600000002</v>
      </c>
      <c r="F104" s="198" t="str">
        <f t="shared" ref="F104:G104" si="80">F72</f>
        <v>Massachusets</v>
      </c>
      <c r="G104" s="67">
        <f t="shared" si="80"/>
        <v>34402</v>
      </c>
      <c r="H104" s="12">
        <f t="shared" si="22"/>
        <v>286.39665000000002</v>
      </c>
      <c r="I104" s="12">
        <f t="shared" ref="I104:I110" si="81">H72/2</f>
        <v>286.39665000000002</v>
      </c>
      <c r="J104" s="12">
        <f t="shared" si="24"/>
        <v>286.39665000000002</v>
      </c>
      <c r="K104" s="12">
        <f t="shared" ref="K104:K110" si="82">J72/2</f>
        <v>286.39665000000002</v>
      </c>
      <c r="L104" s="12">
        <f t="shared" si="26"/>
        <v>2047.5</v>
      </c>
      <c r="M104" s="12">
        <f t="shared" ref="M104:M110" si="83">L72/2</f>
        <v>2047.5</v>
      </c>
      <c r="N104" s="12">
        <f t="shared" si="28"/>
        <v>2520</v>
      </c>
      <c r="O104" s="12">
        <f t="shared" ref="O104:O110" si="84">N72/2</f>
        <v>2520</v>
      </c>
      <c r="P104" s="12">
        <f t="shared" si="30"/>
        <v>2535.5</v>
      </c>
      <c r="Q104" s="12">
        <f t="shared" ref="Q104:Q110" si="85">P72/2</f>
        <v>2535.5</v>
      </c>
      <c r="R104" s="12">
        <f t="shared" si="32"/>
        <v>3079</v>
      </c>
      <c r="S104" s="12">
        <f t="shared" ref="S104:S110" si="86">R72/2</f>
        <v>3079</v>
      </c>
      <c r="T104" s="12">
        <f t="shared" si="34"/>
        <v>2425</v>
      </c>
      <c r="U104" s="12">
        <f t="shared" ref="U104:U110" si="87">T72/2</f>
        <v>2425</v>
      </c>
      <c r="V104" s="12">
        <f t="shared" si="36"/>
        <v>1671</v>
      </c>
      <c r="W104" s="12">
        <f t="shared" ref="W104:W110" si="88">V72/2</f>
        <v>1671</v>
      </c>
      <c r="X104" s="12">
        <f t="shared" ref="X104:AA104" si="89">X72</f>
        <v>4777</v>
      </c>
      <c r="Y104" s="36">
        <f t="shared" si="89"/>
        <v>15785.01368</v>
      </c>
      <c r="Z104" s="36">
        <f t="shared" si="89"/>
        <v>15747.843999999994</v>
      </c>
      <c r="AA104" s="67">
        <f t="shared" si="89"/>
        <v>4777</v>
      </c>
      <c r="AB104" s="67"/>
      <c r="AC104" s="66">
        <v>1404</v>
      </c>
      <c r="AD104" s="12">
        <f t="shared" ref="AD104:AD110" si="90">AD72/2</f>
        <v>0</v>
      </c>
      <c r="AE104" s="12">
        <f t="shared" ref="AE104:AE110" si="91">AD72/2</f>
        <v>0</v>
      </c>
      <c r="AF104" s="12">
        <f t="shared" ref="AF104:AF110" si="92">AF72/2</f>
        <v>0</v>
      </c>
      <c r="AG104" s="12">
        <f t="shared" ref="AG104:AG110" si="93">AF72/2</f>
        <v>0</v>
      </c>
      <c r="AH104" s="12">
        <f t="shared" ref="AH104:AH110" si="94">AH72/2</f>
        <v>5.484375</v>
      </c>
      <c r="AI104" s="12">
        <f t="shared" ref="AI104:AI110" si="95">AH72/2</f>
        <v>5.484375</v>
      </c>
      <c r="AJ104" s="12">
        <f t="shared" ref="AJ104:AJ110" si="96">AJ72/2</f>
        <v>21.9375</v>
      </c>
      <c r="AK104" s="12">
        <f t="shared" ref="AK104:AK110" si="97">AJ72/2</f>
        <v>21.9375</v>
      </c>
      <c r="AL104" s="12">
        <f t="shared" ref="AL104:AL110" si="98">AL72/2</f>
        <v>43.875</v>
      </c>
      <c r="AM104" s="12">
        <f t="shared" ref="AM104:AM110" si="99">AL72/2</f>
        <v>43.875</v>
      </c>
      <c r="AN104" s="12">
        <f t="shared" ref="AN104:AN110" si="100">AN72/2</f>
        <v>60.328125</v>
      </c>
      <c r="AO104" s="12">
        <f t="shared" ref="AO104:AO110" si="101">AN72/2</f>
        <v>60.328125</v>
      </c>
      <c r="AP104" s="12">
        <f t="shared" ref="AP104:AP110" si="102">AP72/2</f>
        <v>148.078125</v>
      </c>
      <c r="AQ104" s="12">
        <f t="shared" ref="AQ104:AQ110" si="103">AP72/2</f>
        <v>148.078125</v>
      </c>
      <c r="AR104" s="12">
        <f t="shared" ref="AR104:AR110" si="104">AR72/2</f>
        <v>137.109375</v>
      </c>
      <c r="AS104" s="12">
        <f t="shared" ref="AS104:AS110" si="105">AR72/2</f>
        <v>137.109375</v>
      </c>
      <c r="AT104" s="12">
        <f t="shared" ref="AT104:AW104" si="106">AT72</f>
        <v>570.375</v>
      </c>
      <c r="AU104" s="36">
        <f t="shared" si="106"/>
        <v>713.23199999999997</v>
      </c>
      <c r="AV104" s="147">
        <f t="shared" si="106"/>
        <v>682.34399999999994</v>
      </c>
      <c r="AW104" s="67">
        <f t="shared" si="106"/>
        <v>844.59375</v>
      </c>
    </row>
    <row r="105" spans="3:49" ht="16" x14ac:dyDescent="0.2">
      <c r="C105" s="142">
        <f>SUM(AD105:AT105)</f>
        <v>2227</v>
      </c>
      <c r="D105" s="142">
        <f t="shared" si="79"/>
        <v>30022.999999999996</v>
      </c>
      <c r="F105" s="198" t="str">
        <f t="shared" ref="F105:G105" si="107">F73</f>
        <v>Michigan</v>
      </c>
      <c r="G105" s="67">
        <f t="shared" si="107"/>
        <v>30023</v>
      </c>
      <c r="H105" s="12">
        <f t="shared" si="22"/>
        <v>75.057500000000005</v>
      </c>
      <c r="I105" s="12">
        <f t="shared" si="81"/>
        <v>75.057500000000005</v>
      </c>
      <c r="J105" s="12">
        <f t="shared" si="24"/>
        <v>75.057500000000005</v>
      </c>
      <c r="K105" s="12">
        <f t="shared" si="82"/>
        <v>75.057500000000005</v>
      </c>
      <c r="L105" s="12">
        <f t="shared" si="26"/>
        <v>1351.0349999999999</v>
      </c>
      <c r="M105" s="12">
        <f t="shared" si="83"/>
        <v>1351.0349999999999</v>
      </c>
      <c r="N105" s="12">
        <f t="shared" si="28"/>
        <v>1951.4950000000001</v>
      </c>
      <c r="O105" s="12">
        <f t="shared" si="84"/>
        <v>1951.4950000000001</v>
      </c>
      <c r="P105" s="12">
        <f t="shared" si="30"/>
        <v>2401.84</v>
      </c>
      <c r="Q105" s="12">
        <f t="shared" si="85"/>
        <v>2401.84</v>
      </c>
      <c r="R105" s="12">
        <f t="shared" si="32"/>
        <v>2852.1849999999999</v>
      </c>
      <c r="S105" s="12">
        <f t="shared" si="86"/>
        <v>2852.1849999999999</v>
      </c>
      <c r="T105" s="12">
        <f t="shared" si="34"/>
        <v>2702.0699999999997</v>
      </c>
      <c r="U105" s="12">
        <f t="shared" si="87"/>
        <v>2702.0699999999997</v>
      </c>
      <c r="V105" s="12">
        <f t="shared" si="36"/>
        <v>1951.4950000000001</v>
      </c>
      <c r="W105" s="12">
        <f t="shared" si="88"/>
        <v>1951.4950000000001</v>
      </c>
      <c r="X105" s="12">
        <f t="shared" ref="X105:AA105" si="108">X73</f>
        <v>3302.53</v>
      </c>
      <c r="Y105" s="36">
        <f t="shared" si="108"/>
        <v>13660.465</v>
      </c>
      <c r="Z105" s="36">
        <f t="shared" si="108"/>
        <v>16247.246679999998</v>
      </c>
      <c r="AA105" s="67">
        <f t="shared" si="108"/>
        <v>7205.5199999999995</v>
      </c>
      <c r="AB105" s="67"/>
      <c r="AC105" s="102">
        <v>2227</v>
      </c>
      <c r="AD105" s="12">
        <f t="shared" si="90"/>
        <v>0</v>
      </c>
      <c r="AE105" s="12">
        <f t="shared" si="91"/>
        <v>0</v>
      </c>
      <c r="AF105" s="12">
        <f t="shared" si="92"/>
        <v>0</v>
      </c>
      <c r="AG105" s="12">
        <f t="shared" si="93"/>
        <v>0</v>
      </c>
      <c r="AH105" s="12">
        <f t="shared" si="94"/>
        <v>11.135</v>
      </c>
      <c r="AI105" s="12">
        <f t="shared" si="95"/>
        <v>11.135</v>
      </c>
      <c r="AJ105" s="12">
        <f t="shared" si="96"/>
        <v>11.135</v>
      </c>
      <c r="AK105" s="12">
        <f t="shared" si="97"/>
        <v>11.135</v>
      </c>
      <c r="AL105" s="12">
        <f t="shared" si="98"/>
        <v>44.54</v>
      </c>
      <c r="AM105" s="12">
        <f t="shared" si="99"/>
        <v>44.54</v>
      </c>
      <c r="AN105" s="12">
        <f t="shared" si="100"/>
        <v>111.35000000000001</v>
      </c>
      <c r="AO105" s="12">
        <f t="shared" si="101"/>
        <v>111.35000000000001</v>
      </c>
      <c r="AP105" s="12">
        <f t="shared" si="102"/>
        <v>211.565</v>
      </c>
      <c r="AQ105" s="12">
        <f t="shared" si="103"/>
        <v>211.565</v>
      </c>
      <c r="AR105" s="12">
        <f t="shared" si="104"/>
        <v>300.64500000000004</v>
      </c>
      <c r="AS105" s="12">
        <f t="shared" si="105"/>
        <v>300.64500000000004</v>
      </c>
      <c r="AT105" s="12">
        <f t="shared" ref="AT105:AW105" si="109">AT73</f>
        <v>846.26</v>
      </c>
      <c r="AU105" s="36">
        <f t="shared" si="109"/>
        <v>1247.1200000000001</v>
      </c>
      <c r="AV105" s="147">
        <f t="shared" si="109"/>
        <v>979.88</v>
      </c>
      <c r="AW105" s="67">
        <f t="shared" si="109"/>
        <v>1447.55</v>
      </c>
    </row>
    <row r="106" spans="3:49" ht="16" x14ac:dyDescent="0.2">
      <c r="C106" s="142">
        <f>SUM(AD106:AT106)</f>
        <v>436.43599999999992</v>
      </c>
      <c r="D106" s="142">
        <f t="shared" si="79"/>
        <v>10133.692000000001</v>
      </c>
      <c r="F106" s="198" t="str">
        <f t="shared" ref="F106:G106" si="110">F74</f>
        <v>Indiana</v>
      </c>
      <c r="G106" s="67">
        <f t="shared" si="110"/>
        <v>10154</v>
      </c>
      <c r="H106" s="12">
        <f t="shared" si="22"/>
        <v>45.692999999999998</v>
      </c>
      <c r="I106" s="12">
        <f t="shared" si="81"/>
        <v>45.692999999999998</v>
      </c>
      <c r="J106" s="12">
        <f t="shared" si="24"/>
        <v>45.692999999999998</v>
      </c>
      <c r="K106" s="12">
        <f t="shared" si="82"/>
        <v>45.692999999999998</v>
      </c>
      <c r="L106" s="12">
        <f t="shared" si="26"/>
        <v>543.23900000000003</v>
      </c>
      <c r="M106" s="12">
        <f t="shared" si="83"/>
        <v>543.23900000000003</v>
      </c>
      <c r="N106" s="12">
        <f t="shared" si="28"/>
        <v>705.70300000000009</v>
      </c>
      <c r="O106" s="12">
        <f t="shared" si="84"/>
        <v>705.70300000000009</v>
      </c>
      <c r="P106" s="12">
        <f t="shared" si="30"/>
        <v>863.09</v>
      </c>
      <c r="Q106" s="12">
        <f t="shared" si="85"/>
        <v>863.09</v>
      </c>
      <c r="R106" s="12">
        <f t="shared" si="32"/>
        <v>1005.2460000000001</v>
      </c>
      <c r="S106" s="12">
        <f t="shared" si="86"/>
        <v>1005.2460000000001</v>
      </c>
      <c r="T106" s="12">
        <f t="shared" si="34"/>
        <v>832.62800000000004</v>
      </c>
      <c r="U106" s="12">
        <f t="shared" si="87"/>
        <v>832.62800000000004</v>
      </c>
      <c r="V106" s="12">
        <f t="shared" si="36"/>
        <v>533.08500000000004</v>
      </c>
      <c r="W106" s="12">
        <f t="shared" si="88"/>
        <v>533.08500000000004</v>
      </c>
      <c r="X106" s="12">
        <f t="shared" ref="X106:AA106" si="111">X74</f>
        <v>984.93799999999999</v>
      </c>
      <c r="Y106" s="36">
        <f t="shared" si="111"/>
        <v>4575.9000999999998</v>
      </c>
      <c r="Z106" s="36">
        <f t="shared" si="111"/>
        <v>5579.6229999999996</v>
      </c>
      <c r="AA106" s="67">
        <f t="shared" si="111"/>
        <v>2051.1080000000002</v>
      </c>
      <c r="AB106" s="67"/>
      <c r="AC106" s="102">
        <v>436</v>
      </c>
      <c r="AD106" s="12">
        <f t="shared" si="90"/>
        <v>0</v>
      </c>
      <c r="AE106" s="12">
        <f t="shared" si="91"/>
        <v>0</v>
      </c>
      <c r="AF106" s="12">
        <f t="shared" si="92"/>
        <v>0</v>
      </c>
      <c r="AG106" s="12">
        <f t="shared" si="93"/>
        <v>0</v>
      </c>
      <c r="AH106" s="12">
        <f t="shared" si="94"/>
        <v>0</v>
      </c>
      <c r="AI106" s="12">
        <f t="shared" si="95"/>
        <v>0</v>
      </c>
      <c r="AJ106" s="12">
        <f t="shared" si="96"/>
        <v>2.3979999999999997</v>
      </c>
      <c r="AK106" s="12">
        <f t="shared" si="97"/>
        <v>2.3979999999999997</v>
      </c>
      <c r="AL106" s="12">
        <f t="shared" si="98"/>
        <v>5.8860000000000001</v>
      </c>
      <c r="AM106" s="12">
        <f t="shared" si="99"/>
        <v>5.8860000000000001</v>
      </c>
      <c r="AN106" s="12">
        <f t="shared" si="100"/>
        <v>15.477999999999998</v>
      </c>
      <c r="AO106" s="12">
        <f t="shared" si="101"/>
        <v>15.477999999999998</v>
      </c>
      <c r="AP106" s="12">
        <f t="shared" si="102"/>
        <v>46.652000000000001</v>
      </c>
      <c r="AQ106" s="12">
        <f t="shared" si="103"/>
        <v>46.652000000000001</v>
      </c>
      <c r="AR106" s="12">
        <f t="shared" si="104"/>
        <v>61.693999999999996</v>
      </c>
      <c r="AS106" s="12">
        <f t="shared" si="105"/>
        <v>61.693999999999996</v>
      </c>
      <c r="AT106" s="12">
        <f t="shared" ref="AT106:AW106" si="112">AT74</f>
        <v>172.22</v>
      </c>
      <c r="AU106" s="36">
        <f t="shared" si="112"/>
        <v>255.27800000000002</v>
      </c>
      <c r="AV106" s="147">
        <f t="shared" si="112"/>
        <v>180.72199999999998</v>
      </c>
      <c r="AW106" s="67">
        <f t="shared" si="112"/>
        <v>295.60799999999995</v>
      </c>
    </row>
    <row r="107" spans="3:49" ht="16" x14ac:dyDescent="0.2">
      <c r="C107" s="142">
        <f>SUM(AD107:AT107)</f>
        <v>0</v>
      </c>
      <c r="D107" s="142">
        <f t="shared" si="79"/>
        <v>14193</v>
      </c>
      <c r="F107" s="198" t="str">
        <f t="shared" ref="F107:G107" si="113">F75</f>
        <v>Maryland</v>
      </c>
      <c r="G107" s="67">
        <f t="shared" si="113"/>
        <v>14193</v>
      </c>
      <c r="H107" s="12">
        <f t="shared" si="22"/>
        <v>59</v>
      </c>
      <c r="I107" s="12">
        <f t="shared" si="81"/>
        <v>59</v>
      </c>
      <c r="J107" s="12">
        <f t="shared" si="24"/>
        <v>159</v>
      </c>
      <c r="K107" s="12">
        <f t="shared" si="82"/>
        <v>159</v>
      </c>
      <c r="L107" s="12">
        <f t="shared" si="26"/>
        <v>771.5</v>
      </c>
      <c r="M107" s="12">
        <f t="shared" si="83"/>
        <v>771.5</v>
      </c>
      <c r="N107" s="12">
        <f t="shared" si="28"/>
        <v>1164.5</v>
      </c>
      <c r="O107" s="12">
        <f t="shared" si="84"/>
        <v>1164.5</v>
      </c>
      <c r="P107" s="12">
        <f t="shared" si="30"/>
        <v>1269.5</v>
      </c>
      <c r="Q107" s="12">
        <f t="shared" si="85"/>
        <v>1269.5</v>
      </c>
      <c r="R107" s="12">
        <f t="shared" si="32"/>
        <v>1356</v>
      </c>
      <c r="S107" s="12">
        <f t="shared" si="86"/>
        <v>1356</v>
      </c>
      <c r="T107" s="12">
        <f t="shared" si="34"/>
        <v>1041.5</v>
      </c>
      <c r="U107" s="12">
        <f t="shared" si="87"/>
        <v>1041.5</v>
      </c>
      <c r="V107" s="12">
        <f t="shared" si="36"/>
        <v>716</v>
      </c>
      <c r="W107" s="12">
        <f t="shared" si="88"/>
        <v>716</v>
      </c>
      <c r="X107" s="12">
        <f t="shared" ref="X107:AA110" si="114">X75</f>
        <v>1119</v>
      </c>
      <c r="Y107" s="36">
        <f t="shared" si="114"/>
        <v>6570</v>
      </c>
      <c r="Z107" s="36">
        <f t="shared" si="114"/>
        <v>7623</v>
      </c>
      <c r="AA107" s="67">
        <f t="shared" si="114"/>
        <v>1119</v>
      </c>
      <c r="AB107" s="67"/>
      <c r="AC107" s="102">
        <v>584</v>
      </c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36"/>
      <c r="AV107" s="147"/>
      <c r="AW107" s="67"/>
    </row>
    <row r="108" spans="3:49" ht="16" x14ac:dyDescent="0.2">
      <c r="C108" s="142">
        <f>SUM(AD108:AT108)</f>
        <v>557</v>
      </c>
      <c r="D108" s="142">
        <f t="shared" si="79"/>
        <v>0</v>
      </c>
      <c r="F108" s="198" t="str">
        <f t="shared" ref="F108:G108" si="115">F76</f>
        <v>Ohio</v>
      </c>
      <c r="G108" s="67">
        <f t="shared" si="115"/>
        <v>13715</v>
      </c>
      <c r="H108" s="12">
        <f t="shared" si="22"/>
        <v>0</v>
      </c>
      <c r="I108" s="12">
        <f t="shared" si="81"/>
        <v>0</v>
      </c>
      <c r="J108" s="12">
        <f t="shared" si="24"/>
        <v>0</v>
      </c>
      <c r="K108" s="12">
        <f t="shared" si="82"/>
        <v>0</v>
      </c>
      <c r="L108" s="12">
        <f t="shared" si="26"/>
        <v>0</v>
      </c>
      <c r="M108" s="12">
        <f t="shared" si="83"/>
        <v>0</v>
      </c>
      <c r="N108" s="12">
        <f t="shared" si="28"/>
        <v>0</v>
      </c>
      <c r="O108" s="12">
        <f t="shared" si="84"/>
        <v>0</v>
      </c>
      <c r="P108" s="12">
        <f t="shared" si="30"/>
        <v>0</v>
      </c>
      <c r="Q108" s="12">
        <f t="shared" si="85"/>
        <v>0</v>
      </c>
      <c r="R108" s="12">
        <f t="shared" si="32"/>
        <v>0</v>
      </c>
      <c r="S108" s="12">
        <f t="shared" si="86"/>
        <v>0</v>
      </c>
      <c r="T108" s="12">
        <f t="shared" si="34"/>
        <v>0</v>
      </c>
      <c r="U108" s="12">
        <f t="shared" si="87"/>
        <v>0</v>
      </c>
      <c r="V108" s="12">
        <f t="shared" si="36"/>
        <v>0</v>
      </c>
      <c r="W108" s="12">
        <f t="shared" si="88"/>
        <v>0</v>
      </c>
      <c r="X108" s="12">
        <f t="shared" ref="X108:AA108" si="116">X76</f>
        <v>0</v>
      </c>
      <c r="Y108" s="36"/>
      <c r="Z108" s="36"/>
      <c r="AA108" s="67">
        <f t="shared" si="114"/>
        <v>0</v>
      </c>
      <c r="AB108" s="67"/>
      <c r="AC108" s="102">
        <v>557</v>
      </c>
      <c r="AD108" s="12">
        <f t="shared" si="90"/>
        <v>0</v>
      </c>
      <c r="AE108" s="12">
        <f t="shared" ref="AE108:AE110" si="117">AD76/2</f>
        <v>0</v>
      </c>
      <c r="AF108" s="12">
        <f t="shared" si="92"/>
        <v>0</v>
      </c>
      <c r="AG108" s="12">
        <f t="shared" ref="AG108:AG110" si="118">AF76/2</f>
        <v>0</v>
      </c>
      <c r="AH108" s="12">
        <f t="shared" si="94"/>
        <v>0</v>
      </c>
      <c r="AI108" s="12">
        <f t="shared" ref="AI108:AI110" si="119">AH76/2</f>
        <v>0</v>
      </c>
      <c r="AJ108" s="12">
        <f t="shared" si="96"/>
        <v>1.5</v>
      </c>
      <c r="AK108" s="12">
        <f t="shared" ref="AK108:AK110" si="120">AJ76/2</f>
        <v>1.5</v>
      </c>
      <c r="AL108" s="12">
        <f t="shared" si="98"/>
        <v>5</v>
      </c>
      <c r="AM108" s="12">
        <f t="shared" ref="AM108:AM110" si="121">AL76/2</f>
        <v>5</v>
      </c>
      <c r="AN108" s="12">
        <f t="shared" si="100"/>
        <v>16.5</v>
      </c>
      <c r="AO108" s="12">
        <f t="shared" ref="AO108:AO110" si="122">AN76/2</f>
        <v>16.5</v>
      </c>
      <c r="AP108" s="12">
        <f t="shared" si="102"/>
        <v>45</v>
      </c>
      <c r="AQ108" s="12">
        <f t="shared" ref="AQ108:AQ110" si="123">AP76/2</f>
        <v>45</v>
      </c>
      <c r="AR108" s="12">
        <f t="shared" si="104"/>
        <v>72.5</v>
      </c>
      <c r="AS108" s="12">
        <f t="shared" ref="AS108:AS110" si="124">AR76/2</f>
        <v>72.5</v>
      </c>
      <c r="AT108" s="12">
        <f t="shared" ref="AT108:AW108" si="125">AT76</f>
        <v>276</v>
      </c>
      <c r="AU108" s="36">
        <f t="shared" si="125"/>
        <v>326.12350000000004</v>
      </c>
      <c r="AV108" s="147">
        <f t="shared" si="125"/>
        <v>230.87649999999999</v>
      </c>
      <c r="AW108" s="67">
        <f t="shared" si="125"/>
        <v>421</v>
      </c>
    </row>
    <row r="109" spans="3:49" ht="16" x14ac:dyDescent="0.2">
      <c r="C109" s="142">
        <f>SUM(AD109:AT109)</f>
        <v>0</v>
      </c>
      <c r="D109" s="142">
        <f t="shared" si="79"/>
        <v>10407.301400000002</v>
      </c>
      <c r="F109" s="198" t="str">
        <f t="shared" ref="F109:G109" si="126">F77</f>
        <v>Colorado</v>
      </c>
      <c r="G109" s="67">
        <f t="shared" si="126"/>
        <v>10447</v>
      </c>
      <c r="H109" s="12">
        <f t="shared" si="22"/>
        <v>58.5032</v>
      </c>
      <c r="I109" s="12">
        <f t="shared" si="81"/>
        <v>58.5032</v>
      </c>
      <c r="J109" s="12">
        <f t="shared" si="24"/>
        <v>123.79695</v>
      </c>
      <c r="K109" s="12">
        <f t="shared" si="82"/>
        <v>123.79695</v>
      </c>
      <c r="L109" s="12">
        <f t="shared" si="26"/>
        <v>691.59139999999991</v>
      </c>
      <c r="M109" s="12">
        <f t="shared" si="83"/>
        <v>691.59139999999991</v>
      </c>
      <c r="N109" s="12">
        <f t="shared" si="28"/>
        <v>848.81875000000002</v>
      </c>
      <c r="O109" s="12">
        <f t="shared" si="84"/>
        <v>848.81875000000002</v>
      </c>
      <c r="P109" s="12">
        <f t="shared" si="30"/>
        <v>856.654</v>
      </c>
      <c r="Q109" s="12">
        <f t="shared" si="85"/>
        <v>856.654</v>
      </c>
      <c r="R109" s="12">
        <f t="shared" si="32"/>
        <v>937.09590000000003</v>
      </c>
      <c r="S109" s="12">
        <f t="shared" si="86"/>
        <v>937.09590000000003</v>
      </c>
      <c r="T109" s="12">
        <f t="shared" si="34"/>
        <v>746.43814999999995</v>
      </c>
      <c r="U109" s="12">
        <f t="shared" si="87"/>
        <v>746.43814999999995</v>
      </c>
      <c r="V109" s="12">
        <f t="shared" si="36"/>
        <v>502.50069999999999</v>
      </c>
      <c r="W109" s="12">
        <f t="shared" si="88"/>
        <v>502.50069999999999</v>
      </c>
      <c r="X109" s="12">
        <f t="shared" ref="X109:AA109" si="127">X77</f>
        <v>876.50330000000008</v>
      </c>
      <c r="Y109" s="36">
        <f t="shared" si="127"/>
        <v>4955.0120999999999</v>
      </c>
      <c r="Z109" s="36">
        <f t="shared" si="127"/>
        <v>5491.9878999999992</v>
      </c>
      <c r="AA109" s="67">
        <f t="shared" si="114"/>
        <v>1881.5046999999997</v>
      </c>
      <c r="AB109" s="67"/>
      <c r="AC109" s="102">
        <v>486</v>
      </c>
      <c r="AD109" s="12">
        <f t="shared" si="90"/>
        <v>0</v>
      </c>
      <c r="AE109" s="12">
        <f t="shared" si="117"/>
        <v>0</v>
      </c>
      <c r="AF109" s="12">
        <f t="shared" si="92"/>
        <v>0</v>
      </c>
      <c r="AG109" s="12">
        <f t="shared" si="118"/>
        <v>0</v>
      </c>
      <c r="AH109" s="12">
        <f t="shared" si="94"/>
        <v>0</v>
      </c>
      <c r="AI109" s="12">
        <f t="shared" si="119"/>
        <v>0</v>
      </c>
      <c r="AJ109" s="12">
        <f t="shared" si="96"/>
        <v>0</v>
      </c>
      <c r="AK109" s="12">
        <f t="shared" si="120"/>
        <v>0</v>
      </c>
      <c r="AL109" s="12">
        <f t="shared" si="98"/>
        <v>0</v>
      </c>
      <c r="AM109" s="12">
        <f t="shared" si="121"/>
        <v>0</v>
      </c>
      <c r="AN109" s="12">
        <f t="shared" si="100"/>
        <v>0</v>
      </c>
      <c r="AO109" s="12">
        <f t="shared" si="122"/>
        <v>0</v>
      </c>
      <c r="AP109" s="12">
        <f t="shared" si="102"/>
        <v>0</v>
      </c>
      <c r="AQ109" s="12">
        <f t="shared" si="123"/>
        <v>0</v>
      </c>
      <c r="AR109" s="12">
        <f t="shared" si="104"/>
        <v>0</v>
      </c>
      <c r="AS109" s="12">
        <f t="shared" si="124"/>
        <v>0</v>
      </c>
      <c r="AT109" s="12">
        <f t="shared" ref="AT109:AW109" si="128">AT77</f>
        <v>0</v>
      </c>
      <c r="AU109" s="36">
        <f t="shared" si="128"/>
        <v>0</v>
      </c>
      <c r="AV109" s="147">
        <f t="shared" si="128"/>
        <v>0</v>
      </c>
      <c r="AW109" s="67">
        <f t="shared" si="128"/>
        <v>0</v>
      </c>
    </row>
    <row r="110" spans="3:49" ht="16" x14ac:dyDescent="0.2">
      <c r="C110" s="142">
        <f>SUM(AD110:AT110)</f>
        <v>323</v>
      </c>
      <c r="D110" s="142">
        <f t="shared" si="79"/>
        <v>9629</v>
      </c>
      <c r="F110" s="198" t="str">
        <f t="shared" ref="F110:G110" si="129">F78</f>
        <v>Virginia</v>
      </c>
      <c r="G110" s="67">
        <f t="shared" si="129"/>
        <v>9630</v>
      </c>
      <c r="H110" s="12">
        <f t="shared" si="22"/>
        <v>48.499999999999993</v>
      </c>
      <c r="I110" s="12">
        <f t="shared" si="81"/>
        <v>48.499999999999993</v>
      </c>
      <c r="J110" s="12">
        <f t="shared" si="24"/>
        <v>98.5</v>
      </c>
      <c r="K110" s="12">
        <f t="shared" si="82"/>
        <v>98.5</v>
      </c>
      <c r="L110" s="12">
        <f t="shared" si="26"/>
        <v>577</v>
      </c>
      <c r="M110" s="12">
        <f t="shared" si="83"/>
        <v>577</v>
      </c>
      <c r="N110" s="12">
        <f t="shared" si="28"/>
        <v>740.49999999999989</v>
      </c>
      <c r="O110" s="12">
        <f t="shared" si="84"/>
        <v>740.49999999999989</v>
      </c>
      <c r="P110" s="12">
        <f t="shared" si="30"/>
        <v>832</v>
      </c>
      <c r="Q110" s="12">
        <f t="shared" si="85"/>
        <v>832</v>
      </c>
      <c r="R110" s="12">
        <f t="shared" si="32"/>
        <v>906.5</v>
      </c>
      <c r="S110" s="12">
        <f t="shared" si="86"/>
        <v>906.5</v>
      </c>
      <c r="T110" s="12">
        <f t="shared" si="34"/>
        <v>740</v>
      </c>
      <c r="U110" s="12">
        <f t="shared" si="87"/>
        <v>740</v>
      </c>
      <c r="V110" s="12">
        <f t="shared" si="36"/>
        <v>427.5</v>
      </c>
      <c r="W110" s="12">
        <f t="shared" si="88"/>
        <v>427.5</v>
      </c>
      <c r="X110" s="12">
        <f t="shared" ref="X110:AA110" si="130">X78</f>
        <v>888</v>
      </c>
      <c r="Y110" s="36">
        <f t="shared" si="130"/>
        <v>4605.5</v>
      </c>
      <c r="Z110" s="36">
        <f t="shared" si="130"/>
        <v>5024.5</v>
      </c>
      <c r="AA110" s="67">
        <f t="shared" si="114"/>
        <v>1742.9999999999998</v>
      </c>
      <c r="AB110" s="67"/>
      <c r="AC110" s="102">
        <v>324</v>
      </c>
      <c r="AD110" s="12">
        <f t="shared" si="90"/>
        <v>0</v>
      </c>
      <c r="AE110" s="12">
        <f t="shared" si="117"/>
        <v>0</v>
      </c>
      <c r="AF110" s="12">
        <f t="shared" si="92"/>
        <v>0</v>
      </c>
      <c r="AG110" s="12">
        <f t="shared" si="118"/>
        <v>0</v>
      </c>
      <c r="AH110" s="12">
        <f t="shared" si="94"/>
        <v>0.5</v>
      </c>
      <c r="AI110" s="12">
        <f t="shared" si="119"/>
        <v>0.5</v>
      </c>
      <c r="AJ110" s="12">
        <f t="shared" si="96"/>
        <v>1.5</v>
      </c>
      <c r="AK110" s="12">
        <f t="shared" si="120"/>
        <v>1.5</v>
      </c>
      <c r="AL110" s="12">
        <f t="shared" si="98"/>
        <v>3.5</v>
      </c>
      <c r="AM110" s="12">
        <f t="shared" si="121"/>
        <v>3.5</v>
      </c>
      <c r="AN110" s="12">
        <f t="shared" si="100"/>
        <v>10</v>
      </c>
      <c r="AO110" s="12">
        <f t="shared" si="122"/>
        <v>10</v>
      </c>
      <c r="AP110" s="12">
        <f t="shared" si="102"/>
        <v>29.5</v>
      </c>
      <c r="AQ110" s="12">
        <f t="shared" si="123"/>
        <v>29.5</v>
      </c>
      <c r="AR110" s="12">
        <f t="shared" si="104"/>
        <v>43</v>
      </c>
      <c r="AS110" s="12">
        <f t="shared" si="124"/>
        <v>43</v>
      </c>
      <c r="AT110" s="12">
        <f t="shared" ref="AT110:AW110" si="131">AT78</f>
        <v>147</v>
      </c>
      <c r="AU110" s="36">
        <f t="shared" si="131"/>
        <v>184.67999999999998</v>
      </c>
      <c r="AV110" s="147">
        <f t="shared" si="131"/>
        <v>140.21199999999999</v>
      </c>
      <c r="AW110" s="67">
        <f t="shared" si="131"/>
        <v>233.00000000000003</v>
      </c>
    </row>
    <row r="111" spans="3:49" ht="16" x14ac:dyDescent="0.2">
      <c r="C111" s="142">
        <f>SUM(AD111:AT111)</f>
        <v>157</v>
      </c>
      <c r="D111" s="142">
        <f t="shared" si="79"/>
        <v>7387</v>
      </c>
      <c r="F111" s="198" t="str">
        <f>F79</f>
        <v>Tennessee</v>
      </c>
      <c r="G111" s="67">
        <f>G79</f>
        <v>7394</v>
      </c>
      <c r="H111" s="12">
        <f>H79/2</f>
        <v>53.5</v>
      </c>
      <c r="I111" s="12">
        <f>H79/2</f>
        <v>53.5</v>
      </c>
      <c r="J111" s="12">
        <f>J79/2</f>
        <v>201.5</v>
      </c>
      <c r="K111" s="12">
        <f>J79/2</f>
        <v>201.5</v>
      </c>
      <c r="L111" s="12">
        <f>L79/2</f>
        <v>735.5</v>
      </c>
      <c r="M111" s="12">
        <f>L79/2</f>
        <v>735.5</v>
      </c>
      <c r="N111" s="12">
        <f>N79/2</f>
        <v>635.5</v>
      </c>
      <c r="O111" s="12">
        <f>N79/2</f>
        <v>635.5</v>
      </c>
      <c r="P111" s="12">
        <f>P79/2</f>
        <v>631</v>
      </c>
      <c r="Q111" s="12">
        <f>P79/2</f>
        <v>631</v>
      </c>
      <c r="R111" s="12">
        <f>R79/2</f>
        <v>672</v>
      </c>
      <c r="S111" s="12">
        <f>R79/2</f>
        <v>672</v>
      </c>
      <c r="T111" s="12">
        <f>T79/2</f>
        <v>435</v>
      </c>
      <c r="U111" s="12">
        <f>T79/2</f>
        <v>435</v>
      </c>
      <c r="V111" s="12">
        <f>V79/2</f>
        <v>208.5</v>
      </c>
      <c r="W111" s="12">
        <f>V79/2</f>
        <v>208.5</v>
      </c>
      <c r="X111" s="12">
        <f>X79</f>
        <v>242</v>
      </c>
      <c r="Y111" s="36">
        <f>Y79</f>
        <v>3611.4922000000029</v>
      </c>
      <c r="Z111" s="36">
        <f>Z79</f>
        <v>3834.7342000000003</v>
      </c>
      <c r="AA111" s="67">
        <f>AA79</f>
        <v>659</v>
      </c>
      <c r="AB111" s="67"/>
      <c r="AC111" s="102">
        <v>157</v>
      </c>
      <c r="AD111" s="12">
        <f>AD79/2</f>
        <v>0.5</v>
      </c>
      <c r="AE111" s="12">
        <f>AD79/2</f>
        <v>0.5</v>
      </c>
      <c r="AF111" s="12">
        <f>AF79/2</f>
        <v>0</v>
      </c>
      <c r="AG111" s="12">
        <f>AF79/2</f>
        <v>0</v>
      </c>
      <c r="AH111" s="12">
        <f>AH79/2</f>
        <v>0.5</v>
      </c>
      <c r="AI111" s="12">
        <f>AH79/2</f>
        <v>0.5</v>
      </c>
      <c r="AJ111" s="12">
        <f>AJ79/2</f>
        <v>0.5</v>
      </c>
      <c r="AK111" s="12">
        <f>AJ79/2</f>
        <v>0.5</v>
      </c>
      <c r="AL111" s="12">
        <f>AL79/2</f>
        <v>4.5</v>
      </c>
      <c r="AM111" s="12">
        <f>AL79/2</f>
        <v>4.5</v>
      </c>
      <c r="AN111" s="12">
        <f>AN79/2</f>
        <v>7.5000000000000009</v>
      </c>
      <c r="AO111" s="12">
        <f>AN79/2</f>
        <v>7.5000000000000009</v>
      </c>
      <c r="AP111" s="12">
        <f>AP79/2</f>
        <v>18.5</v>
      </c>
      <c r="AQ111" s="12">
        <f>AP79/2</f>
        <v>18.5</v>
      </c>
      <c r="AR111" s="12">
        <f>AR79/2</f>
        <v>20.5</v>
      </c>
      <c r="AS111" s="12">
        <f>AR79/2</f>
        <v>20.5</v>
      </c>
      <c r="AT111" s="12">
        <f>AT79</f>
        <v>52</v>
      </c>
      <c r="AU111" s="36">
        <f>AU79</f>
        <v>96.004800000000031</v>
      </c>
      <c r="AV111" s="147">
        <f>AV79</f>
        <v>61.004799999999939</v>
      </c>
      <c r="AW111" s="67">
        <f>AW79</f>
        <v>93</v>
      </c>
    </row>
  </sheetData>
  <mergeCells count="4">
    <mergeCell ref="G16:P16"/>
    <mergeCell ref="T16:AC16"/>
    <mergeCell ref="G82:X83"/>
    <mergeCell ref="AC82:AT83"/>
  </mergeCells>
  <hyperlinks>
    <hyperlink ref="AG31" r:id="rId1" xr:uid="{00000000-0004-0000-00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000-000001000000}"/>
    <hyperlink ref="AG26" r:id="rId3" xr:uid="{00000000-0004-0000-0000-000002000000}"/>
    <hyperlink ref="AG29" r:id="rId4" xr:uid="{00000000-0004-0000-0000-000003000000}"/>
    <hyperlink ref="AG22" r:id="rId5" xr:uid="{00000000-0004-0000-0000-000004000000}"/>
    <hyperlink ref="AG23" r:id="rId6" xr:uid="{00000000-0004-0000-0000-000005000000}"/>
    <hyperlink ref="AG24" r:id="rId7" xr:uid="{00000000-0004-0000-0000-000006000000}"/>
    <hyperlink ref="AG25" r:id="rId8" xr:uid="{00000000-0004-0000-0000-000007000000}"/>
    <hyperlink ref="AG27" r:id="rId9" xr:uid="{00000000-0004-0000-0000-000008000000}"/>
    <hyperlink ref="AG28" r:id="rId10" xr:uid="{00000000-0004-0000-0000-000009000000}"/>
    <hyperlink ref="AG30" r:id="rId11" display="https://epidemio.wiv-isp.be/ID/Documents/Covid19/Meest recente update.pdf" xr:uid="{00000000-0004-0000-0000-00000A000000}"/>
    <hyperlink ref="AG34" r:id="rId12" xr:uid="{00000000-0004-0000-0000-00000B000000}"/>
    <hyperlink ref="Y32" r:id="rId13" display="++++Russell_IFR_Diamond_Princess_2020.03.05.20031773v2.full.pdf" xr:uid="{05FB2025-AB28-CA40-AC24-8B31A09965DF}"/>
    <hyperlink ref="B32" r:id="rId14" xr:uid="{080EA6B3-A062-3248-B06D-F1D4867A67A5}"/>
  </hyperlinks>
  <pageMargins left="0.7" right="0.7" top="0.75" bottom="0.75" header="0.3" footer="0.3"/>
  <pageSetup orientation="portrait" r:id="rId15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21"/>
  <sheetViews>
    <sheetView zoomScale="75" workbookViewId="0">
      <selection activeCell="D37" sqref="D37"/>
    </sheetView>
    <sheetView workbookViewId="1"/>
  </sheetViews>
  <sheetFormatPr baseColWidth="10" defaultColWidth="8.83203125" defaultRowHeight="13" x14ac:dyDescent="0.15"/>
  <cols>
    <col min="1" max="1" width="7.5" customWidth="1"/>
    <col min="2" max="2" width="14.83203125" bestFit="1" customWidth="1"/>
    <col min="3" max="3" width="14.83203125" customWidth="1"/>
    <col min="15" max="15" width="11.6640625" customWidth="1"/>
  </cols>
  <sheetData>
    <row r="1" spans="1:22" x14ac:dyDescent="0.15">
      <c r="Q1" s="26" t="s">
        <v>20</v>
      </c>
      <c r="R1" s="16" t="s">
        <v>11</v>
      </c>
      <c r="S1" s="16" t="s">
        <v>14</v>
      </c>
      <c r="T1" s="16" t="s">
        <v>17</v>
      </c>
      <c r="U1" s="17" t="s">
        <v>18</v>
      </c>
    </row>
    <row r="2" spans="1:22" x14ac:dyDescent="0.15">
      <c r="Q2" s="18" t="s">
        <v>0</v>
      </c>
      <c r="R2" s="28">
        <v>111</v>
      </c>
      <c r="S2" s="24">
        <v>100</v>
      </c>
      <c r="T2" s="1">
        <f>R2/R$2</f>
        <v>1</v>
      </c>
      <c r="U2" s="19">
        <f>S2/S$2</f>
        <v>1</v>
      </c>
    </row>
    <row r="3" spans="1:22" ht="14" thickBot="1" x14ac:dyDescent="0.2">
      <c r="A3" t="s">
        <v>85</v>
      </c>
      <c r="E3" s="52" t="s">
        <v>0</v>
      </c>
      <c r="F3" s="52" t="s">
        <v>1</v>
      </c>
      <c r="G3" s="53" t="s">
        <v>2</v>
      </c>
      <c r="H3" s="52" t="s">
        <v>3</v>
      </c>
      <c r="I3" s="52" t="s">
        <v>4</v>
      </c>
      <c r="J3" s="52" t="s">
        <v>5</v>
      </c>
      <c r="K3" s="52" t="s">
        <v>6</v>
      </c>
      <c r="L3" s="52" t="s">
        <v>7</v>
      </c>
      <c r="M3" s="52" t="s">
        <v>8</v>
      </c>
      <c r="N3" s="52" t="s">
        <v>25</v>
      </c>
      <c r="O3" s="54" t="s">
        <v>32</v>
      </c>
      <c r="P3" s="42" t="s">
        <v>34</v>
      </c>
      <c r="R3" s="18" t="s">
        <v>1</v>
      </c>
      <c r="S3" s="24">
        <v>0</v>
      </c>
      <c r="T3" s="24">
        <v>0</v>
      </c>
      <c r="U3" s="1">
        <f t="shared" ref="U3:U13" si="0">S3/R$2</f>
        <v>0</v>
      </c>
      <c r="V3" s="19">
        <f t="shared" ref="V3:V13" si="1">T3/S$2</f>
        <v>0</v>
      </c>
    </row>
    <row r="4" spans="1:22" ht="15" thickBot="1" x14ac:dyDescent="0.2">
      <c r="B4" s="106" t="s">
        <v>76</v>
      </c>
      <c r="C4" s="177" t="s">
        <v>21</v>
      </c>
      <c r="D4" s="55" t="s">
        <v>30</v>
      </c>
      <c r="E4" s="61">
        <v>199</v>
      </c>
      <c r="F4" s="58">
        <v>0</v>
      </c>
      <c r="G4" s="45">
        <v>0</v>
      </c>
      <c r="H4" s="45">
        <v>0</v>
      </c>
      <c r="I4" s="45">
        <v>0</v>
      </c>
      <c r="J4" s="45">
        <v>0</v>
      </c>
      <c r="K4" s="45">
        <v>4.0201005025125629E-2</v>
      </c>
      <c r="L4" s="45">
        <v>0.12060301507537688</v>
      </c>
      <c r="M4" s="45">
        <v>0.36180904522613067</v>
      </c>
      <c r="N4" s="45">
        <v>0.47738693467336685</v>
      </c>
      <c r="O4" s="46">
        <f>SUM(M4:N4)</f>
        <v>0.83919597989949746</v>
      </c>
      <c r="P4" s="47"/>
      <c r="R4" s="20" t="s">
        <v>2</v>
      </c>
      <c r="S4" s="24">
        <v>0</v>
      </c>
      <c r="T4" s="24">
        <v>0</v>
      </c>
      <c r="U4" s="1">
        <f t="shared" si="0"/>
        <v>0</v>
      </c>
      <c r="V4" s="19">
        <f t="shared" si="1"/>
        <v>0</v>
      </c>
    </row>
    <row r="5" spans="1:22" ht="15" thickBot="1" x14ac:dyDescent="0.2">
      <c r="C5" s="177"/>
      <c r="D5" s="56" t="s">
        <v>31</v>
      </c>
      <c r="E5" s="62">
        <v>137</v>
      </c>
      <c r="F5" s="59">
        <v>0</v>
      </c>
      <c r="G5" s="43">
        <v>0</v>
      </c>
      <c r="H5" s="43">
        <v>0</v>
      </c>
      <c r="I5" s="43">
        <v>0</v>
      </c>
      <c r="J5" s="43">
        <v>0</v>
      </c>
      <c r="K5" s="43">
        <v>1.4598540145985401E-2</v>
      </c>
      <c r="L5" s="43">
        <v>0.11678832116788321</v>
      </c>
      <c r="M5" s="43">
        <v>0.23357664233576642</v>
      </c>
      <c r="N5" s="43">
        <v>0.63503649635036497</v>
      </c>
      <c r="O5" s="44">
        <f t="shared" ref="O5:O18" si="2">SUM(M5:N5)</f>
        <v>0.86861313868613133</v>
      </c>
      <c r="P5" s="48">
        <f>O5/O4</f>
        <v>1.0350539796319769</v>
      </c>
      <c r="R5" s="18" t="s">
        <v>3</v>
      </c>
      <c r="S5" s="24">
        <v>0</v>
      </c>
      <c r="T5" s="24">
        <v>0</v>
      </c>
      <c r="U5" s="1">
        <f t="shared" si="0"/>
        <v>0</v>
      </c>
      <c r="V5" s="19">
        <f t="shared" si="1"/>
        <v>0</v>
      </c>
    </row>
    <row r="6" spans="1:22" ht="15" thickBot="1" x14ac:dyDescent="0.2">
      <c r="C6" s="177"/>
      <c r="D6" s="57" t="s">
        <v>33</v>
      </c>
      <c r="E6" s="63">
        <v>336</v>
      </c>
      <c r="F6" s="60">
        <v>0</v>
      </c>
      <c r="G6" s="49">
        <v>0</v>
      </c>
      <c r="H6" s="49">
        <v>0</v>
      </c>
      <c r="I6" s="49">
        <v>0</v>
      </c>
      <c r="J6" s="49">
        <v>0</v>
      </c>
      <c r="K6" s="49">
        <v>2.976190476190476E-2</v>
      </c>
      <c r="L6" s="49">
        <v>0.11904761904761904</v>
      </c>
      <c r="M6" s="49">
        <v>0.30952380952380953</v>
      </c>
      <c r="N6" s="49">
        <v>0.54166666666666674</v>
      </c>
      <c r="O6" s="50">
        <f t="shared" si="2"/>
        <v>0.85119047619047628</v>
      </c>
      <c r="P6" s="51"/>
      <c r="R6" s="18" t="s">
        <v>4</v>
      </c>
      <c r="S6" s="24">
        <v>1</v>
      </c>
      <c r="T6" s="24">
        <v>0</v>
      </c>
      <c r="U6" s="1">
        <f t="shared" si="0"/>
        <v>9.0090090090090089E-3</v>
      </c>
      <c r="V6" s="19">
        <f t="shared" si="1"/>
        <v>0</v>
      </c>
    </row>
    <row r="7" spans="1:22" ht="15" thickBot="1" x14ac:dyDescent="0.2">
      <c r="B7" s="106" t="s">
        <v>81</v>
      </c>
      <c r="C7" s="177" t="s">
        <v>20</v>
      </c>
      <c r="D7" s="55" t="s">
        <v>30</v>
      </c>
      <c r="E7" s="61">
        <v>4325</v>
      </c>
      <c r="F7" s="58">
        <v>0</v>
      </c>
      <c r="G7" s="45">
        <v>0</v>
      </c>
      <c r="H7" s="45">
        <v>1.8497109826589595E-3</v>
      </c>
      <c r="I7" s="45">
        <v>3.4682080924855491E-3</v>
      </c>
      <c r="J7" s="45">
        <v>1.0173410404624278E-2</v>
      </c>
      <c r="K7" s="45">
        <v>3.3526011560693639E-2</v>
      </c>
      <c r="L7" s="45">
        <v>0.10289017341040463</v>
      </c>
      <c r="M7" s="45">
        <v>0.3047398843930636</v>
      </c>
      <c r="N7" s="45">
        <v>0.54335260115606931</v>
      </c>
      <c r="O7" s="46">
        <f t="shared" si="2"/>
        <v>0.84809248554913297</v>
      </c>
      <c r="P7" s="47"/>
      <c r="R7" s="18" t="s">
        <v>5</v>
      </c>
      <c r="S7" s="24">
        <v>3</v>
      </c>
      <c r="T7" s="24">
        <v>0</v>
      </c>
      <c r="U7" s="1">
        <f t="shared" si="0"/>
        <v>2.7027027027027029E-2</v>
      </c>
      <c r="V7" s="19">
        <f t="shared" si="1"/>
        <v>0</v>
      </c>
    </row>
    <row r="8" spans="1:22" ht="15" thickBot="1" x14ac:dyDescent="0.2">
      <c r="C8" s="177"/>
      <c r="D8" s="56" t="s">
        <v>31</v>
      </c>
      <c r="E8" s="62">
        <v>2781</v>
      </c>
      <c r="F8" s="59">
        <v>3.595828838547285E-4</v>
      </c>
      <c r="G8" s="43">
        <v>3.595828838547285E-4</v>
      </c>
      <c r="H8" s="43">
        <v>1.0787486515641855E-3</v>
      </c>
      <c r="I8" s="43">
        <v>3.2362459546925568E-3</v>
      </c>
      <c r="J8" s="43">
        <v>7.9108234448040278E-3</v>
      </c>
      <c r="K8" s="43">
        <v>2.1934555915138439E-2</v>
      </c>
      <c r="L8" s="43">
        <v>6.4365336209996404E-2</v>
      </c>
      <c r="M8" s="43">
        <v>0.19057892844300611</v>
      </c>
      <c r="N8" s="43">
        <v>0.71017619561308887</v>
      </c>
      <c r="O8" s="44">
        <f t="shared" si="2"/>
        <v>0.90075512405609492</v>
      </c>
      <c r="P8" s="48">
        <f>O8/O7</f>
        <v>1.062095395731355</v>
      </c>
      <c r="R8" s="18" t="s">
        <v>6</v>
      </c>
      <c r="S8" s="24">
        <v>9</v>
      </c>
      <c r="T8" s="24">
        <v>5</v>
      </c>
      <c r="U8" s="1">
        <f t="shared" si="0"/>
        <v>8.1081081081081086E-2</v>
      </c>
      <c r="V8" s="19">
        <f t="shared" si="1"/>
        <v>0.05</v>
      </c>
    </row>
    <row r="9" spans="1:22" ht="15" thickBot="1" x14ac:dyDescent="0.2">
      <c r="C9" s="177"/>
      <c r="D9" s="57" t="s">
        <v>33</v>
      </c>
      <c r="E9" s="63">
        <v>7106</v>
      </c>
      <c r="F9" s="60">
        <v>1.4072614691809738E-4</v>
      </c>
      <c r="G9" s="49">
        <v>1.4072614691809738E-4</v>
      </c>
      <c r="H9" s="49">
        <v>1.5479876160990713E-3</v>
      </c>
      <c r="I9" s="49">
        <v>3.3774275260343373E-3</v>
      </c>
      <c r="J9" s="49">
        <v>9.2879256965944269E-3</v>
      </c>
      <c r="K9" s="49">
        <v>2.898958626512806E-2</v>
      </c>
      <c r="L9" s="49">
        <v>8.7813115676892761E-2</v>
      </c>
      <c r="M9" s="49">
        <v>0.26006191950464397</v>
      </c>
      <c r="N9" s="49">
        <v>0.60864058542077115</v>
      </c>
      <c r="O9" s="50">
        <f t="shared" si="2"/>
        <v>0.86870250492541512</v>
      </c>
      <c r="P9" s="51"/>
      <c r="R9" s="18" t="s">
        <v>7</v>
      </c>
      <c r="S9" s="24">
        <v>22</v>
      </c>
      <c r="T9" s="24">
        <v>7</v>
      </c>
      <c r="U9" s="1">
        <f t="shared" si="0"/>
        <v>0.1981981981981982</v>
      </c>
      <c r="V9" s="19">
        <f t="shared" si="1"/>
        <v>7.0000000000000007E-2</v>
      </c>
    </row>
    <row r="10" spans="1:22" ht="15" thickBot="1" x14ac:dyDescent="0.2">
      <c r="B10" s="106" t="s">
        <v>74</v>
      </c>
      <c r="C10" s="177" t="s">
        <v>27</v>
      </c>
      <c r="D10" s="55" t="s">
        <v>30</v>
      </c>
      <c r="E10" s="61">
        <v>474</v>
      </c>
      <c r="F10" s="58">
        <v>0</v>
      </c>
      <c r="G10" s="45">
        <v>0</v>
      </c>
      <c r="H10" s="45">
        <v>0</v>
      </c>
      <c r="I10" s="45">
        <v>4.2194092827004216E-3</v>
      </c>
      <c r="J10" s="45">
        <v>2.1097046413502108E-3</v>
      </c>
      <c r="K10" s="45">
        <v>2.3206751054852322E-2</v>
      </c>
      <c r="L10" s="45">
        <v>9.49367088607595E-2</v>
      </c>
      <c r="M10" s="45">
        <v>0.25949367088607594</v>
      </c>
      <c r="N10" s="45">
        <v>0.61603375527426163</v>
      </c>
      <c r="O10" s="46">
        <f t="shared" si="2"/>
        <v>0.87552742616033763</v>
      </c>
      <c r="P10" s="47"/>
      <c r="R10" s="18" t="s">
        <v>8</v>
      </c>
      <c r="S10" s="24">
        <v>37</v>
      </c>
      <c r="T10" s="24">
        <v>26</v>
      </c>
      <c r="U10" s="1">
        <f t="shared" si="0"/>
        <v>0.33333333333333331</v>
      </c>
      <c r="V10" s="19">
        <f t="shared" si="1"/>
        <v>0.26</v>
      </c>
    </row>
    <row r="11" spans="1:22" ht="15" thickBot="1" x14ac:dyDescent="0.2">
      <c r="C11" s="177"/>
      <c r="D11" s="56" t="s">
        <v>31</v>
      </c>
      <c r="E11" s="62">
        <v>281</v>
      </c>
      <c r="F11" s="59">
        <v>0</v>
      </c>
      <c r="G11" s="43">
        <v>0</v>
      </c>
      <c r="H11" s="43">
        <v>0</v>
      </c>
      <c r="I11" s="43">
        <v>7.1174377224199285E-3</v>
      </c>
      <c r="J11" s="43">
        <v>0</v>
      </c>
      <c r="K11" s="43">
        <v>2.1352313167259787E-2</v>
      </c>
      <c r="L11" s="43">
        <v>5.6939501779359428E-2</v>
      </c>
      <c r="M11" s="43">
        <v>0.17437722419928825</v>
      </c>
      <c r="N11" s="43">
        <v>0.74021352313167255</v>
      </c>
      <c r="O11" s="44">
        <f t="shared" si="2"/>
        <v>0.9145907473309608</v>
      </c>
      <c r="P11" s="48">
        <f>O11/O10</f>
        <v>1.044616901770784</v>
      </c>
      <c r="R11" s="18" t="s">
        <v>25</v>
      </c>
      <c r="S11" s="24">
        <v>39</v>
      </c>
      <c r="T11" s="24">
        <v>62</v>
      </c>
      <c r="U11" s="1">
        <f t="shared" si="0"/>
        <v>0.35135135135135137</v>
      </c>
      <c r="V11" s="19">
        <f t="shared" si="1"/>
        <v>0.62</v>
      </c>
    </row>
    <row r="12" spans="1:22" ht="15" thickBot="1" x14ac:dyDescent="0.2">
      <c r="C12" s="177"/>
      <c r="D12" s="57" t="s">
        <v>33</v>
      </c>
      <c r="E12" s="63">
        <v>755</v>
      </c>
      <c r="F12" s="60">
        <v>0</v>
      </c>
      <c r="G12" s="49">
        <v>0</v>
      </c>
      <c r="H12" s="49">
        <v>0</v>
      </c>
      <c r="I12" s="49">
        <v>5.2980132450331126E-3</v>
      </c>
      <c r="J12" s="49">
        <v>1.3245033112582781E-3</v>
      </c>
      <c r="K12" s="49">
        <v>2.2516556291390728E-2</v>
      </c>
      <c r="L12" s="49">
        <v>8.0794701986754966E-2</v>
      </c>
      <c r="M12" s="49">
        <v>0.22781456953642384</v>
      </c>
      <c r="N12" s="49">
        <v>0.66225165562913912</v>
      </c>
      <c r="O12" s="50">
        <f t="shared" si="2"/>
        <v>0.890066225165563</v>
      </c>
      <c r="P12" s="51"/>
      <c r="R12" s="18" t="s">
        <v>9</v>
      </c>
      <c r="S12" s="24">
        <v>2</v>
      </c>
      <c r="T12" s="24">
        <v>1</v>
      </c>
      <c r="U12" s="1">
        <f t="shared" si="0"/>
        <v>1.8018018018018018E-2</v>
      </c>
      <c r="V12" s="19">
        <f t="shared" si="1"/>
        <v>0.01</v>
      </c>
    </row>
    <row r="13" spans="1:22" ht="15" thickBot="1" x14ac:dyDescent="0.2">
      <c r="B13" s="106" t="s">
        <v>78</v>
      </c>
      <c r="C13" s="177" t="s">
        <v>28</v>
      </c>
      <c r="D13" s="55" t="s">
        <v>30</v>
      </c>
      <c r="E13" s="61">
        <v>219</v>
      </c>
      <c r="F13" s="58">
        <v>0</v>
      </c>
      <c r="G13" s="45">
        <v>0</v>
      </c>
      <c r="H13" s="45">
        <v>0</v>
      </c>
      <c r="I13" s="45">
        <v>0</v>
      </c>
      <c r="J13" s="45">
        <v>4.5662100456621002E-3</v>
      </c>
      <c r="K13" s="45">
        <v>3.6529680365296802E-2</v>
      </c>
      <c r="L13" s="45">
        <v>0.13698630136986301</v>
      </c>
      <c r="M13" s="45">
        <v>0.24657534246575341</v>
      </c>
      <c r="N13" s="45">
        <v>0.57534246575342463</v>
      </c>
      <c r="O13" s="46">
        <f t="shared" si="2"/>
        <v>0.82191780821917804</v>
      </c>
      <c r="P13" s="47"/>
      <c r="R13" s="21" t="s">
        <v>10</v>
      </c>
      <c r="S13" s="25">
        <v>10996</v>
      </c>
      <c r="T13" s="25">
        <v>474</v>
      </c>
      <c r="U13" s="22">
        <f t="shared" si="0"/>
        <v>99.063063063063069</v>
      </c>
      <c r="V13" s="23">
        <f t="shared" si="1"/>
        <v>4.74</v>
      </c>
    </row>
    <row r="14" spans="1:22" ht="15" thickBot="1" x14ac:dyDescent="0.2">
      <c r="C14" s="177"/>
      <c r="D14" s="56" t="s">
        <v>31</v>
      </c>
      <c r="E14" s="62">
        <v>190</v>
      </c>
      <c r="F14" s="59">
        <v>0</v>
      </c>
      <c r="G14" s="43">
        <v>0</v>
      </c>
      <c r="H14" s="43">
        <v>0</v>
      </c>
      <c r="I14" s="43">
        <v>0</v>
      </c>
      <c r="J14" s="43">
        <v>1.5789473684210527E-2</v>
      </c>
      <c r="K14" s="43">
        <v>1.0526315789473684E-2</v>
      </c>
      <c r="L14" s="43">
        <v>6.3157894736842107E-2</v>
      </c>
      <c r="M14" s="43">
        <v>0.17894736842105263</v>
      </c>
      <c r="N14" s="43">
        <v>0.73157894736842111</v>
      </c>
      <c r="O14" s="44">
        <f t="shared" si="2"/>
        <v>0.91052631578947374</v>
      </c>
      <c r="P14" s="48">
        <f>O14/O13</f>
        <v>1.1078070175438597</v>
      </c>
    </row>
    <row r="15" spans="1:22" ht="15" thickBot="1" x14ac:dyDescent="0.2">
      <c r="C15" s="177"/>
      <c r="D15" s="57" t="s">
        <v>33</v>
      </c>
      <c r="E15" s="63">
        <v>409</v>
      </c>
      <c r="F15" s="60">
        <v>0</v>
      </c>
      <c r="G15" s="49">
        <v>0</v>
      </c>
      <c r="H15" s="49">
        <v>0</v>
      </c>
      <c r="I15" s="49">
        <v>0</v>
      </c>
      <c r="J15" s="49">
        <v>9.7799511002444987E-3</v>
      </c>
      <c r="K15" s="49">
        <v>2.4449877750611249E-2</v>
      </c>
      <c r="L15" s="49">
        <v>0.10268948655256724</v>
      </c>
      <c r="M15" s="49">
        <v>0.21515892420537897</v>
      </c>
      <c r="N15" s="49">
        <v>0.64792176039119809</v>
      </c>
      <c r="O15" s="50">
        <f t="shared" si="2"/>
        <v>0.86308068459657705</v>
      </c>
      <c r="P15" s="51"/>
    </row>
    <row r="16" spans="1:22" ht="15" thickBot="1" x14ac:dyDescent="0.2">
      <c r="B16" s="106" t="s">
        <v>77</v>
      </c>
      <c r="C16" s="177" t="s">
        <v>26</v>
      </c>
      <c r="D16" s="55" t="s">
        <v>30</v>
      </c>
      <c r="E16" s="61">
        <v>124</v>
      </c>
      <c r="F16" s="58">
        <v>0</v>
      </c>
      <c r="G16" s="45">
        <v>0</v>
      </c>
      <c r="H16" s="45">
        <v>0</v>
      </c>
      <c r="I16" s="45">
        <v>8.0645161290322578E-3</v>
      </c>
      <c r="J16" s="45">
        <v>2.4193548387096774E-2</v>
      </c>
      <c r="K16" s="45">
        <v>8.0645161290322578E-2</v>
      </c>
      <c r="L16" s="45">
        <v>0.20161290322580644</v>
      </c>
      <c r="M16" s="45">
        <v>0.32258064516129031</v>
      </c>
      <c r="N16" s="45">
        <v>0.36290322580645162</v>
      </c>
      <c r="O16" s="46">
        <f t="shared" si="2"/>
        <v>0.68548387096774199</v>
      </c>
      <c r="P16" s="47"/>
    </row>
    <row r="17" spans="2:16" ht="15" thickBot="1" x14ac:dyDescent="0.2">
      <c r="C17" s="177"/>
      <c r="D17" s="56" t="s">
        <v>31</v>
      </c>
      <c r="E17" s="62">
        <v>108</v>
      </c>
      <c r="F17" s="59">
        <v>0</v>
      </c>
      <c r="G17" s="43">
        <v>0</v>
      </c>
      <c r="H17" s="43">
        <v>0</v>
      </c>
      <c r="I17" s="43">
        <v>0</v>
      </c>
      <c r="J17" s="43">
        <v>0</v>
      </c>
      <c r="K17" s="43">
        <v>4.6296296296296294E-2</v>
      </c>
      <c r="L17" s="43">
        <v>7.407407407407407E-2</v>
      </c>
      <c r="M17" s="43">
        <v>0.25925925925925924</v>
      </c>
      <c r="N17" s="43">
        <v>0.62037037037037035</v>
      </c>
      <c r="O17" s="44">
        <f t="shared" si="2"/>
        <v>0.87962962962962954</v>
      </c>
      <c r="P17" s="48">
        <f>O17/O16</f>
        <v>1.2832244008714595</v>
      </c>
    </row>
    <row r="18" spans="2:16" ht="15" thickBot="1" x14ac:dyDescent="0.2">
      <c r="C18" s="177"/>
      <c r="D18" s="57" t="s">
        <v>33</v>
      </c>
      <c r="E18" s="63">
        <v>232</v>
      </c>
      <c r="F18" s="60">
        <v>0</v>
      </c>
      <c r="G18" s="49">
        <v>0</v>
      </c>
      <c r="H18" s="49">
        <v>0</v>
      </c>
      <c r="I18" s="49">
        <v>4.3103448275862068E-3</v>
      </c>
      <c r="J18" s="49">
        <v>1.2931034482758621E-2</v>
      </c>
      <c r="K18" s="49">
        <v>6.4655172413793108E-2</v>
      </c>
      <c r="L18" s="49">
        <v>0.14224137931034483</v>
      </c>
      <c r="M18" s="49">
        <v>0.29310344827586204</v>
      </c>
      <c r="N18" s="49">
        <v>0.48275862068965519</v>
      </c>
      <c r="O18" s="50">
        <f t="shared" si="2"/>
        <v>0.77586206896551724</v>
      </c>
      <c r="P18" s="51"/>
    </row>
    <row r="19" spans="2:16" ht="15" thickBot="1" x14ac:dyDescent="0.2">
      <c r="B19" s="2" t="s">
        <v>71</v>
      </c>
      <c r="C19" s="177" t="s">
        <v>41</v>
      </c>
      <c r="D19" s="55" t="s">
        <v>30</v>
      </c>
      <c r="E19" s="61">
        <v>5548</v>
      </c>
      <c r="F19" s="58">
        <v>0</v>
      </c>
      <c r="G19" s="45">
        <v>0</v>
      </c>
      <c r="H19" s="45">
        <v>1E-3</v>
      </c>
      <c r="I19" s="45">
        <v>5.0000000000000001E-3</v>
      </c>
      <c r="J19" s="45">
        <v>1.4999999999999999E-2</v>
      </c>
      <c r="K19" s="45">
        <v>5.5E-2</v>
      </c>
      <c r="L19" s="45">
        <v>0.13400000000000001</v>
      </c>
      <c r="M19" s="45">
        <v>0.28000000000000003</v>
      </c>
      <c r="N19" s="45">
        <v>0.51</v>
      </c>
      <c r="O19" s="46">
        <f t="shared" ref="O19:O21" si="3">SUM(M19:N19)</f>
        <v>0.79</v>
      </c>
      <c r="P19" s="47"/>
    </row>
    <row r="20" spans="2:16" ht="15" thickBot="1" x14ac:dyDescent="0.2">
      <c r="C20" s="177"/>
      <c r="D20" s="56" t="s">
        <v>31</v>
      </c>
      <c r="E20" s="62">
        <v>3571</v>
      </c>
      <c r="F20" s="59">
        <v>0</v>
      </c>
      <c r="G20" s="43">
        <v>0</v>
      </c>
      <c r="H20" s="43">
        <v>2E-3</v>
      </c>
      <c r="I20" s="43">
        <v>5.0000000000000001E-3</v>
      </c>
      <c r="J20" s="43">
        <v>1.2E-2</v>
      </c>
      <c r="K20" s="43">
        <v>3.7999999999999999E-2</v>
      </c>
      <c r="L20" s="43">
        <v>8.5000000000000006E-2</v>
      </c>
      <c r="M20" s="43">
        <v>0.184</v>
      </c>
      <c r="N20" s="43">
        <v>0.67400000000000004</v>
      </c>
      <c r="O20" s="44">
        <f t="shared" si="3"/>
        <v>0.8580000000000001</v>
      </c>
      <c r="P20" s="48">
        <f>O20/O19</f>
        <v>1.0860759493670886</v>
      </c>
    </row>
    <row r="21" spans="2:16" ht="15" thickBot="1" x14ac:dyDescent="0.2">
      <c r="C21" s="177"/>
      <c r="D21" s="57" t="s">
        <v>33</v>
      </c>
      <c r="E21" s="63">
        <v>9186</v>
      </c>
      <c r="F21" s="60">
        <v>0</v>
      </c>
      <c r="G21" s="49">
        <v>0</v>
      </c>
      <c r="H21" s="49">
        <v>1E-3</v>
      </c>
      <c r="I21" s="49">
        <v>5.0000000000000001E-3</v>
      </c>
      <c r="J21" s="49">
        <v>1.4E-2</v>
      </c>
      <c r="K21" s="49">
        <v>4.8000000000000001E-2</v>
      </c>
      <c r="L21" s="49">
        <v>0.115</v>
      </c>
      <c r="M21" s="49">
        <v>0.24199999999999999</v>
      </c>
      <c r="N21" s="49">
        <v>0.57399999999999995</v>
      </c>
      <c r="O21" s="50">
        <f t="shared" si="3"/>
        <v>0.81599999999999995</v>
      </c>
      <c r="P21" s="51"/>
    </row>
  </sheetData>
  <mergeCells count="6">
    <mergeCell ref="C19:C21"/>
    <mergeCell ref="C4:C6"/>
    <mergeCell ref="C7:C9"/>
    <mergeCell ref="C10:C12"/>
    <mergeCell ref="C13:C15"/>
    <mergeCell ref="C16:C18"/>
  </mergeCells>
  <hyperlinks>
    <hyperlink ref="B4" r:id="rId1" xr:uid="{00000000-0004-0000-0200-000000000000}"/>
    <hyperlink ref="B7" r:id="rId2" xr:uid="{00000000-0004-0000-0200-000001000000}"/>
    <hyperlink ref="B10" r:id="rId3" location="1164290551" display="https://www.bag.admin.ch/bag/fr/home/krankheiten/ausbrueche-epidemien-pandemien/aktuelle-ausbrueche-epidemien/novel-cov/situation-schweiz-und-international.html - 1164290551" xr:uid="{00000000-0004-0000-0200-000002000000}"/>
    <hyperlink ref="B13" r:id="rId4" xr:uid="{00000000-0004-0000-0200-000003000000}"/>
    <hyperlink ref="B16" r:id="rId5" xr:uid="{00000000-0004-0000-0200-000004000000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AR186"/>
  <sheetViews>
    <sheetView zoomScale="69" zoomScaleNormal="100" workbookViewId="0">
      <selection activeCell="C27" sqref="C27"/>
    </sheetView>
    <sheetView zoomScale="81" workbookViewId="1">
      <selection activeCell="D11" sqref="D11"/>
    </sheetView>
  </sheetViews>
  <sheetFormatPr baseColWidth="10" defaultColWidth="11.5" defaultRowHeight="13" x14ac:dyDescent="0.15"/>
  <cols>
    <col min="1" max="1" width="9.6640625" customWidth="1"/>
    <col min="2" max="2" width="18" customWidth="1"/>
    <col min="3" max="3" width="8.1640625" bestFit="1" customWidth="1"/>
    <col min="4" max="4" width="6.1640625" bestFit="1" customWidth="1"/>
    <col min="5" max="5" width="7" bestFit="1" customWidth="1"/>
    <col min="6" max="7" width="5.5" bestFit="1" customWidth="1"/>
    <col min="8" max="8" width="9.5" bestFit="1" customWidth="1"/>
    <col min="9" max="10" width="6.33203125" bestFit="1" customWidth="1"/>
    <col min="11" max="11" width="7.83203125" bestFit="1" customWidth="1"/>
    <col min="12" max="12" width="9.5" bestFit="1" customWidth="1"/>
    <col min="13" max="13" width="8.1640625" bestFit="1" customWidth="1"/>
    <col min="14" max="15" width="20.33203125" bestFit="1" customWidth="1"/>
    <col min="16" max="18" width="8.1640625" bestFit="1" customWidth="1"/>
    <col min="19" max="19" width="4.83203125" bestFit="1" customWidth="1"/>
    <col min="20" max="21" width="5.5" bestFit="1" customWidth="1"/>
    <col min="22" max="22" width="7.83203125" bestFit="1" customWidth="1"/>
    <col min="23" max="25" width="5.5" bestFit="1" customWidth="1"/>
    <col min="26" max="26" width="9.5" bestFit="1" customWidth="1"/>
    <col min="27" max="27" width="5.5" bestFit="1" customWidth="1"/>
    <col min="28" max="30" width="7.83203125" bestFit="1" customWidth="1"/>
  </cols>
  <sheetData>
    <row r="1" spans="2:16" x14ac:dyDescent="0.15">
      <c r="B1" s="141"/>
      <c r="C1" s="139" t="s">
        <v>14</v>
      </c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41"/>
      <c r="O1" s="139"/>
      <c r="P1" s="116" t="s">
        <v>11</v>
      </c>
    </row>
    <row r="2" spans="2:16" ht="14" thickBot="1" x14ac:dyDescent="0.2">
      <c r="B2" s="89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9"/>
      <c r="O2" s="133"/>
      <c r="P2" s="119"/>
    </row>
    <row r="3" spans="2:16" x14ac:dyDescent="0.15">
      <c r="B3" s="90" t="s">
        <v>19</v>
      </c>
      <c r="C3" s="140" t="s">
        <v>13</v>
      </c>
      <c r="D3" s="96" t="s">
        <v>126</v>
      </c>
      <c r="E3" s="96" t="s">
        <v>49</v>
      </c>
      <c r="F3" s="96" t="s">
        <v>63</v>
      </c>
      <c r="G3" s="139" t="s">
        <v>62</v>
      </c>
      <c r="H3" s="139" t="s">
        <v>64</v>
      </c>
      <c r="I3" s="139" t="s">
        <v>65</v>
      </c>
      <c r="J3" s="139" t="s">
        <v>113</v>
      </c>
      <c r="K3" s="139" t="s">
        <v>39</v>
      </c>
      <c r="L3" s="139" t="s">
        <v>68</v>
      </c>
      <c r="M3" s="140" t="s">
        <v>69</v>
      </c>
      <c r="N3" s="139" t="s">
        <v>15</v>
      </c>
      <c r="O3" s="139" t="s">
        <v>16</v>
      </c>
      <c r="P3" s="116" t="s">
        <v>120</v>
      </c>
    </row>
    <row r="4" spans="2:16" x14ac:dyDescent="0.15">
      <c r="B4" s="92" t="s">
        <v>125</v>
      </c>
      <c r="C4" s="93">
        <v>13130</v>
      </c>
      <c r="D4" s="94">
        <v>1.5232292460015231E-4</v>
      </c>
      <c r="E4" s="94">
        <v>7.6161462300076155E-5</v>
      </c>
      <c r="F4" s="94">
        <v>9.9009900990099011E-4</v>
      </c>
      <c r="G4" s="94">
        <v>8.6062452399086071E-3</v>
      </c>
      <c r="H4" s="94">
        <v>2.2010662604722012E-2</v>
      </c>
      <c r="I4" s="94">
        <v>5.71972581873572E-2</v>
      </c>
      <c r="J4" s="94">
        <v>0.13503427265803503</v>
      </c>
      <c r="K4" s="94">
        <v>0.22231530845392231</v>
      </c>
      <c r="L4" s="94">
        <v>0.27235338918507235</v>
      </c>
      <c r="M4" s="121">
        <v>0.28126428027418127</v>
      </c>
      <c r="N4" s="122">
        <v>0.59581111957349586</v>
      </c>
      <c r="O4" s="122">
        <v>0.40418888042650419</v>
      </c>
      <c r="P4" s="97">
        <f>SUM(J4:M4)</f>
        <v>0.91096725057121097</v>
      </c>
    </row>
    <row r="7" spans="2:16" ht="14" thickBot="1" x14ac:dyDescent="0.2"/>
    <row r="8" spans="2:16" x14ac:dyDescent="0.15">
      <c r="B8" s="108"/>
      <c r="C8" s="168" t="s">
        <v>11</v>
      </c>
      <c r="D8" s="168"/>
      <c r="E8" s="168"/>
      <c r="F8" s="168"/>
      <c r="G8" s="168"/>
      <c r="H8" s="168"/>
      <c r="I8" s="168"/>
      <c r="J8" s="168"/>
      <c r="K8" s="170"/>
      <c r="L8" s="108"/>
      <c r="M8" s="107"/>
      <c r="N8" s="109"/>
      <c r="O8" s="37" t="s">
        <v>11</v>
      </c>
    </row>
    <row r="9" spans="2:16" ht="14" thickBot="1" x14ac:dyDescent="0.2">
      <c r="B9" s="5"/>
      <c r="C9" s="6"/>
      <c r="D9" s="6"/>
      <c r="E9" s="6"/>
      <c r="F9" s="6"/>
      <c r="G9" s="6"/>
      <c r="H9" s="6"/>
      <c r="I9" s="6"/>
      <c r="J9" s="6"/>
      <c r="K9" s="6"/>
      <c r="L9" s="5"/>
      <c r="M9" s="6"/>
      <c r="N9" s="7"/>
      <c r="O9" s="38"/>
    </row>
    <row r="10" spans="2:16" x14ac:dyDescent="0.15">
      <c r="B10" s="64" t="s">
        <v>19</v>
      </c>
      <c r="C10" s="64" t="s">
        <v>13</v>
      </c>
      <c r="D10" s="108" t="s">
        <v>102</v>
      </c>
      <c r="E10" s="107" t="s">
        <v>3</v>
      </c>
      <c r="F10" s="107" t="s">
        <v>4</v>
      </c>
      <c r="G10" s="107" t="s">
        <v>5</v>
      </c>
      <c r="H10" s="107" t="s">
        <v>6</v>
      </c>
      <c r="I10" s="107" t="s">
        <v>7</v>
      </c>
      <c r="J10" s="107" t="s">
        <v>8</v>
      </c>
      <c r="K10" s="109" t="s">
        <v>25</v>
      </c>
      <c r="L10" s="108" t="s">
        <v>15</v>
      </c>
      <c r="M10" s="107" t="s">
        <v>16</v>
      </c>
      <c r="N10" s="109" t="s">
        <v>56</v>
      </c>
      <c r="O10" s="37" t="s">
        <v>100</v>
      </c>
    </row>
    <row r="11" spans="2:16" x14ac:dyDescent="0.15">
      <c r="B11" s="66" t="s">
        <v>101</v>
      </c>
      <c r="C11" s="67">
        <v>34402</v>
      </c>
      <c r="D11" s="33">
        <v>2.3341666182198708E-2</v>
      </c>
      <c r="E11" s="13">
        <v>0.11903377710598222</v>
      </c>
      <c r="F11" s="13">
        <v>0.14650311028428581</v>
      </c>
      <c r="G11" s="13">
        <v>0.14740422068484391</v>
      </c>
      <c r="H11" s="13">
        <v>0.17900122085925238</v>
      </c>
      <c r="I11" s="13">
        <v>0.14098017557118772</v>
      </c>
      <c r="J11" s="13">
        <v>9.7145514795651422E-2</v>
      </c>
      <c r="K11" s="14">
        <v>0.13885820591826056</v>
      </c>
      <c r="L11" s="74">
        <v>0.51808034416603688</v>
      </c>
      <c r="M11" s="75">
        <v>0.43575954886343815</v>
      </c>
      <c r="N11" s="75">
        <v>4.6160106970524972E-2</v>
      </c>
      <c r="O11" s="70">
        <f>SUM(H11:K11)</f>
        <v>0.55598511714435206</v>
      </c>
    </row>
    <row r="12" spans="2:16" x14ac:dyDescent="0.15">
      <c r="B12" s="66"/>
      <c r="C12" s="67"/>
      <c r="D12" s="33"/>
      <c r="E12" s="13"/>
      <c r="F12" s="13"/>
      <c r="G12" s="13"/>
      <c r="H12" s="13"/>
      <c r="I12" s="13"/>
      <c r="J12" s="13"/>
      <c r="K12" s="14"/>
      <c r="L12" s="10"/>
      <c r="M12" s="15"/>
      <c r="O12" s="70"/>
    </row>
    <row r="15" spans="2:16" x14ac:dyDescent="0.15">
      <c r="D15" s="196">
        <f>SUM(D11:K11)</f>
        <v>0.99226789140166272</v>
      </c>
    </row>
    <row r="21" spans="2:44" x14ac:dyDescent="0.15"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125"/>
    </row>
    <row r="23" spans="2:44" ht="14" thickBot="1" x14ac:dyDescent="0.2"/>
    <row r="24" spans="2:44" x14ac:dyDescent="0.15">
      <c r="B24" s="110"/>
      <c r="C24" s="178" t="s">
        <v>11</v>
      </c>
      <c r="D24" s="178"/>
      <c r="E24" s="178"/>
      <c r="F24" s="178"/>
      <c r="G24" s="178"/>
      <c r="H24" s="178"/>
      <c r="I24" s="178"/>
      <c r="J24" s="178"/>
      <c r="K24" s="178"/>
      <c r="L24" s="179"/>
      <c r="M24" s="110"/>
      <c r="N24" s="111"/>
      <c r="O24" s="91"/>
      <c r="P24" s="115" t="s">
        <v>11</v>
      </c>
      <c r="Q24" s="180" t="s">
        <v>14</v>
      </c>
      <c r="R24" s="178"/>
      <c r="S24" s="178"/>
      <c r="T24" s="178"/>
      <c r="U24" s="178"/>
      <c r="V24" s="178"/>
      <c r="W24" s="178"/>
      <c r="X24" s="178"/>
      <c r="Y24" s="178"/>
      <c r="Z24" s="181"/>
      <c r="AA24" s="111"/>
      <c r="AB24" s="111"/>
      <c r="AC24" s="111"/>
      <c r="AD24" s="116" t="s">
        <v>14</v>
      </c>
    </row>
    <row r="25" spans="2:44" ht="14" thickBot="1" x14ac:dyDescent="0.2">
      <c r="B25" s="89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88"/>
      <c r="O25" s="117"/>
      <c r="P25" s="118"/>
      <c r="Q25" s="89"/>
      <c r="R25" s="88"/>
      <c r="S25" s="88"/>
      <c r="T25" s="88"/>
      <c r="U25" s="88"/>
      <c r="V25" s="88"/>
      <c r="W25" s="88"/>
      <c r="X25" s="88"/>
      <c r="Y25" s="88"/>
      <c r="Z25" s="117"/>
      <c r="AA25" s="88"/>
      <c r="AB25" s="88"/>
      <c r="AC25" s="88"/>
      <c r="AD25" s="119"/>
    </row>
    <row r="26" spans="2:44" x14ac:dyDescent="0.15">
      <c r="B26" s="90" t="s">
        <v>19</v>
      </c>
      <c r="C26" s="91" t="s">
        <v>13</v>
      </c>
      <c r="D26" s="111" t="s">
        <v>60</v>
      </c>
      <c r="E26" s="111">
        <v>20</v>
      </c>
      <c r="F26" s="111">
        <v>30</v>
      </c>
      <c r="G26" s="111">
        <v>40</v>
      </c>
      <c r="H26" s="111">
        <v>50</v>
      </c>
      <c r="I26" s="111">
        <v>60</v>
      </c>
      <c r="J26" s="111">
        <v>70</v>
      </c>
      <c r="K26" s="111">
        <v>80</v>
      </c>
      <c r="L26" s="91" t="s">
        <v>93</v>
      </c>
      <c r="M26" s="111" t="s">
        <v>15</v>
      </c>
      <c r="N26" s="111" t="s">
        <v>16</v>
      </c>
      <c r="O26" s="91" t="s">
        <v>56</v>
      </c>
      <c r="P26" s="120" t="s">
        <v>100</v>
      </c>
      <c r="Q26" s="91" t="s">
        <v>13</v>
      </c>
      <c r="R26" s="111" t="s">
        <v>60</v>
      </c>
      <c r="S26" s="111">
        <v>20</v>
      </c>
      <c r="T26" s="111">
        <v>30</v>
      </c>
      <c r="U26" s="111">
        <v>40</v>
      </c>
      <c r="V26" s="111">
        <v>50</v>
      </c>
      <c r="W26" s="111">
        <v>60</v>
      </c>
      <c r="X26" s="111">
        <v>70</v>
      </c>
      <c r="Y26" s="111">
        <v>80</v>
      </c>
      <c r="Z26" s="91" t="s">
        <v>93</v>
      </c>
      <c r="AA26" s="111" t="s">
        <v>15</v>
      </c>
      <c r="AB26" s="111" t="s">
        <v>16</v>
      </c>
      <c r="AC26" s="91" t="s">
        <v>56</v>
      </c>
      <c r="AD26" s="120" t="s">
        <v>100</v>
      </c>
    </row>
    <row r="27" spans="2:44" x14ac:dyDescent="0.15">
      <c r="B27" s="92" t="s">
        <v>92</v>
      </c>
      <c r="C27" s="93">
        <v>30023</v>
      </c>
      <c r="D27" s="94">
        <v>0.01</v>
      </c>
      <c r="E27" s="94">
        <v>0.09</v>
      </c>
      <c r="F27" s="94">
        <v>0.13</v>
      </c>
      <c r="G27" s="94">
        <v>0.16</v>
      </c>
      <c r="H27" s="94">
        <v>0.19</v>
      </c>
      <c r="I27" s="94">
        <v>0.18</v>
      </c>
      <c r="J27" s="94">
        <v>0.13</v>
      </c>
      <c r="K27" s="94">
        <v>0.11</v>
      </c>
      <c r="L27" s="121" t="s">
        <v>94</v>
      </c>
      <c r="M27" s="122">
        <v>0.45</v>
      </c>
      <c r="N27" s="122">
        <v>0.54</v>
      </c>
      <c r="O27" s="122">
        <v>0.01</v>
      </c>
      <c r="P27" s="97">
        <f>SUM(H27:K27)</f>
        <v>0.61</v>
      </c>
      <c r="Q27" s="102">
        <v>2227</v>
      </c>
      <c r="R27" s="123">
        <v>0</v>
      </c>
      <c r="S27" s="94" t="s">
        <v>94</v>
      </c>
      <c r="T27" s="94">
        <v>0.01</v>
      </c>
      <c r="U27" s="94">
        <v>0.04</v>
      </c>
      <c r="V27" s="94">
        <v>0.1</v>
      </c>
      <c r="W27" s="94">
        <v>0.19</v>
      </c>
      <c r="X27" s="94">
        <v>0.27</v>
      </c>
      <c r="Y27" s="94">
        <v>0.38</v>
      </c>
      <c r="Z27" s="121">
        <v>0</v>
      </c>
      <c r="AA27" s="94">
        <v>0.56000000000000005</v>
      </c>
      <c r="AB27" s="94">
        <v>0.44</v>
      </c>
      <c r="AC27" s="121" t="s">
        <v>95</v>
      </c>
      <c r="AD27" s="124">
        <f>SUM(V27:Y27)</f>
        <v>0.94000000000000006</v>
      </c>
    </row>
    <row r="28" spans="2:44" x14ac:dyDescent="0.15">
      <c r="B28" s="92"/>
      <c r="C28" s="93"/>
      <c r="D28" s="94"/>
      <c r="E28" s="94"/>
      <c r="F28" s="94"/>
      <c r="G28" s="94"/>
      <c r="H28" s="94"/>
      <c r="I28" s="94"/>
      <c r="J28" s="94"/>
      <c r="K28" s="94"/>
      <c r="L28" s="121"/>
      <c r="M28" s="126"/>
      <c r="N28" s="95"/>
      <c r="O28" s="125"/>
      <c r="P28" s="97"/>
      <c r="Q28" s="127"/>
      <c r="R28" s="102"/>
      <c r="S28" s="94"/>
      <c r="T28" s="94"/>
      <c r="U28" s="94"/>
      <c r="V28" s="94"/>
      <c r="W28" s="94"/>
      <c r="X28" s="94"/>
      <c r="Y28" s="94"/>
      <c r="Z28" s="121"/>
      <c r="AA28" s="94"/>
      <c r="AB28" s="94"/>
      <c r="AC28" s="121"/>
      <c r="AD28" s="128"/>
    </row>
    <row r="29" spans="2:44" x14ac:dyDescent="0.15">
      <c r="B29" s="92"/>
      <c r="C29" s="93"/>
      <c r="D29" s="94"/>
      <c r="E29" s="94"/>
      <c r="F29" s="94"/>
      <c r="G29" s="94"/>
      <c r="H29" s="94"/>
      <c r="I29" s="94"/>
      <c r="J29" s="94"/>
      <c r="K29" s="94"/>
      <c r="L29" s="121"/>
      <c r="M29" s="126"/>
      <c r="N29" s="126"/>
      <c r="O29" s="95"/>
      <c r="P29" s="97"/>
      <c r="Q29" s="127"/>
      <c r="R29" s="102"/>
      <c r="S29" s="94"/>
      <c r="T29" s="94"/>
      <c r="U29" s="94"/>
      <c r="V29" s="94"/>
      <c r="W29" s="94"/>
      <c r="X29" s="94"/>
      <c r="Y29" s="94"/>
      <c r="Z29" s="121"/>
      <c r="AA29" s="94"/>
      <c r="AB29" s="94"/>
      <c r="AC29" s="121"/>
      <c r="AD29" s="128"/>
    </row>
    <row r="30" spans="2:44" x14ac:dyDescent="0.15">
      <c r="V30" s="143">
        <f>SUM(R27:Y27)</f>
        <v>0.9900000000000001</v>
      </c>
    </row>
    <row r="33" spans="2:30" ht="14" thickBot="1" x14ac:dyDescent="0.2"/>
    <row r="34" spans="2:30" x14ac:dyDescent="0.15">
      <c r="B34" s="108"/>
      <c r="C34" s="168" t="s">
        <v>11</v>
      </c>
      <c r="D34" s="168"/>
      <c r="E34" s="168"/>
      <c r="F34" s="168"/>
      <c r="G34" s="168"/>
      <c r="H34" s="168"/>
      <c r="I34" s="168"/>
      <c r="J34" s="168"/>
      <c r="K34" s="168"/>
      <c r="L34" s="168"/>
      <c r="M34" s="108"/>
      <c r="N34" s="114"/>
      <c r="O34" s="109"/>
      <c r="P34" s="31" t="s">
        <v>11</v>
      </c>
      <c r="Q34" s="169" t="s">
        <v>14</v>
      </c>
      <c r="R34" s="168"/>
      <c r="S34" s="168"/>
      <c r="T34" s="168"/>
      <c r="U34" s="168"/>
      <c r="V34" s="168"/>
      <c r="W34" s="168"/>
      <c r="X34" s="168"/>
      <c r="Y34" s="168"/>
      <c r="Z34" s="170"/>
      <c r="AA34" s="107"/>
      <c r="AB34" s="107"/>
      <c r="AC34" s="114"/>
      <c r="AD34" s="37" t="s">
        <v>14</v>
      </c>
    </row>
    <row r="35" spans="2:30" ht="14" thickBot="1" x14ac:dyDescent="0.2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5"/>
      <c r="N35" s="7"/>
      <c r="O35" s="7"/>
      <c r="P35" s="30"/>
      <c r="Q35" s="5"/>
      <c r="R35" s="6"/>
      <c r="S35" s="6"/>
      <c r="T35" s="6"/>
      <c r="U35" s="6"/>
      <c r="V35" s="6"/>
      <c r="W35" s="6"/>
      <c r="X35" s="6"/>
      <c r="Y35" s="6"/>
      <c r="Z35" s="7"/>
      <c r="AA35" s="6"/>
      <c r="AB35" s="6"/>
      <c r="AC35" s="7"/>
      <c r="AD35" s="38"/>
    </row>
    <row r="36" spans="2:30" x14ac:dyDescent="0.15">
      <c r="B36" s="64" t="s">
        <v>19</v>
      </c>
      <c r="C36" s="64" t="s">
        <v>13</v>
      </c>
      <c r="D36" s="108">
        <v>0</v>
      </c>
      <c r="E36" s="107">
        <v>10</v>
      </c>
      <c r="F36" s="107">
        <f>10+E36</f>
        <v>20</v>
      </c>
      <c r="G36" s="107">
        <f>10+F36</f>
        <v>30</v>
      </c>
      <c r="H36" s="107">
        <f>10+G36</f>
        <v>40</v>
      </c>
      <c r="I36" s="107">
        <f>10+H36</f>
        <v>50</v>
      </c>
      <c r="J36" s="107">
        <f>10+I36</f>
        <v>60</v>
      </c>
      <c r="K36" s="107">
        <f>10+J36</f>
        <v>70</v>
      </c>
      <c r="L36" s="109" t="s">
        <v>25</v>
      </c>
      <c r="M36" s="108" t="s">
        <v>15</v>
      </c>
      <c r="N36" s="114" t="s">
        <v>16</v>
      </c>
      <c r="O36" s="109" t="s">
        <v>56</v>
      </c>
      <c r="P36" s="37" t="s">
        <v>100</v>
      </c>
      <c r="Q36" s="64" t="s">
        <v>13</v>
      </c>
      <c r="R36" s="108">
        <v>0</v>
      </c>
      <c r="S36" s="107">
        <v>10</v>
      </c>
      <c r="T36" s="107">
        <f>10+S36</f>
        <v>20</v>
      </c>
      <c r="U36" s="107">
        <f>10+T36</f>
        <v>30</v>
      </c>
      <c r="V36" s="107">
        <f>10+U36</f>
        <v>40</v>
      </c>
      <c r="W36" s="107">
        <f>10+V36</f>
        <v>50</v>
      </c>
      <c r="X36" s="107">
        <f>10+W36</f>
        <v>60</v>
      </c>
      <c r="Y36" s="107">
        <f>10+X36</f>
        <v>70</v>
      </c>
      <c r="Z36" s="109" t="s">
        <v>25</v>
      </c>
      <c r="AA36" s="107" t="s">
        <v>15</v>
      </c>
      <c r="AB36" s="109" t="s">
        <v>16</v>
      </c>
      <c r="AC36" s="114" t="s">
        <v>56</v>
      </c>
      <c r="AD36" s="37" t="s">
        <v>100</v>
      </c>
    </row>
    <row r="37" spans="2:30" x14ac:dyDescent="0.15">
      <c r="B37" s="66" t="s">
        <v>122</v>
      </c>
      <c r="C37" s="67">
        <v>13989</v>
      </c>
      <c r="D37" s="33">
        <v>7.266913741733886E-3</v>
      </c>
      <c r="E37" s="13">
        <v>2.042002761427222E-2</v>
      </c>
      <c r="F37" s="13">
        <v>0.10820434561441755</v>
      </c>
      <c r="G37" s="13">
        <v>0.14628297362110312</v>
      </c>
      <c r="H37" s="13">
        <v>0.16394157401351647</v>
      </c>
      <c r="I37" s="13">
        <v>0.19729670808807501</v>
      </c>
      <c r="J37" s="13">
        <v>0.16314221350192573</v>
      </c>
      <c r="K37" s="13">
        <v>9.1999127970350994E-2</v>
      </c>
      <c r="L37" s="14">
        <v>0.10144611583460504</v>
      </c>
      <c r="M37" s="33"/>
      <c r="N37" s="14"/>
      <c r="O37" s="14"/>
      <c r="P37" s="40">
        <f>SUM(I37:L37)</f>
        <v>0.55388416539495677</v>
      </c>
      <c r="Q37" s="66">
        <v>671</v>
      </c>
      <c r="R37" s="36">
        <v>1.4326647564469914E-3</v>
      </c>
      <c r="S37" s="13">
        <v>0</v>
      </c>
      <c r="T37" s="13">
        <v>1.4326647564469914E-3</v>
      </c>
      <c r="U37" s="13">
        <v>1.1461318051575931E-2</v>
      </c>
      <c r="V37" s="13">
        <v>2.0057306590257881E-2</v>
      </c>
      <c r="W37" s="13">
        <v>4.5845272206303724E-2</v>
      </c>
      <c r="X37" s="13">
        <v>0.13753581661891118</v>
      </c>
      <c r="Y37" s="13">
        <v>0.2148997134670487</v>
      </c>
      <c r="Z37" s="14">
        <v>0.56733524355300857</v>
      </c>
      <c r="AA37" s="13"/>
      <c r="AC37" s="14"/>
      <c r="AD37" s="39">
        <f>SUM(W37:Z37)</f>
        <v>0.96561604584527216</v>
      </c>
    </row>
    <row r="45" spans="2:30" ht="14" thickBot="1" x14ac:dyDescent="0.2"/>
    <row r="46" spans="2:30" x14ac:dyDescent="0.15">
      <c r="B46" s="110"/>
      <c r="C46" s="178" t="s">
        <v>11</v>
      </c>
      <c r="D46" s="178"/>
      <c r="E46" s="178"/>
      <c r="F46" s="178"/>
      <c r="G46" s="178"/>
      <c r="H46" s="178"/>
      <c r="I46" s="178"/>
      <c r="J46" s="178"/>
      <c r="K46" s="178"/>
      <c r="L46" s="178"/>
      <c r="M46" s="179"/>
      <c r="N46" s="110"/>
      <c r="O46" s="111"/>
      <c r="P46" s="111"/>
      <c r="Q46" s="116" t="s">
        <v>11</v>
      </c>
      <c r="R46" s="180" t="s">
        <v>14</v>
      </c>
      <c r="S46" s="178"/>
      <c r="T46" s="178"/>
      <c r="U46" s="178"/>
      <c r="V46" s="178"/>
      <c r="W46" s="178"/>
      <c r="X46" s="178"/>
      <c r="Y46" s="178"/>
      <c r="Z46" s="178"/>
      <c r="AA46" s="178"/>
      <c r="AB46" s="179"/>
      <c r="AC46" s="129"/>
      <c r="AD46" s="116" t="s">
        <v>14</v>
      </c>
    </row>
    <row r="47" spans="2:30" ht="14" thickBot="1" x14ac:dyDescent="0.2">
      <c r="B47" s="89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9"/>
      <c r="O47" s="133"/>
      <c r="P47" s="133"/>
      <c r="Q47" s="119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119"/>
    </row>
    <row r="48" spans="2:30" x14ac:dyDescent="0.15">
      <c r="B48" s="90" t="s">
        <v>19</v>
      </c>
      <c r="C48" s="91" t="s">
        <v>13</v>
      </c>
      <c r="D48" s="111" t="s">
        <v>104</v>
      </c>
      <c r="E48" s="111" t="s">
        <v>63</v>
      </c>
      <c r="F48" s="111" t="s">
        <v>63</v>
      </c>
      <c r="G48" s="111" t="s">
        <v>62</v>
      </c>
      <c r="H48" s="111" t="s">
        <v>64</v>
      </c>
      <c r="I48" s="111" t="s">
        <v>65</v>
      </c>
      <c r="J48" s="111" t="s">
        <v>113</v>
      </c>
      <c r="K48" s="111" t="s">
        <v>39</v>
      </c>
      <c r="L48" s="111" t="s">
        <v>68</v>
      </c>
      <c r="M48" s="91" t="s">
        <v>69</v>
      </c>
      <c r="N48" s="111" t="s">
        <v>15</v>
      </c>
      <c r="O48" s="111" t="s">
        <v>16</v>
      </c>
      <c r="P48" s="111" t="s">
        <v>56</v>
      </c>
      <c r="Q48" s="116" t="s">
        <v>120</v>
      </c>
      <c r="R48" s="91" t="s">
        <v>13</v>
      </c>
      <c r="S48" s="111" t="s">
        <v>104</v>
      </c>
      <c r="T48" s="111" t="s">
        <v>63</v>
      </c>
      <c r="U48" s="111" t="s">
        <v>63</v>
      </c>
      <c r="V48" s="111" t="s">
        <v>62</v>
      </c>
      <c r="W48" s="111" t="s">
        <v>64</v>
      </c>
      <c r="X48" s="111" t="s">
        <v>65</v>
      </c>
      <c r="Y48" s="111" t="s">
        <v>113</v>
      </c>
      <c r="Z48" s="111" t="s">
        <v>39</v>
      </c>
      <c r="AA48" s="111" t="s">
        <v>68</v>
      </c>
      <c r="AB48" s="91" t="s">
        <v>69</v>
      </c>
      <c r="AC48" s="129" t="s">
        <v>56</v>
      </c>
      <c r="AD48" s="120" t="s">
        <v>120</v>
      </c>
    </row>
    <row r="49" spans="2:30" x14ac:dyDescent="0.15">
      <c r="B49" s="92" t="s">
        <v>112</v>
      </c>
      <c r="C49" s="93">
        <v>24753</v>
      </c>
      <c r="D49" s="94">
        <v>0</v>
      </c>
      <c r="E49" s="94">
        <v>0.01</v>
      </c>
      <c r="F49" s="94">
        <v>7.0000000000000007E-2</v>
      </c>
      <c r="G49" s="94">
        <v>0.15</v>
      </c>
      <c r="H49" s="94">
        <v>0.15</v>
      </c>
      <c r="I49" s="94">
        <v>0.19</v>
      </c>
      <c r="J49" s="94">
        <v>0.18</v>
      </c>
      <c r="K49" s="94">
        <v>0.13</v>
      </c>
      <c r="L49" s="94">
        <v>0.08</v>
      </c>
      <c r="M49" s="121">
        <v>0.04</v>
      </c>
      <c r="N49" s="122">
        <v>0.5</v>
      </c>
      <c r="O49" s="122">
        <v>0.49</v>
      </c>
      <c r="P49" s="122">
        <v>0.01</v>
      </c>
      <c r="Q49" s="97">
        <f>SUM(J49:M49)</f>
        <v>0.43</v>
      </c>
      <c r="R49" s="93">
        <v>726</v>
      </c>
      <c r="S49" s="94">
        <v>0</v>
      </c>
      <c r="T49" s="94">
        <v>0</v>
      </c>
      <c r="U49" s="94">
        <v>0</v>
      </c>
      <c r="V49" s="94">
        <v>0.01</v>
      </c>
      <c r="W49" s="94">
        <v>0.02</v>
      </c>
      <c r="X49" s="94">
        <v>0.04</v>
      </c>
      <c r="Y49" s="94">
        <v>0.11</v>
      </c>
      <c r="Z49" s="94">
        <v>0.24</v>
      </c>
      <c r="AA49" s="94">
        <v>0.31</v>
      </c>
      <c r="AB49" s="121">
        <v>0.27</v>
      </c>
      <c r="AC49" s="121">
        <v>0</v>
      </c>
      <c r="AD49" s="124">
        <f>SUM(Y49:AB49)</f>
        <v>0.92999999999999994</v>
      </c>
    </row>
    <row r="53" spans="2:30" ht="14" thickBot="1" x14ac:dyDescent="0.2"/>
    <row r="54" spans="2:30" x14ac:dyDescent="0.15">
      <c r="B54" s="108"/>
      <c r="C54" s="168" t="s">
        <v>11</v>
      </c>
      <c r="D54" s="168"/>
      <c r="E54" s="168"/>
      <c r="F54" s="168"/>
      <c r="G54" s="168"/>
      <c r="H54" s="168"/>
      <c r="I54" s="168"/>
      <c r="J54" s="168"/>
      <c r="K54" s="168"/>
      <c r="L54" s="168"/>
      <c r="M54" s="108"/>
      <c r="N54" s="109"/>
      <c r="O54" s="114"/>
      <c r="P54" s="31" t="s">
        <v>11</v>
      </c>
      <c r="Q54" s="169" t="s">
        <v>14</v>
      </c>
      <c r="R54" s="168"/>
      <c r="S54" s="168"/>
      <c r="T54" s="168"/>
      <c r="U54" s="168"/>
      <c r="V54" s="168"/>
      <c r="W54" s="168"/>
      <c r="X54" s="168"/>
      <c r="Y54" s="168"/>
      <c r="Z54" s="170"/>
      <c r="AA54" s="136"/>
      <c r="AB54" s="136"/>
      <c r="AC54" s="138"/>
      <c r="AD54" s="37" t="s">
        <v>14</v>
      </c>
    </row>
    <row r="55" spans="2:30" ht="14" thickBot="1" x14ac:dyDescent="0.2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5"/>
      <c r="N55" s="7"/>
      <c r="O55" s="7"/>
      <c r="P55" s="30"/>
      <c r="Q55" s="5"/>
      <c r="R55" s="6"/>
      <c r="S55" s="6"/>
      <c r="T55" s="6"/>
      <c r="U55" s="6"/>
      <c r="V55" s="6"/>
      <c r="W55" s="6"/>
      <c r="X55" s="6"/>
      <c r="Y55" s="6"/>
      <c r="Z55" s="7"/>
      <c r="AA55" s="6"/>
      <c r="AB55" s="6"/>
      <c r="AC55" s="7"/>
      <c r="AD55" s="38"/>
    </row>
    <row r="56" spans="2:30" x14ac:dyDescent="0.15">
      <c r="B56" s="64" t="s">
        <v>19</v>
      </c>
      <c r="C56" s="64" t="s">
        <v>13</v>
      </c>
      <c r="D56" s="108">
        <v>0</v>
      </c>
      <c r="E56" s="107">
        <v>10</v>
      </c>
      <c r="F56" s="107">
        <f>10+E56</f>
        <v>20</v>
      </c>
      <c r="G56" s="107">
        <f t="shared" ref="G56" si="0">10+F56</f>
        <v>30</v>
      </c>
      <c r="H56" s="107">
        <f t="shared" ref="H56" si="1">10+G56</f>
        <v>40</v>
      </c>
      <c r="I56" s="107">
        <f t="shared" ref="I56" si="2">10+H56</f>
        <v>50</v>
      </c>
      <c r="J56" s="107">
        <f t="shared" ref="J56" si="3">10+I56</f>
        <v>60</v>
      </c>
      <c r="K56" s="107">
        <f t="shared" ref="K56" si="4">10+J56</f>
        <v>70</v>
      </c>
      <c r="L56" s="109" t="s">
        <v>25</v>
      </c>
      <c r="M56" s="108" t="s">
        <v>15</v>
      </c>
      <c r="N56" s="109" t="s">
        <v>16</v>
      </c>
      <c r="O56" s="114" t="s">
        <v>56</v>
      </c>
      <c r="P56" s="37" t="s">
        <v>100</v>
      </c>
      <c r="Q56" s="64" t="s">
        <v>13</v>
      </c>
      <c r="R56" s="137">
        <v>0</v>
      </c>
      <c r="S56" s="136">
        <v>10</v>
      </c>
      <c r="T56" s="136">
        <f>10+S56</f>
        <v>20</v>
      </c>
      <c r="U56" s="136">
        <f t="shared" ref="U56" si="5">10+T56</f>
        <v>30</v>
      </c>
      <c r="V56" s="136">
        <f>10+U56</f>
        <v>40</v>
      </c>
      <c r="W56" s="136">
        <f t="shared" ref="W56" si="6">10+V56</f>
        <v>50</v>
      </c>
      <c r="X56" s="136">
        <f t="shared" ref="X56" si="7">10+W56</f>
        <v>60</v>
      </c>
      <c r="Y56" s="136">
        <f t="shared" ref="Y56" si="8">10+X56</f>
        <v>70</v>
      </c>
      <c r="Z56" s="138" t="s">
        <v>25</v>
      </c>
      <c r="AA56" s="136" t="s">
        <v>15</v>
      </c>
      <c r="AB56" s="138" t="s">
        <v>16</v>
      </c>
      <c r="AC56" s="138" t="s">
        <v>56</v>
      </c>
      <c r="AD56" s="37" t="s">
        <v>100</v>
      </c>
    </row>
    <row r="57" spans="2:30" x14ac:dyDescent="0.15">
      <c r="B57" s="66" t="s">
        <v>116</v>
      </c>
      <c r="C57" s="67">
        <v>17371</v>
      </c>
      <c r="D57" s="33">
        <v>8.5836909871244635E-3</v>
      </c>
      <c r="E57" s="13">
        <v>2.2317596566523604E-2</v>
      </c>
      <c r="F57" s="13">
        <v>0.13261802575107295</v>
      </c>
      <c r="G57" s="13">
        <v>0.16266094420600857</v>
      </c>
      <c r="H57" s="13">
        <v>0.18712446351931331</v>
      </c>
      <c r="I57" s="13">
        <v>0.19227467811158799</v>
      </c>
      <c r="J57" s="13">
        <v>0.15965665236051502</v>
      </c>
      <c r="K57" s="13">
        <v>8.15450643776824E-2</v>
      </c>
      <c r="L57" s="14">
        <v>5.3218884120171672E-2</v>
      </c>
      <c r="M57" s="33">
        <v>0.49099999999999999</v>
      </c>
      <c r="N57" s="14">
        <v>0.47599999999999998</v>
      </c>
      <c r="O57" s="14">
        <v>3.3000000000000002E-2</v>
      </c>
      <c r="P57" s="40">
        <f>SUM(I57:L57)</f>
        <v>0.48669527896995707</v>
      </c>
      <c r="Q57" s="66">
        <v>428</v>
      </c>
      <c r="R57" s="36">
        <v>0</v>
      </c>
      <c r="S57" s="13">
        <v>0</v>
      </c>
      <c r="T57" s="13">
        <v>7.8125E-3</v>
      </c>
      <c r="U57" s="13">
        <v>3.125E-2</v>
      </c>
      <c r="V57" s="13">
        <v>6.25E-2</v>
      </c>
      <c r="W57" s="13">
        <v>8.59375E-2</v>
      </c>
      <c r="X57" s="13">
        <v>0.2109375</v>
      </c>
      <c r="Y57" s="13">
        <v>0.1953125</v>
      </c>
      <c r="Z57" s="14">
        <v>0.40625</v>
      </c>
      <c r="AA57" s="13">
        <v>0.50800000000000001</v>
      </c>
      <c r="AB57" s="159">
        <v>0.40600000000000003</v>
      </c>
      <c r="AC57" s="14">
        <v>8.5999999999999993E-2</v>
      </c>
      <c r="AD57" s="39">
        <f>SUM(W57:Z57)</f>
        <v>0.8984375</v>
      </c>
    </row>
    <row r="70" spans="2:30" ht="14" thickBot="1" x14ac:dyDescent="0.2">
      <c r="B70" s="106" t="s">
        <v>119</v>
      </c>
    </row>
    <row r="71" spans="2:30" x14ac:dyDescent="0.15">
      <c r="B71" s="110"/>
      <c r="C71" s="178" t="s">
        <v>11</v>
      </c>
      <c r="D71" s="178"/>
      <c r="E71" s="178"/>
      <c r="F71" s="178"/>
      <c r="G71" s="178"/>
      <c r="H71" s="178"/>
      <c r="I71" s="178"/>
      <c r="J71" s="178"/>
      <c r="K71" s="178"/>
      <c r="L71" s="179"/>
      <c r="M71" s="110"/>
      <c r="N71" s="111"/>
      <c r="O71" s="91"/>
      <c r="P71" s="115" t="s">
        <v>11</v>
      </c>
      <c r="Q71" s="180" t="s">
        <v>14</v>
      </c>
      <c r="R71" s="178"/>
      <c r="S71" s="178"/>
      <c r="T71" s="178"/>
      <c r="U71" s="178"/>
      <c r="V71" s="178"/>
      <c r="W71" s="178"/>
      <c r="X71" s="178"/>
      <c r="Y71" s="178"/>
      <c r="Z71" s="181"/>
      <c r="AA71" s="111"/>
      <c r="AB71" s="111"/>
      <c r="AC71" s="111"/>
      <c r="AD71" s="116" t="s">
        <v>14</v>
      </c>
    </row>
    <row r="72" spans="2:30" ht="14" thickBot="1" x14ac:dyDescent="0.2">
      <c r="B72" s="89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9"/>
      <c r="N72" s="88"/>
      <c r="O72" s="117"/>
      <c r="P72" s="118"/>
      <c r="Q72" s="89"/>
      <c r="R72" s="88"/>
      <c r="S72" s="88"/>
      <c r="T72" s="88"/>
      <c r="U72" s="88"/>
      <c r="V72" s="88"/>
      <c r="W72" s="88"/>
      <c r="X72" s="88"/>
      <c r="Y72" s="88"/>
      <c r="Z72" s="117"/>
      <c r="AA72" s="88"/>
      <c r="AB72" s="88"/>
      <c r="AC72" s="88"/>
      <c r="AD72" s="119"/>
    </row>
    <row r="73" spans="2:30" x14ac:dyDescent="0.15">
      <c r="B73" s="90" t="s">
        <v>19</v>
      </c>
      <c r="C73" s="91" t="s">
        <v>13</v>
      </c>
      <c r="D73" s="111" t="s">
        <v>60</v>
      </c>
      <c r="E73" s="111">
        <v>20</v>
      </c>
      <c r="F73" s="111">
        <v>30</v>
      </c>
      <c r="G73" s="111">
        <v>40</v>
      </c>
      <c r="H73" s="111">
        <v>50</v>
      </c>
      <c r="I73" s="111">
        <v>60</v>
      </c>
      <c r="J73" s="111">
        <v>70</v>
      </c>
      <c r="K73" s="111">
        <v>80</v>
      </c>
      <c r="L73" s="91" t="s">
        <v>93</v>
      </c>
      <c r="M73" s="111" t="s">
        <v>15</v>
      </c>
      <c r="N73" s="111" t="s">
        <v>16</v>
      </c>
      <c r="O73" s="91" t="s">
        <v>56</v>
      </c>
      <c r="P73" s="120" t="s">
        <v>100</v>
      </c>
      <c r="Q73" s="91" t="s">
        <v>13</v>
      </c>
      <c r="R73" s="111" t="s">
        <v>60</v>
      </c>
      <c r="S73" s="111">
        <v>20</v>
      </c>
      <c r="T73" s="111">
        <v>30</v>
      </c>
      <c r="U73" s="111">
        <v>40</v>
      </c>
      <c r="V73" s="111">
        <v>50</v>
      </c>
      <c r="W73" s="111">
        <v>60</v>
      </c>
      <c r="X73" s="111">
        <v>70</v>
      </c>
      <c r="Y73" s="111">
        <v>80</v>
      </c>
      <c r="Z73" s="91" t="s">
        <v>93</v>
      </c>
      <c r="AA73" s="111" t="s">
        <v>15</v>
      </c>
      <c r="AB73" s="111" t="s">
        <v>16</v>
      </c>
      <c r="AC73" s="91" t="s">
        <v>56</v>
      </c>
      <c r="AD73" s="120" t="s">
        <v>100</v>
      </c>
    </row>
    <row r="74" spans="2:30" x14ac:dyDescent="0.15">
      <c r="B74" s="92" t="s">
        <v>118</v>
      </c>
      <c r="C74" s="93">
        <v>10154</v>
      </c>
      <c r="D74" s="94">
        <v>1.7999999999999999E-2</v>
      </c>
      <c r="E74" s="94">
        <v>0.107</v>
      </c>
      <c r="F74" s="94">
        <v>0.13900000000000001</v>
      </c>
      <c r="G74" s="94">
        <v>0.17</v>
      </c>
      <c r="H74" s="94">
        <v>0.19800000000000001</v>
      </c>
      <c r="I74" s="94">
        <v>0.16400000000000001</v>
      </c>
      <c r="J74" s="94">
        <v>0.105</v>
      </c>
      <c r="K74" s="94">
        <v>9.7000000000000003E-2</v>
      </c>
      <c r="L74" s="121">
        <v>1E-3</v>
      </c>
      <c r="M74" s="122">
        <v>0.44400000000000001</v>
      </c>
      <c r="N74" s="122">
        <v>0.54300000000000004</v>
      </c>
      <c r="O74" s="122">
        <v>1.2999999999999999E-2</v>
      </c>
      <c r="P74" s="97">
        <f>SUM(H74:K74)</f>
        <v>0.56399999999999995</v>
      </c>
      <c r="Q74" s="102">
        <v>436</v>
      </c>
      <c r="R74" s="123">
        <v>0</v>
      </c>
      <c r="S74" s="94">
        <v>0</v>
      </c>
      <c r="T74" s="94">
        <v>1.0999999999999999E-2</v>
      </c>
      <c r="U74" s="94">
        <v>2.7E-2</v>
      </c>
      <c r="V74" s="94">
        <v>7.0999999999999994E-2</v>
      </c>
      <c r="W74" s="94">
        <v>0.214</v>
      </c>
      <c r="X74" s="94">
        <v>0.28299999999999997</v>
      </c>
      <c r="Y74" s="94">
        <v>0.39500000000000002</v>
      </c>
      <c r="Z74" s="121">
        <v>0</v>
      </c>
      <c r="AA74" s="94">
        <v>0.57399999999999995</v>
      </c>
      <c r="AB74" s="94">
        <v>0.40300000000000002</v>
      </c>
      <c r="AC74" s="121">
        <v>2.3E-2</v>
      </c>
      <c r="AD74" s="124">
        <f>SUM(V74:Y74)</f>
        <v>0.96299999999999997</v>
      </c>
    </row>
    <row r="75" spans="2:30" x14ac:dyDescent="0.15">
      <c r="B75" s="92"/>
      <c r="C75" s="93"/>
      <c r="D75" s="94"/>
      <c r="E75" s="94"/>
      <c r="F75" s="94"/>
      <c r="G75" s="94"/>
      <c r="H75" s="94"/>
      <c r="I75" s="94"/>
      <c r="J75" s="94"/>
      <c r="K75" s="94"/>
      <c r="L75" s="121"/>
      <c r="M75" s="126"/>
      <c r="N75" s="95"/>
      <c r="O75" s="125"/>
      <c r="P75" s="97"/>
      <c r="Q75" s="127"/>
      <c r="R75" s="102"/>
      <c r="S75" s="94"/>
      <c r="T75" s="94"/>
      <c r="U75" s="94"/>
      <c r="V75" s="94"/>
      <c r="W75" s="94"/>
      <c r="X75" s="94"/>
      <c r="Y75" s="94"/>
      <c r="Z75" s="121"/>
      <c r="AA75" s="94"/>
      <c r="AB75" s="94"/>
      <c r="AC75" s="121"/>
      <c r="AD75" s="128"/>
    </row>
    <row r="76" spans="2:30" x14ac:dyDescent="0.15">
      <c r="B76" s="92"/>
      <c r="C76" s="93"/>
      <c r="D76" s="94"/>
      <c r="E76" s="94"/>
      <c r="F76" s="94"/>
      <c r="G76" s="94"/>
      <c r="H76" s="94"/>
      <c r="I76" s="94"/>
      <c r="J76" s="94"/>
      <c r="K76" s="94"/>
      <c r="L76" s="121"/>
      <c r="M76" s="126"/>
      <c r="N76" s="126"/>
      <c r="O76" s="95"/>
      <c r="P76" s="97"/>
      <c r="Q76" s="127"/>
      <c r="R76" s="102"/>
      <c r="S76" s="94"/>
      <c r="T76" s="94"/>
      <c r="U76" s="94"/>
      <c r="V76" s="94"/>
      <c r="W76" s="94"/>
      <c r="X76" s="94"/>
      <c r="Y76" s="94"/>
      <c r="Z76" s="121"/>
      <c r="AA76" s="94"/>
      <c r="AB76" s="94"/>
      <c r="AC76" s="121"/>
      <c r="AD76" s="128"/>
    </row>
    <row r="78" spans="2:30" ht="14" thickBot="1" x14ac:dyDescent="0.2"/>
    <row r="79" spans="2:30" x14ac:dyDescent="0.15">
      <c r="B79" s="156"/>
      <c r="C79" s="178" t="s">
        <v>11</v>
      </c>
      <c r="D79" s="178"/>
      <c r="E79" s="178"/>
      <c r="F79" s="178"/>
      <c r="G79" s="178"/>
      <c r="H79" s="178"/>
      <c r="I79" s="178"/>
      <c r="J79" s="178"/>
      <c r="K79" s="178"/>
      <c r="L79" s="179"/>
      <c r="M79" s="156"/>
      <c r="N79" s="154"/>
      <c r="O79" s="155"/>
      <c r="P79" s="115" t="s">
        <v>11</v>
      </c>
      <c r="Q79" s="180" t="s">
        <v>14</v>
      </c>
      <c r="R79" s="178"/>
      <c r="S79" s="178"/>
      <c r="T79" s="178"/>
      <c r="U79" s="178"/>
      <c r="V79" s="178"/>
      <c r="W79" s="178"/>
      <c r="X79" s="178"/>
      <c r="Y79" s="178"/>
      <c r="Z79" s="181"/>
      <c r="AA79" s="154"/>
      <c r="AB79" s="154"/>
      <c r="AC79" s="154"/>
      <c r="AD79" s="116" t="s">
        <v>14</v>
      </c>
    </row>
    <row r="80" spans="2:30" ht="14" thickBot="1" x14ac:dyDescent="0.2">
      <c r="B80" s="89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9"/>
      <c r="N80" s="88"/>
      <c r="O80" s="117"/>
      <c r="P80" s="118"/>
      <c r="Q80" s="89"/>
      <c r="R80" s="88"/>
      <c r="S80" s="88"/>
      <c r="T80" s="88"/>
      <c r="U80" s="88"/>
      <c r="V80" s="88"/>
      <c r="W80" s="88"/>
      <c r="X80" s="88"/>
      <c r="Y80" s="88"/>
      <c r="Z80" s="117"/>
      <c r="AA80" s="88"/>
      <c r="AB80" s="88"/>
      <c r="AC80" s="88"/>
      <c r="AD80" s="119"/>
    </row>
    <row r="81" spans="2:30" x14ac:dyDescent="0.15">
      <c r="B81" s="90" t="s">
        <v>19</v>
      </c>
      <c r="C81" s="155" t="s">
        <v>13</v>
      </c>
      <c r="D81" s="154" t="s">
        <v>60</v>
      </c>
      <c r="E81" s="154">
        <v>20</v>
      </c>
      <c r="F81" s="154">
        <v>30</v>
      </c>
      <c r="G81" s="154">
        <v>40</v>
      </c>
      <c r="H81" s="154">
        <v>50</v>
      </c>
      <c r="I81" s="154">
        <v>60</v>
      </c>
      <c r="J81" s="154">
        <v>70</v>
      </c>
      <c r="K81" s="154">
        <v>80</v>
      </c>
      <c r="L81" s="155" t="s">
        <v>93</v>
      </c>
      <c r="M81" s="154" t="s">
        <v>15</v>
      </c>
      <c r="N81" s="154" t="s">
        <v>16</v>
      </c>
      <c r="O81" s="155" t="s">
        <v>56</v>
      </c>
      <c r="P81" s="120" t="s">
        <v>100</v>
      </c>
      <c r="Q81" s="155" t="s">
        <v>13</v>
      </c>
      <c r="R81" s="154" t="s">
        <v>60</v>
      </c>
      <c r="S81" s="154">
        <v>20</v>
      </c>
      <c r="T81" s="154">
        <v>30</v>
      </c>
      <c r="U81" s="154">
        <v>40</v>
      </c>
      <c r="V81" s="154">
        <v>50</v>
      </c>
      <c r="W81" s="154">
        <v>60</v>
      </c>
      <c r="X81" s="154">
        <v>70</v>
      </c>
      <c r="Y81" s="154">
        <v>80</v>
      </c>
      <c r="Z81" s="155" t="s">
        <v>93</v>
      </c>
      <c r="AA81" s="154" t="s">
        <v>15</v>
      </c>
      <c r="AB81" s="154" t="s">
        <v>16</v>
      </c>
      <c r="AC81" s="155" t="s">
        <v>56</v>
      </c>
      <c r="AD81" s="120" t="s">
        <v>100</v>
      </c>
    </row>
    <row r="82" spans="2:30" x14ac:dyDescent="0.15">
      <c r="B82" s="92" t="s">
        <v>128</v>
      </c>
      <c r="C82" s="93">
        <v>14193</v>
      </c>
      <c r="D82" s="94">
        <v>0.01</v>
      </c>
      <c r="E82" s="94">
        <v>0.09</v>
      </c>
      <c r="F82" s="94">
        <v>0.13</v>
      </c>
      <c r="G82" s="94">
        <v>0.16</v>
      </c>
      <c r="H82" s="94">
        <v>0.19</v>
      </c>
      <c r="I82" s="94">
        <v>0.18</v>
      </c>
      <c r="J82" s="94">
        <v>0.13</v>
      </c>
      <c r="K82" s="94">
        <v>0.11</v>
      </c>
      <c r="L82" s="121" t="s">
        <v>94</v>
      </c>
      <c r="M82" s="122">
        <v>0.45</v>
      </c>
      <c r="N82" s="122">
        <v>0.54</v>
      </c>
      <c r="O82" s="122">
        <v>0.01</v>
      </c>
      <c r="P82" s="97">
        <f>SUM(H82:K82)</f>
        <v>0.61</v>
      </c>
      <c r="Q82" s="102">
        <v>584</v>
      </c>
      <c r="R82" s="123">
        <v>0</v>
      </c>
      <c r="S82" s="94" t="s">
        <v>94</v>
      </c>
      <c r="T82" s="94">
        <v>0.01</v>
      </c>
      <c r="U82" s="94">
        <v>0.04</v>
      </c>
      <c r="V82" s="94">
        <v>0.1</v>
      </c>
      <c r="W82" s="94">
        <v>0.19</v>
      </c>
      <c r="X82" s="94">
        <v>0.27</v>
      </c>
      <c r="Y82" s="94">
        <v>0.38</v>
      </c>
      <c r="Z82" s="121">
        <v>0</v>
      </c>
      <c r="AA82" s="94">
        <v>0.56000000000000005</v>
      </c>
      <c r="AB82" s="94">
        <v>0.44</v>
      </c>
      <c r="AC82" s="121" t="s">
        <v>95</v>
      </c>
      <c r="AD82" s="124">
        <f>SUM(V82:Y82)</f>
        <v>0.94000000000000006</v>
      </c>
    </row>
    <row r="83" spans="2:30" x14ac:dyDescent="0.15">
      <c r="B83" s="92"/>
      <c r="C83" s="93"/>
      <c r="D83" s="94"/>
      <c r="E83" s="94"/>
      <c r="F83" s="94"/>
      <c r="G83" s="94"/>
      <c r="H83" s="94"/>
      <c r="I83" s="94"/>
      <c r="J83" s="94"/>
      <c r="K83" s="94"/>
      <c r="L83" s="121"/>
      <c r="M83" s="126"/>
      <c r="N83" s="95"/>
      <c r="O83" s="125"/>
      <c r="P83" s="97"/>
      <c r="Q83" s="127"/>
      <c r="R83" s="102"/>
      <c r="S83" s="94"/>
      <c r="T83" s="94"/>
      <c r="U83" s="94"/>
      <c r="V83" s="94"/>
      <c r="W83" s="94"/>
      <c r="X83" s="94"/>
      <c r="Y83" s="94"/>
      <c r="Z83" s="121"/>
      <c r="AA83" s="94"/>
      <c r="AB83" s="94"/>
      <c r="AC83" s="121"/>
      <c r="AD83" s="128"/>
    </row>
    <row r="84" spans="2:30" x14ac:dyDescent="0.15">
      <c r="B84" s="92"/>
      <c r="C84" s="93"/>
      <c r="D84" s="94"/>
      <c r="E84" s="94"/>
      <c r="F84" s="94"/>
      <c r="G84" s="94"/>
      <c r="H84" s="94"/>
      <c r="I84" s="94"/>
      <c r="J84" s="94"/>
      <c r="K84" s="94"/>
      <c r="L84" s="121"/>
      <c r="M84" s="126"/>
      <c r="N84" s="126"/>
      <c r="O84" s="95"/>
      <c r="P84" s="97"/>
      <c r="Q84" s="127"/>
      <c r="R84" s="102"/>
      <c r="S84" s="94"/>
      <c r="T84" s="94"/>
      <c r="U84" s="94"/>
      <c r="V84" s="94"/>
      <c r="W84" s="94"/>
      <c r="X84" s="94"/>
      <c r="Y84" s="94"/>
      <c r="Z84" s="121"/>
      <c r="AA84" s="94"/>
      <c r="AB84" s="94"/>
      <c r="AC84" s="121"/>
      <c r="AD84" s="128"/>
    </row>
    <row r="87" spans="2:30" ht="14" thickBot="1" x14ac:dyDescent="0.2"/>
    <row r="88" spans="2:30" x14ac:dyDescent="0.15">
      <c r="B88" s="165"/>
      <c r="C88" s="178" t="s">
        <v>11</v>
      </c>
      <c r="D88" s="178"/>
      <c r="E88" s="178"/>
      <c r="F88" s="178"/>
      <c r="G88" s="178"/>
      <c r="H88" s="178"/>
      <c r="I88" s="178"/>
      <c r="J88" s="178"/>
      <c r="K88" s="178"/>
      <c r="L88" s="179"/>
      <c r="M88" s="165"/>
      <c r="N88" s="166"/>
      <c r="O88" s="167"/>
      <c r="P88" s="115" t="s">
        <v>11</v>
      </c>
      <c r="Q88" s="180" t="s">
        <v>14</v>
      </c>
      <c r="R88" s="178"/>
      <c r="S88" s="178"/>
      <c r="T88" s="178"/>
      <c r="U88" s="178"/>
      <c r="V88" s="178"/>
      <c r="W88" s="178"/>
      <c r="X88" s="178"/>
      <c r="Y88" s="178"/>
      <c r="Z88" s="181"/>
      <c r="AA88" s="166"/>
      <c r="AB88" s="166"/>
      <c r="AC88" s="166"/>
      <c r="AD88" s="116" t="s">
        <v>14</v>
      </c>
    </row>
    <row r="89" spans="2:30" ht="14" thickBot="1" x14ac:dyDescent="0.2">
      <c r="B89" s="89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9"/>
      <c r="N89" s="88"/>
      <c r="O89" s="117"/>
      <c r="P89" s="118"/>
      <c r="Q89" s="89"/>
      <c r="R89" s="88"/>
      <c r="S89" s="88"/>
      <c r="T89" s="88"/>
      <c r="U89" s="88"/>
      <c r="V89" s="88"/>
      <c r="W89" s="88"/>
      <c r="X89" s="88"/>
      <c r="Y89" s="88"/>
      <c r="Z89" s="117"/>
      <c r="AA89" s="88"/>
      <c r="AB89" s="88"/>
      <c r="AC89" s="88"/>
      <c r="AD89" s="119"/>
    </row>
    <row r="90" spans="2:30" x14ac:dyDescent="0.15">
      <c r="B90" s="90" t="s">
        <v>19</v>
      </c>
      <c r="C90" s="167" t="s">
        <v>13</v>
      </c>
      <c r="D90" s="166" t="s">
        <v>60</v>
      </c>
      <c r="E90" s="166">
        <v>20</v>
      </c>
      <c r="F90" s="166">
        <v>30</v>
      </c>
      <c r="G90" s="166">
        <v>40</v>
      </c>
      <c r="H90" s="166">
        <v>50</v>
      </c>
      <c r="I90" s="166">
        <v>60</v>
      </c>
      <c r="J90" s="166">
        <v>70</v>
      </c>
      <c r="K90" s="166">
        <v>80</v>
      </c>
      <c r="L90" s="167" t="s">
        <v>93</v>
      </c>
      <c r="M90" s="166" t="s">
        <v>15</v>
      </c>
      <c r="N90" s="166" t="s">
        <v>16</v>
      </c>
      <c r="O90" s="167" t="s">
        <v>56</v>
      </c>
      <c r="P90" s="120" t="s">
        <v>100</v>
      </c>
      <c r="Q90" s="167" t="s">
        <v>13</v>
      </c>
      <c r="R90" s="166" t="s">
        <v>60</v>
      </c>
      <c r="S90" s="166">
        <v>20</v>
      </c>
      <c r="T90" s="166">
        <v>30</v>
      </c>
      <c r="U90" s="166">
        <v>40</v>
      </c>
      <c r="V90" s="166">
        <v>50</v>
      </c>
      <c r="W90" s="166">
        <v>60</v>
      </c>
      <c r="X90" s="166">
        <v>70</v>
      </c>
      <c r="Y90" s="166">
        <v>80</v>
      </c>
      <c r="Z90" s="167" t="s">
        <v>93</v>
      </c>
      <c r="AA90" s="166" t="s">
        <v>15</v>
      </c>
      <c r="AB90" s="166" t="s">
        <v>16</v>
      </c>
      <c r="AC90" s="167" t="s">
        <v>56</v>
      </c>
      <c r="AD90" s="120" t="s">
        <v>100</v>
      </c>
    </row>
    <row r="91" spans="2:30" x14ac:dyDescent="0.15">
      <c r="B91" s="92" t="s">
        <v>129</v>
      </c>
      <c r="C91" s="93">
        <v>13715</v>
      </c>
      <c r="D91" s="94">
        <v>1.9103171709806781E-2</v>
      </c>
      <c r="E91" s="94">
        <v>0.12541013488880787</v>
      </c>
      <c r="F91" s="94">
        <v>0.16317900109369304</v>
      </c>
      <c r="G91" s="94">
        <v>0.17404301859278162</v>
      </c>
      <c r="H91" s="94">
        <v>0.18556325191396281</v>
      </c>
      <c r="I91" s="94">
        <v>0.15377324097703243</v>
      </c>
      <c r="J91" s="94">
        <v>9.2745169522420706E-2</v>
      </c>
      <c r="K91" s="94">
        <v>8.545388261028071E-2</v>
      </c>
      <c r="L91" s="121">
        <v>7.2912869121399923E-4</v>
      </c>
      <c r="M91" s="122">
        <v>0.39701057236602261</v>
      </c>
      <c r="N91" s="122">
        <v>0.60007291286912146</v>
      </c>
      <c r="O91" s="122">
        <v>3.6456434560699965E-3</v>
      </c>
      <c r="P91" s="97">
        <f>SUM(H91:K91)</f>
        <v>0.5175355450236967</v>
      </c>
      <c r="Q91" s="102">
        <v>557</v>
      </c>
      <c r="R91" s="123">
        <v>0</v>
      </c>
      <c r="S91" s="94">
        <v>0</v>
      </c>
      <c r="T91" s="94">
        <v>5.3859964093357273E-3</v>
      </c>
      <c r="U91" s="94">
        <v>1.7953321364452424E-2</v>
      </c>
      <c r="V91" s="94">
        <v>5.9245960502692999E-2</v>
      </c>
      <c r="W91" s="94">
        <v>0.1615798922800718</v>
      </c>
      <c r="X91" s="94">
        <v>0.26032315978456017</v>
      </c>
      <c r="Y91" s="94">
        <v>0.49551166965888688</v>
      </c>
      <c r="Z91" s="121">
        <v>0</v>
      </c>
      <c r="AA91" s="94">
        <v>0.45807844548398707</v>
      </c>
      <c r="AB91" s="94">
        <v>0.54048218783735158</v>
      </c>
      <c r="AC91" s="121"/>
      <c r="AD91" s="124">
        <f>SUM(V91:Y91)</f>
        <v>0.97666068222621183</v>
      </c>
    </row>
    <row r="92" spans="2:30" x14ac:dyDescent="0.15">
      <c r="B92" s="92"/>
      <c r="C92" s="93"/>
      <c r="D92" s="94"/>
      <c r="E92" s="94"/>
      <c r="F92" s="94"/>
      <c r="G92" s="94"/>
      <c r="H92" s="94"/>
      <c r="I92" s="94"/>
      <c r="J92" s="94"/>
      <c r="K92" s="94"/>
      <c r="L92" s="121"/>
      <c r="M92" s="126"/>
      <c r="N92" s="95"/>
      <c r="O92" s="125"/>
      <c r="P92" s="97"/>
      <c r="Q92" s="127"/>
      <c r="R92" s="102"/>
      <c r="S92" s="94"/>
      <c r="T92" s="94"/>
      <c r="U92" s="94"/>
      <c r="V92" s="94"/>
      <c r="W92" s="94"/>
      <c r="X92" s="94"/>
      <c r="Y92" s="94"/>
      <c r="Z92" s="121"/>
      <c r="AA92" s="94"/>
      <c r="AB92" s="94"/>
      <c r="AC92" s="121"/>
      <c r="AD92" s="128"/>
    </row>
    <row r="93" spans="2:30" x14ac:dyDescent="0.15">
      <c r="B93" s="92"/>
      <c r="C93" s="93"/>
      <c r="D93" s="94"/>
      <c r="E93" s="94"/>
      <c r="F93" s="94"/>
      <c r="G93" s="94"/>
      <c r="H93" s="94"/>
      <c r="I93" s="94"/>
      <c r="J93" s="94"/>
      <c r="K93" s="94"/>
      <c r="L93" s="121"/>
      <c r="M93" s="126"/>
      <c r="N93" s="126"/>
      <c r="O93" s="95"/>
      <c r="P93" s="97"/>
      <c r="Q93" s="127"/>
      <c r="R93" s="102"/>
      <c r="S93" s="94"/>
      <c r="T93" s="94"/>
      <c r="U93" s="94"/>
      <c r="V93" s="94"/>
      <c r="W93" s="94"/>
      <c r="X93" s="94"/>
      <c r="Y93" s="94"/>
      <c r="Z93" s="121"/>
      <c r="AA93" s="94"/>
      <c r="AB93" s="94"/>
      <c r="AC93" s="121"/>
      <c r="AD93" s="128"/>
    </row>
    <row r="100" spans="2:32" ht="14" thickBot="1" x14ac:dyDescent="0.2"/>
    <row r="101" spans="2:32" x14ac:dyDescent="0.15">
      <c r="B101" s="163"/>
      <c r="C101" s="84" t="s">
        <v>11</v>
      </c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163"/>
      <c r="O101" s="162"/>
      <c r="P101" s="164"/>
      <c r="Q101" s="31" t="s">
        <v>11</v>
      </c>
      <c r="R101" s="84" t="s">
        <v>14</v>
      </c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163"/>
      <c r="AD101" s="162"/>
      <c r="AE101" s="164"/>
      <c r="AF101" s="31" t="s">
        <v>14</v>
      </c>
    </row>
    <row r="102" spans="2:32" ht="14" thickBot="1" x14ac:dyDescent="0.2"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5"/>
      <c r="O102" s="6"/>
      <c r="P102" s="87"/>
      <c r="Q102" s="30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5"/>
      <c r="AD102" s="6"/>
      <c r="AE102" s="87"/>
      <c r="AF102" s="30"/>
    </row>
    <row r="103" spans="2:32" x14ac:dyDescent="0.15">
      <c r="B103" s="64" t="s">
        <v>19</v>
      </c>
      <c r="C103" s="64" t="s">
        <v>13</v>
      </c>
      <c r="D103" s="163">
        <v>0</v>
      </c>
      <c r="E103" s="162">
        <v>10</v>
      </c>
      <c r="F103" s="162">
        <f>10+E103</f>
        <v>20</v>
      </c>
      <c r="G103" s="162">
        <f t="shared" ref="G103" si="9">10+F103</f>
        <v>30</v>
      </c>
      <c r="H103" s="162">
        <f t="shared" ref="H103" si="10">10+G103</f>
        <v>40</v>
      </c>
      <c r="I103" s="162">
        <f t="shared" ref="I103" si="11">10+H103</f>
        <v>50</v>
      </c>
      <c r="J103" s="162">
        <f t="shared" ref="J103" si="12">10+I103</f>
        <v>60</v>
      </c>
      <c r="K103" s="162">
        <v>70</v>
      </c>
      <c r="L103" s="162" t="s">
        <v>25</v>
      </c>
      <c r="M103" s="164" t="s">
        <v>56</v>
      </c>
      <c r="N103" s="163" t="s">
        <v>15</v>
      </c>
      <c r="O103" s="162" t="s">
        <v>16</v>
      </c>
      <c r="P103" s="164" t="s">
        <v>56</v>
      </c>
      <c r="Q103" s="37" t="s">
        <v>100</v>
      </c>
      <c r="R103" s="64" t="s">
        <v>13</v>
      </c>
      <c r="S103" s="163">
        <v>0</v>
      </c>
      <c r="T103" s="162">
        <v>10</v>
      </c>
      <c r="U103" s="162">
        <f>10+T103</f>
        <v>20</v>
      </c>
      <c r="V103" s="162">
        <f t="shared" ref="V103" si="13">10+U103</f>
        <v>30</v>
      </c>
      <c r="W103" s="162">
        <f t="shared" ref="W103" si="14">10+V103</f>
        <v>40</v>
      </c>
      <c r="X103" s="162">
        <f t="shared" ref="X103" si="15">10+W103</f>
        <v>50</v>
      </c>
      <c r="Y103" s="162">
        <f t="shared" ref="Y103" si="16">10+X103</f>
        <v>60</v>
      </c>
      <c r="Z103" s="162">
        <v>70</v>
      </c>
      <c r="AA103" s="162" t="s">
        <v>25</v>
      </c>
      <c r="AB103" s="164" t="s">
        <v>56</v>
      </c>
      <c r="AC103" s="163" t="s">
        <v>15</v>
      </c>
      <c r="AD103" s="162" t="s">
        <v>16</v>
      </c>
      <c r="AE103" s="164" t="s">
        <v>56</v>
      </c>
      <c r="AF103" s="37" t="s">
        <v>100</v>
      </c>
    </row>
    <row r="104" spans="2:32" x14ac:dyDescent="0.15">
      <c r="B104" s="66" t="s">
        <v>130</v>
      </c>
      <c r="C104">
        <v>10447</v>
      </c>
      <c r="D104" s="33">
        <v>1.12E-2</v>
      </c>
      <c r="E104" s="13">
        <v>2.3699999999999999E-2</v>
      </c>
      <c r="F104" s="13">
        <v>0.13239999999999999</v>
      </c>
      <c r="G104" s="13">
        <v>0.16250000000000001</v>
      </c>
      <c r="H104" s="13">
        <v>0.16400000000000001</v>
      </c>
      <c r="I104" s="13">
        <v>0.1794</v>
      </c>
      <c r="J104" s="13">
        <v>0.1429</v>
      </c>
      <c r="K104" s="13">
        <v>9.6199999999999994E-2</v>
      </c>
      <c r="L104" s="13">
        <v>8.3900000000000002E-2</v>
      </c>
      <c r="M104" s="14">
        <v>3.8E-3</v>
      </c>
      <c r="N104" s="33">
        <v>0.47</v>
      </c>
      <c r="O104" s="13">
        <v>0.52139999999999997</v>
      </c>
      <c r="P104" s="14">
        <v>8.6E-3</v>
      </c>
      <c r="Q104" s="40">
        <f>SUM(I104:M104)</f>
        <v>0.50620000000000009</v>
      </c>
      <c r="R104">
        <v>486</v>
      </c>
      <c r="S104" s="33">
        <v>0</v>
      </c>
      <c r="T104" s="13">
        <v>0</v>
      </c>
      <c r="U104" s="13">
        <v>8.2000000000000007E-3</v>
      </c>
      <c r="V104" s="13">
        <v>4.1000000000000003E-3</v>
      </c>
      <c r="W104" s="13">
        <v>3.09E-2</v>
      </c>
      <c r="X104" s="13">
        <v>5.7599999999999998E-2</v>
      </c>
      <c r="Y104" s="13">
        <v>0.13370000000000001</v>
      </c>
      <c r="Z104" s="13">
        <v>0.251</v>
      </c>
      <c r="AA104" s="13">
        <v>0.51439999999999997</v>
      </c>
      <c r="AB104" s="14">
        <v>0</v>
      </c>
      <c r="AC104" s="33">
        <v>0.60289999999999999</v>
      </c>
      <c r="AD104" s="13">
        <v>0.39090000000000003</v>
      </c>
      <c r="AE104" s="14">
        <v>6.1999999999999998E-3</v>
      </c>
      <c r="AF104" s="40">
        <f>SUM(X104:AB104)</f>
        <v>0.95669999999999999</v>
      </c>
    </row>
    <row r="109" spans="2:32" ht="14" thickBot="1" x14ac:dyDescent="0.2"/>
    <row r="110" spans="2:32" x14ac:dyDescent="0.15">
      <c r="B110" s="163"/>
      <c r="C110" s="84" t="s">
        <v>11</v>
      </c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163"/>
      <c r="O110" s="162"/>
      <c r="P110" s="164"/>
      <c r="Q110" s="31" t="s">
        <v>11</v>
      </c>
      <c r="R110" s="84" t="s">
        <v>14</v>
      </c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163"/>
      <c r="AD110" s="162"/>
      <c r="AE110" s="164"/>
      <c r="AF110" s="31" t="s">
        <v>14</v>
      </c>
    </row>
    <row r="111" spans="2:32" ht="14" thickBot="1" x14ac:dyDescent="0.2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5"/>
      <c r="O111" s="6"/>
      <c r="P111" s="87"/>
      <c r="Q111" s="30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5"/>
      <c r="AD111" s="6"/>
      <c r="AE111" s="87"/>
      <c r="AF111" s="30"/>
    </row>
    <row r="112" spans="2:32" x14ac:dyDescent="0.15">
      <c r="B112" s="64" t="s">
        <v>19</v>
      </c>
      <c r="C112" s="64" t="s">
        <v>13</v>
      </c>
      <c r="D112" s="163">
        <v>0</v>
      </c>
      <c r="E112" s="162">
        <v>10</v>
      </c>
      <c r="F112" s="162">
        <f>10+E112</f>
        <v>20</v>
      </c>
      <c r="G112" s="162">
        <f t="shared" ref="G112" si="17">10+F112</f>
        <v>30</v>
      </c>
      <c r="H112" s="162">
        <f t="shared" ref="H112" si="18">10+G112</f>
        <v>40</v>
      </c>
      <c r="I112" s="162">
        <f t="shared" ref="I112" si="19">10+H112</f>
        <v>50</v>
      </c>
      <c r="J112" s="162">
        <f t="shared" ref="J112" si="20">10+I112</f>
        <v>60</v>
      </c>
      <c r="K112" s="162">
        <v>70</v>
      </c>
      <c r="L112" s="162" t="s">
        <v>25</v>
      </c>
      <c r="M112" s="164" t="s">
        <v>56</v>
      </c>
      <c r="N112" s="163" t="s">
        <v>15</v>
      </c>
      <c r="O112" s="162" t="s">
        <v>16</v>
      </c>
      <c r="P112" s="164" t="s">
        <v>56</v>
      </c>
      <c r="Q112" s="37" t="s">
        <v>100</v>
      </c>
      <c r="R112" s="64" t="s">
        <v>13</v>
      </c>
      <c r="S112" s="163">
        <v>0</v>
      </c>
      <c r="T112" s="162">
        <v>10</v>
      </c>
      <c r="U112" s="162">
        <f>10+T112</f>
        <v>20</v>
      </c>
      <c r="V112" s="162">
        <f t="shared" ref="V112" si="21">10+U112</f>
        <v>30</v>
      </c>
      <c r="W112" s="162">
        <f t="shared" ref="W112" si="22">10+V112</f>
        <v>40</v>
      </c>
      <c r="X112" s="162">
        <f t="shared" ref="X112" si="23">10+W112</f>
        <v>50</v>
      </c>
      <c r="Y112" s="162">
        <f t="shared" ref="Y112" si="24">10+X112</f>
        <v>60</v>
      </c>
      <c r="Z112" s="162">
        <v>70</v>
      </c>
      <c r="AA112" s="162" t="s">
        <v>25</v>
      </c>
      <c r="AB112" s="164" t="s">
        <v>56</v>
      </c>
      <c r="AC112" s="163" t="s">
        <v>15</v>
      </c>
      <c r="AD112" s="162" t="s">
        <v>16</v>
      </c>
      <c r="AE112" s="164" t="s">
        <v>56</v>
      </c>
      <c r="AF112" s="37" t="s">
        <v>100</v>
      </c>
    </row>
    <row r="113" spans="2:32" x14ac:dyDescent="0.15">
      <c r="B113" s="66" t="s">
        <v>131</v>
      </c>
      <c r="C113">
        <v>9630</v>
      </c>
      <c r="D113" s="33">
        <v>1.0072689511941848E-2</v>
      </c>
      <c r="E113" s="13">
        <v>2.0456905503634475E-2</v>
      </c>
      <c r="F113" s="13">
        <v>0.11983385254413292</v>
      </c>
      <c r="G113" s="13">
        <v>0.1537902388369678</v>
      </c>
      <c r="H113" s="13">
        <v>0.17279335410176533</v>
      </c>
      <c r="I113" s="13">
        <v>0.18826583592938734</v>
      </c>
      <c r="J113" s="13">
        <v>0.15368639667705089</v>
      </c>
      <c r="K113" s="13">
        <v>8.8785046728971959E-2</v>
      </c>
      <c r="L113" s="13">
        <v>9.2211838006230534E-2</v>
      </c>
      <c r="M113" s="14">
        <v>1.0384215991692627E-4</v>
      </c>
      <c r="N113" s="33">
        <v>0.47403946002076841</v>
      </c>
      <c r="O113" s="13">
        <v>0.51754932502596052</v>
      </c>
      <c r="P113" s="14">
        <v>8.4112149532710283E-3</v>
      </c>
      <c r="Q113" s="40">
        <f>SUM(I113:M113)</f>
        <v>0.52305295950155761</v>
      </c>
      <c r="R113">
        <v>324</v>
      </c>
      <c r="S113" s="33">
        <v>0</v>
      </c>
      <c r="T113" s="13">
        <v>0</v>
      </c>
      <c r="U113" s="13">
        <v>3.0864197530864196E-3</v>
      </c>
      <c r="V113" s="13">
        <v>9.2592592592592587E-3</v>
      </c>
      <c r="W113" s="13">
        <v>2.1604938271604937E-2</v>
      </c>
      <c r="X113" s="13">
        <v>6.1728395061728392E-2</v>
      </c>
      <c r="Y113" s="13">
        <v>0.18209876543209877</v>
      </c>
      <c r="Z113" s="13">
        <v>0.26543209876543211</v>
      </c>
      <c r="AA113" s="13">
        <v>0.45370370370370372</v>
      </c>
      <c r="AB113" s="14">
        <v>3.0864197530864196E-3</v>
      </c>
      <c r="AC113" s="33">
        <v>0.55864197530864201</v>
      </c>
      <c r="AD113" s="13">
        <v>0.41975308641975306</v>
      </c>
      <c r="AE113" s="14">
        <v>2.1604938271604937E-2</v>
      </c>
      <c r="AF113" s="40">
        <f>SUM(X113:AB113)</f>
        <v>0.96604938271604945</v>
      </c>
    </row>
    <row r="114" spans="2:32" x14ac:dyDescent="0.15">
      <c r="N114" s="194">
        <f>N113+0.5*P113</f>
        <v>0.47824506749740392</v>
      </c>
      <c r="O114" s="194">
        <f>O113+0.5*P113</f>
        <v>0.52175493250259608</v>
      </c>
    </row>
    <row r="124" spans="2:32" ht="14" thickBot="1" x14ac:dyDescent="0.2"/>
    <row r="125" spans="2:32" x14ac:dyDescent="0.15">
      <c r="B125" s="165"/>
      <c r="C125" s="160" t="s">
        <v>11</v>
      </c>
      <c r="D125" s="160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4"/>
      <c r="R125" s="161"/>
      <c r="S125" s="165"/>
      <c r="T125" s="166"/>
      <c r="U125" s="167"/>
      <c r="V125" s="115" t="s">
        <v>11</v>
      </c>
      <c r="W125" s="182" t="s">
        <v>14</v>
      </c>
      <c r="X125" s="160"/>
      <c r="Y125" s="160"/>
      <c r="Z125" s="160"/>
      <c r="AA125" s="160"/>
      <c r="AB125" s="160"/>
      <c r="AC125" s="160"/>
      <c r="AD125" s="160"/>
      <c r="AE125" s="183"/>
      <c r="AF125" s="116" t="s">
        <v>14</v>
      </c>
    </row>
    <row r="126" spans="2:32" ht="14" thickBot="1" x14ac:dyDescent="0.2">
      <c r="B126" s="89"/>
      <c r="C126" s="88"/>
      <c r="D126" s="88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7"/>
      <c r="R126" s="88"/>
      <c r="S126" s="89"/>
      <c r="T126" s="88"/>
      <c r="U126" s="117"/>
      <c r="V126" s="118"/>
      <c r="W126" s="89"/>
      <c r="X126" s="88"/>
      <c r="Y126" s="88"/>
      <c r="Z126" s="88"/>
      <c r="AA126" s="88"/>
      <c r="AB126" s="88"/>
      <c r="AC126" s="88"/>
      <c r="AD126" s="88"/>
      <c r="AE126" s="117"/>
      <c r="AF126" s="119"/>
    </row>
    <row r="127" spans="2:32" x14ac:dyDescent="0.15">
      <c r="B127" s="90" t="s">
        <v>19</v>
      </c>
      <c r="C127" s="167" t="s">
        <v>13</v>
      </c>
      <c r="D127" s="166" t="s">
        <v>60</v>
      </c>
      <c r="E127" s="162">
        <v>20</v>
      </c>
      <c r="F127" s="162">
        <v>25</v>
      </c>
      <c r="G127" s="162">
        <v>30</v>
      </c>
      <c r="H127" s="162">
        <v>35</v>
      </c>
      <c r="I127" s="162">
        <v>40</v>
      </c>
      <c r="J127" s="162">
        <v>45</v>
      </c>
      <c r="K127" s="162">
        <v>50</v>
      </c>
      <c r="L127" s="162">
        <v>55</v>
      </c>
      <c r="M127" s="162">
        <v>60</v>
      </c>
      <c r="N127" s="162">
        <v>65</v>
      </c>
      <c r="O127" s="162">
        <v>70</v>
      </c>
      <c r="P127" s="162">
        <v>75</v>
      </c>
      <c r="Q127" s="162" t="s">
        <v>25</v>
      </c>
      <c r="R127" s="90" t="s">
        <v>93</v>
      </c>
      <c r="S127" s="166" t="s">
        <v>15</v>
      </c>
      <c r="T127" s="166" t="s">
        <v>16</v>
      </c>
      <c r="U127" s="167" t="s">
        <v>56</v>
      </c>
      <c r="V127" s="120" t="s">
        <v>100</v>
      </c>
      <c r="W127" s="167" t="s">
        <v>13</v>
      </c>
      <c r="X127" s="166" t="s">
        <v>60</v>
      </c>
      <c r="Y127" s="166">
        <v>20</v>
      </c>
      <c r="Z127" s="166">
        <v>30</v>
      </c>
      <c r="AA127" s="166">
        <v>40</v>
      </c>
      <c r="AB127" s="166">
        <v>50</v>
      </c>
      <c r="AC127" s="166">
        <v>60</v>
      </c>
      <c r="AD127" s="166">
        <v>70</v>
      </c>
      <c r="AE127" s="167" t="s">
        <v>25</v>
      </c>
      <c r="AF127" s="120" t="s">
        <v>100</v>
      </c>
    </row>
    <row r="128" spans="2:32" x14ac:dyDescent="0.15">
      <c r="B128" s="92" t="s">
        <v>135</v>
      </c>
      <c r="C128" s="184">
        <v>5831</v>
      </c>
      <c r="D128" s="185">
        <v>2.5724575544503515E-2</v>
      </c>
      <c r="E128" s="185">
        <v>6.105299262562168E-2</v>
      </c>
      <c r="F128" s="185">
        <v>6.9627851140456179E-2</v>
      </c>
      <c r="G128" s="185">
        <v>6.4997427542445543E-2</v>
      </c>
      <c r="H128" s="185">
        <v>6.5854913393929002E-2</v>
      </c>
      <c r="I128" s="185">
        <v>7.2714800205796598E-2</v>
      </c>
      <c r="J128" s="185">
        <v>8.6949065340421877E-2</v>
      </c>
      <c r="K128" s="185">
        <v>9.5009432344366318E-2</v>
      </c>
      <c r="L128" s="185">
        <v>0.10324129651860744</v>
      </c>
      <c r="M128" s="186">
        <v>9.6724404047333221E-2</v>
      </c>
      <c r="N128" s="186">
        <v>7.6144743611730403E-2</v>
      </c>
      <c r="O128" s="186">
        <v>4.1502315211799007E-2</v>
      </c>
      <c r="P128" s="185">
        <v>4.7333219001886466E-2</v>
      </c>
      <c r="Q128" s="191">
        <v>9.1922483279025899E-2</v>
      </c>
      <c r="R128" s="97">
        <v>1.2004801920768306E-3</v>
      </c>
      <c r="S128" s="159">
        <v>0.45009257700723782</v>
      </c>
      <c r="T128" s="159">
        <v>0.53812489479885539</v>
      </c>
      <c r="U128" s="159">
        <v>1.178252819390675E-2</v>
      </c>
      <c r="V128" s="143">
        <f>SUM(K128:Q128)</f>
        <v>0.55187789401474874</v>
      </c>
      <c r="W128">
        <v>189</v>
      </c>
      <c r="X128" s="185">
        <v>0</v>
      </c>
      <c r="Y128" s="185">
        <v>0</v>
      </c>
      <c r="Z128" s="185">
        <v>1.5873015873015872E-2</v>
      </c>
      <c r="AA128" s="185">
        <v>2.6455026455026454E-2</v>
      </c>
      <c r="AB128" s="185">
        <v>8.9947089947089942E-2</v>
      </c>
      <c r="AC128" s="186">
        <v>0.21693121693121692</v>
      </c>
      <c r="AD128" s="186">
        <v>0.25925925925925924</v>
      </c>
      <c r="AE128" s="186">
        <v>0.39153439153439151</v>
      </c>
      <c r="AF128" s="143">
        <f>SUM(AB128:AE128)</f>
        <v>0.95767195767195756</v>
      </c>
    </row>
    <row r="129" spans="2:32" x14ac:dyDescent="0.15">
      <c r="B129" s="92"/>
      <c r="C129" s="184"/>
      <c r="D129" s="185"/>
      <c r="E129" s="185"/>
      <c r="F129" s="185"/>
      <c r="G129" s="185"/>
      <c r="H129" s="185"/>
      <c r="I129" s="185"/>
      <c r="J129" s="185"/>
      <c r="K129" s="185"/>
      <c r="L129" s="185"/>
      <c r="M129" s="187"/>
      <c r="N129" s="188"/>
      <c r="O129" s="189"/>
      <c r="P129" s="185"/>
      <c r="Q129" s="187"/>
      <c r="R129" s="190"/>
      <c r="S129" s="94"/>
      <c r="T129" s="94"/>
      <c r="U129" s="94"/>
      <c r="V129" s="94"/>
      <c r="W129" s="94"/>
      <c r="X129" s="94"/>
      <c r="Y129" s="94"/>
      <c r="Z129" s="121"/>
      <c r="AA129" s="94"/>
      <c r="AB129" s="94"/>
      <c r="AC129" s="121"/>
      <c r="AD129" s="128"/>
    </row>
    <row r="135" spans="2:32" ht="14" thickBot="1" x14ac:dyDescent="0.2"/>
    <row r="136" spans="2:32" x14ac:dyDescent="0.15">
      <c r="B136" s="163"/>
      <c r="C136" s="84" t="s">
        <v>11</v>
      </c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163"/>
      <c r="O136" s="162"/>
      <c r="P136" s="164"/>
      <c r="Q136" s="31" t="s">
        <v>11</v>
      </c>
      <c r="R136" s="84" t="s">
        <v>14</v>
      </c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163"/>
      <c r="AD136" s="162"/>
      <c r="AE136" s="164"/>
      <c r="AF136" s="31" t="s">
        <v>14</v>
      </c>
    </row>
    <row r="137" spans="2:32" ht="14" thickBot="1" x14ac:dyDescent="0.2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5"/>
      <c r="O137" s="6"/>
      <c r="P137" s="87"/>
      <c r="Q137" s="30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5"/>
      <c r="AD137" s="6"/>
      <c r="AE137" s="87"/>
      <c r="AF137" s="30"/>
    </row>
    <row r="138" spans="2:32" x14ac:dyDescent="0.15">
      <c r="B138" s="64" t="s">
        <v>19</v>
      </c>
      <c r="C138" s="64" t="s">
        <v>13</v>
      </c>
      <c r="D138" s="163" t="s">
        <v>137</v>
      </c>
      <c r="E138" s="162" t="s">
        <v>138</v>
      </c>
      <c r="F138" s="162" t="s">
        <v>139</v>
      </c>
      <c r="G138" s="162" t="s">
        <v>140</v>
      </c>
      <c r="H138" s="162" t="s">
        <v>141</v>
      </c>
      <c r="I138" s="162" t="s">
        <v>142</v>
      </c>
      <c r="J138" s="162" t="s">
        <v>143</v>
      </c>
      <c r="K138" s="162" t="s">
        <v>144</v>
      </c>
      <c r="L138" s="162" t="s">
        <v>145</v>
      </c>
      <c r="M138" s="164" t="s">
        <v>56</v>
      </c>
      <c r="N138" s="163" t="s">
        <v>15</v>
      </c>
      <c r="O138" s="162" t="s">
        <v>16</v>
      </c>
      <c r="P138" s="164" t="s">
        <v>56</v>
      </c>
      <c r="Q138" s="37" t="s">
        <v>100</v>
      </c>
      <c r="R138" s="64" t="s">
        <v>13</v>
      </c>
      <c r="S138" s="163" t="s">
        <v>137</v>
      </c>
      <c r="T138" s="162" t="s">
        <v>138</v>
      </c>
      <c r="U138" s="162" t="s">
        <v>139</v>
      </c>
      <c r="V138" s="162" t="s">
        <v>140</v>
      </c>
      <c r="W138" s="162" t="s">
        <v>141</v>
      </c>
      <c r="X138" s="162" t="s">
        <v>142</v>
      </c>
      <c r="Y138" s="162" t="s">
        <v>143</v>
      </c>
      <c r="Z138" s="162" t="s">
        <v>144</v>
      </c>
      <c r="AA138" s="162" t="s">
        <v>145</v>
      </c>
      <c r="AB138" s="164" t="s">
        <v>56</v>
      </c>
      <c r="AC138" s="163" t="s">
        <v>15</v>
      </c>
      <c r="AD138" s="162" t="s">
        <v>16</v>
      </c>
      <c r="AE138" s="164" t="s">
        <v>56</v>
      </c>
      <c r="AF138" s="37" t="s">
        <v>100</v>
      </c>
    </row>
    <row r="139" spans="2:32" x14ac:dyDescent="0.15">
      <c r="B139" s="66" t="s">
        <v>136</v>
      </c>
      <c r="C139">
        <v>7394</v>
      </c>
      <c r="D139" s="33">
        <v>1.4471192859074925E-2</v>
      </c>
      <c r="E139" s="13">
        <v>5.4503651609413041E-2</v>
      </c>
      <c r="F139" s="13">
        <v>0.19894509061401136</v>
      </c>
      <c r="G139" s="13">
        <v>0.17189613199891804</v>
      </c>
      <c r="H139" s="13">
        <v>0.17067892886123884</v>
      </c>
      <c r="I139" s="13">
        <v>0.1817690018934271</v>
      </c>
      <c r="J139" s="13">
        <v>0.11766296997565594</v>
      </c>
      <c r="K139" s="13">
        <v>5.6397078712469573E-2</v>
      </c>
      <c r="L139" s="13">
        <v>3.2729239924262916E-2</v>
      </c>
      <c r="M139" s="14">
        <v>9.4671355152826616E-4</v>
      </c>
      <c r="N139" s="33">
        <v>0.46713551528266162</v>
      </c>
      <c r="O139" s="13">
        <v>0.50432783337841491</v>
      </c>
      <c r="P139" s="14">
        <v>2.8536651338923451E-2</v>
      </c>
      <c r="Q139" s="40">
        <f>SUM(I139:M139)</f>
        <v>0.38950500405734378</v>
      </c>
      <c r="R139">
        <v>157</v>
      </c>
      <c r="S139" s="33">
        <v>6.369426751592357E-3</v>
      </c>
      <c r="T139" s="13">
        <v>0</v>
      </c>
      <c r="U139" s="13">
        <v>6.369426751592357E-3</v>
      </c>
      <c r="V139" s="13">
        <v>6.369426751592357E-3</v>
      </c>
      <c r="W139" s="13">
        <v>5.7324840764331211E-2</v>
      </c>
      <c r="X139" s="13">
        <v>9.5541401273885357E-2</v>
      </c>
      <c r="Y139" s="13">
        <v>0.2356687898089172</v>
      </c>
      <c r="Z139" s="13">
        <v>0.26114649681528662</v>
      </c>
      <c r="AA139" s="13">
        <v>0.33121019108280253</v>
      </c>
      <c r="AB139" s="14">
        <v>0</v>
      </c>
      <c r="AC139" s="33">
        <v>0.60509554140127386</v>
      </c>
      <c r="AD139" s="13">
        <v>0.38216560509554143</v>
      </c>
      <c r="AE139" s="14">
        <v>1.2738853503184714E-2</v>
      </c>
      <c r="AF139" s="40">
        <f>SUM(X139:AB139)</f>
        <v>0.92356687898089174</v>
      </c>
    </row>
    <row r="144" spans="2:32" ht="14" thickBot="1" x14ac:dyDescent="0.2"/>
    <row r="145" spans="2:22" x14ac:dyDescent="0.15">
      <c r="B145" s="163"/>
      <c r="C145" s="168" t="s">
        <v>11</v>
      </c>
      <c r="D145" s="168"/>
      <c r="E145" s="168"/>
      <c r="F145" s="168"/>
      <c r="G145" s="168"/>
      <c r="H145" s="168"/>
      <c r="I145" s="163"/>
      <c r="J145" s="162"/>
      <c r="K145" s="162"/>
      <c r="L145" s="37" t="s">
        <v>11</v>
      </c>
      <c r="M145" s="169" t="s">
        <v>14</v>
      </c>
      <c r="N145" s="168"/>
      <c r="O145" s="168"/>
      <c r="P145" s="168"/>
      <c r="Q145" s="168"/>
      <c r="R145" s="168"/>
      <c r="S145" s="163"/>
      <c r="T145" s="162"/>
      <c r="U145" s="162"/>
      <c r="V145" s="37" t="s">
        <v>14</v>
      </c>
    </row>
    <row r="146" spans="2:22" ht="14" thickBot="1" x14ac:dyDescent="0.2">
      <c r="B146" s="5"/>
      <c r="C146" s="6"/>
      <c r="D146" s="6"/>
      <c r="E146" s="6"/>
      <c r="F146" s="6"/>
      <c r="G146" s="6"/>
      <c r="H146" s="6"/>
      <c r="I146" s="5"/>
      <c r="J146" s="6"/>
      <c r="K146" s="6"/>
      <c r="L146" s="38"/>
      <c r="M146" s="6"/>
      <c r="N146" s="6"/>
      <c r="O146" s="6"/>
      <c r="P146" s="6"/>
      <c r="Q146" s="6"/>
      <c r="R146" s="6"/>
      <c r="S146" s="5"/>
      <c r="T146" s="80"/>
      <c r="U146" s="6"/>
      <c r="V146" s="38"/>
    </row>
    <row r="147" spans="2:22" x14ac:dyDescent="0.15">
      <c r="B147" s="64" t="s">
        <v>19</v>
      </c>
      <c r="C147" s="64" t="s">
        <v>13</v>
      </c>
      <c r="D147" s="163" t="s">
        <v>146</v>
      </c>
      <c r="E147" s="162" t="s">
        <v>147</v>
      </c>
      <c r="F147" s="162" t="s">
        <v>148</v>
      </c>
      <c r="G147" s="162" t="s">
        <v>98</v>
      </c>
      <c r="H147" s="162" t="s">
        <v>99</v>
      </c>
      <c r="I147" s="163" t="s">
        <v>15</v>
      </c>
      <c r="J147" s="162" t="s">
        <v>16</v>
      </c>
      <c r="K147" s="162" t="s">
        <v>56</v>
      </c>
      <c r="L147" s="38" t="s">
        <v>100</v>
      </c>
      <c r="M147" s="164" t="s">
        <v>13</v>
      </c>
      <c r="N147" s="163" t="s">
        <v>146</v>
      </c>
      <c r="O147" s="162" t="s">
        <v>147</v>
      </c>
      <c r="P147" s="162" t="s">
        <v>148</v>
      </c>
      <c r="Q147" s="162" t="s">
        <v>98</v>
      </c>
      <c r="R147" s="162" t="s">
        <v>99</v>
      </c>
      <c r="S147" s="163" t="s">
        <v>15</v>
      </c>
      <c r="T147" s="162" t="s">
        <v>16</v>
      </c>
      <c r="U147" s="162" t="s">
        <v>56</v>
      </c>
      <c r="V147" s="38" t="s">
        <v>100</v>
      </c>
    </row>
    <row r="148" spans="2:22" x14ac:dyDescent="0.15">
      <c r="B148" s="10" t="s">
        <v>149</v>
      </c>
      <c r="C148" s="12">
        <v>6951</v>
      </c>
      <c r="D148" s="79">
        <v>0.01</v>
      </c>
      <c r="E148" s="79">
        <v>0.06</v>
      </c>
      <c r="F148" s="79">
        <v>0.39</v>
      </c>
      <c r="G148" s="79">
        <v>0.28000000000000003</v>
      </c>
      <c r="H148" s="79">
        <v>0.25</v>
      </c>
      <c r="I148" s="74">
        <v>0.48</v>
      </c>
      <c r="J148" s="75">
        <v>0.51</v>
      </c>
      <c r="K148" s="75">
        <v>0.01</v>
      </c>
      <c r="L148" s="39">
        <f>SUM(G148:H148)</f>
        <v>0.53</v>
      </c>
      <c r="M148">
        <v>213</v>
      </c>
      <c r="N148" s="13">
        <v>0</v>
      </c>
      <c r="O148" s="13">
        <v>0</v>
      </c>
      <c r="P148" s="13">
        <v>0.05</v>
      </c>
      <c r="Q148" s="77">
        <v>0.1</v>
      </c>
      <c r="R148" s="13">
        <v>0.85</v>
      </c>
      <c r="S148" s="33">
        <v>0.62</v>
      </c>
      <c r="T148" s="13">
        <v>0.38</v>
      </c>
      <c r="U148" s="13">
        <v>0</v>
      </c>
      <c r="V148" s="143">
        <f>SUM(Q148:R148)</f>
        <v>0.95</v>
      </c>
    </row>
    <row r="151" spans="2:22" ht="14" thickBot="1" x14ac:dyDescent="0.2"/>
    <row r="152" spans="2:22" x14ac:dyDescent="0.15">
      <c r="B152" s="141"/>
      <c r="C152" s="178" t="s">
        <v>11</v>
      </c>
      <c r="D152" s="178"/>
      <c r="E152" s="178"/>
      <c r="F152" s="178"/>
      <c r="G152" s="178"/>
      <c r="H152" s="179"/>
      <c r="I152" s="141"/>
      <c r="J152" s="139"/>
      <c r="K152" s="139"/>
      <c r="L152" s="116" t="s">
        <v>11</v>
      </c>
    </row>
    <row r="153" spans="2:22" ht="14" thickBot="1" x14ac:dyDescent="0.2">
      <c r="B153" s="89"/>
      <c r="C153" s="88"/>
      <c r="D153" s="88"/>
      <c r="E153" s="88"/>
      <c r="F153" s="88"/>
      <c r="G153" s="88"/>
      <c r="H153" s="88"/>
      <c r="I153" s="89"/>
      <c r="J153" s="88"/>
      <c r="K153" s="133"/>
      <c r="L153" s="119"/>
    </row>
    <row r="154" spans="2:22" x14ac:dyDescent="0.15">
      <c r="B154" s="90" t="s">
        <v>19</v>
      </c>
      <c r="C154" s="140" t="s">
        <v>13</v>
      </c>
      <c r="D154" s="139" t="s">
        <v>42</v>
      </c>
      <c r="E154" s="139" t="s">
        <v>97</v>
      </c>
      <c r="F154" s="139" t="s">
        <v>98</v>
      </c>
      <c r="G154" s="139" t="s">
        <v>99</v>
      </c>
      <c r="H154" s="139" t="s">
        <v>93</v>
      </c>
      <c r="I154" s="141" t="s">
        <v>15</v>
      </c>
      <c r="J154" s="139" t="s">
        <v>16</v>
      </c>
      <c r="K154" s="139" t="s">
        <v>56</v>
      </c>
      <c r="L154" s="119" t="s">
        <v>100</v>
      </c>
    </row>
    <row r="155" spans="2:22" x14ac:dyDescent="0.15">
      <c r="B155" s="101" t="s">
        <v>96</v>
      </c>
      <c r="C155" s="102">
        <v>10224</v>
      </c>
      <c r="D155" s="94">
        <v>1.7146178436501017E-2</v>
      </c>
      <c r="E155" s="94">
        <v>0.47747747747747749</v>
      </c>
      <c r="F155" s="94">
        <v>0.27201394943330426</v>
      </c>
      <c r="G155" s="94">
        <v>0.23103748910200522</v>
      </c>
      <c r="H155" s="94">
        <v>2.3249055507120024E-3</v>
      </c>
      <c r="I155" s="130">
        <v>0.4876489392618425</v>
      </c>
      <c r="J155" s="122">
        <v>0.50366899157221734</v>
      </c>
      <c r="K155" s="122">
        <v>8.6820691659401338E-3</v>
      </c>
      <c r="L155" s="134">
        <f>SUM(F155:G155)</f>
        <v>0.50305143853530954</v>
      </c>
      <c r="S155" s="132"/>
    </row>
    <row r="156" spans="2:22" x14ac:dyDescent="0.15">
      <c r="B156" s="101"/>
      <c r="C156" s="95"/>
      <c r="D156" s="95"/>
      <c r="E156" s="95"/>
      <c r="F156" s="95"/>
      <c r="G156" s="95"/>
      <c r="H156" s="95"/>
      <c r="I156" s="101"/>
      <c r="J156" s="95"/>
      <c r="K156" s="125"/>
      <c r="L156" s="98"/>
    </row>
    <row r="158" spans="2:22" ht="14" thickBot="1" x14ac:dyDescent="0.2"/>
    <row r="159" spans="2:22" x14ac:dyDescent="0.15">
      <c r="B159" s="108"/>
      <c r="C159" s="168" t="s">
        <v>11</v>
      </c>
      <c r="D159" s="168"/>
      <c r="E159" s="168"/>
      <c r="F159" s="168"/>
      <c r="G159" s="168"/>
      <c r="H159" s="168"/>
      <c r="I159" s="168"/>
      <c r="J159" s="168"/>
      <c r="K159" s="37" t="s">
        <v>11</v>
      </c>
    </row>
    <row r="160" spans="2:22" ht="14" thickBot="1" x14ac:dyDescent="0.2">
      <c r="B160" s="5"/>
      <c r="C160" s="6"/>
      <c r="D160" s="6"/>
      <c r="E160" s="6"/>
      <c r="F160" s="6"/>
      <c r="G160" s="6"/>
      <c r="H160" s="6"/>
      <c r="I160" s="6"/>
      <c r="J160" s="6"/>
      <c r="K160" s="38"/>
    </row>
    <row r="161" spans="2:30" x14ac:dyDescent="0.15">
      <c r="B161" s="64" t="s">
        <v>19</v>
      </c>
      <c r="C161" s="64" t="s">
        <v>13</v>
      </c>
      <c r="D161" s="108" t="s">
        <v>104</v>
      </c>
      <c r="E161" s="131" t="s">
        <v>105</v>
      </c>
      <c r="F161" s="107" t="s">
        <v>106</v>
      </c>
      <c r="G161" s="107" t="s">
        <v>107</v>
      </c>
      <c r="H161" s="107" t="s">
        <v>108</v>
      </c>
      <c r="I161" s="107" t="s">
        <v>98</v>
      </c>
      <c r="J161" s="107" t="s">
        <v>99</v>
      </c>
      <c r="K161" s="37" t="s">
        <v>100</v>
      </c>
    </row>
    <row r="162" spans="2:30" x14ac:dyDescent="0.15">
      <c r="B162" s="66" t="s">
        <v>103</v>
      </c>
      <c r="C162" s="67">
        <v>29441</v>
      </c>
      <c r="D162" s="33" t="s">
        <v>94</v>
      </c>
      <c r="E162" s="13" t="s">
        <v>94</v>
      </c>
      <c r="F162" s="13">
        <v>0.01</v>
      </c>
      <c r="G162" s="13">
        <v>0.06</v>
      </c>
      <c r="H162" s="13">
        <v>0.4</v>
      </c>
      <c r="I162" s="13">
        <v>0.28999999999999998</v>
      </c>
      <c r="J162" s="13">
        <v>0.23</v>
      </c>
      <c r="K162" s="70">
        <f>SUM(I162:J162)</f>
        <v>0.52</v>
      </c>
    </row>
    <row r="163" spans="2:30" x14ac:dyDescent="0.15">
      <c r="B163" s="66"/>
      <c r="C163" s="67"/>
      <c r="D163" s="33"/>
      <c r="E163" s="13"/>
      <c r="F163" s="13"/>
      <c r="G163" s="13"/>
      <c r="H163" s="13"/>
      <c r="I163" s="13"/>
      <c r="J163" s="14"/>
      <c r="K163" s="70"/>
    </row>
    <row r="164" spans="2:30" x14ac:dyDescent="0.15">
      <c r="B164" s="66"/>
      <c r="C164" s="67"/>
      <c r="D164" s="33"/>
      <c r="E164" s="13"/>
      <c r="F164" s="13"/>
      <c r="G164" s="13"/>
      <c r="H164" s="13"/>
      <c r="I164" s="13"/>
      <c r="J164" s="14"/>
      <c r="K164" s="70"/>
    </row>
    <row r="169" spans="2:30" x14ac:dyDescent="0.15">
      <c r="B169" t="s">
        <v>87</v>
      </c>
    </row>
    <row r="172" spans="2:30" ht="14" thickBot="1" x14ac:dyDescent="0.2"/>
    <row r="173" spans="2:30" x14ac:dyDescent="0.15">
      <c r="B173" s="108"/>
      <c r="C173" s="168" t="s">
        <v>11</v>
      </c>
      <c r="D173" s="168"/>
      <c r="E173" s="168"/>
      <c r="F173" s="168"/>
      <c r="G173" s="168"/>
      <c r="H173" s="168"/>
      <c r="I173" s="108"/>
      <c r="J173" s="107"/>
      <c r="K173" s="107"/>
      <c r="L173" s="37" t="s">
        <v>11</v>
      </c>
      <c r="M173" s="169" t="s">
        <v>14</v>
      </c>
      <c r="N173" s="168"/>
      <c r="O173" s="168"/>
      <c r="P173" s="168"/>
      <c r="Q173" s="168"/>
      <c r="R173" s="168"/>
      <c r="S173" s="108"/>
      <c r="T173" s="107"/>
      <c r="U173" s="107"/>
      <c r="V173" s="37" t="s">
        <v>14</v>
      </c>
    </row>
    <row r="174" spans="2:30" ht="14" thickBot="1" x14ac:dyDescent="0.2">
      <c r="B174" s="5"/>
      <c r="C174" s="6"/>
      <c r="D174" s="6"/>
      <c r="E174" s="6"/>
      <c r="F174" s="6"/>
      <c r="G174" s="6"/>
      <c r="H174" s="6"/>
      <c r="I174" s="5"/>
      <c r="J174" s="6"/>
      <c r="K174" s="6"/>
      <c r="L174" s="38"/>
      <c r="M174" s="6"/>
      <c r="N174" s="6"/>
      <c r="O174" s="6"/>
      <c r="P174" s="6"/>
      <c r="Q174" s="6"/>
      <c r="R174" s="6"/>
      <c r="S174" s="5"/>
      <c r="T174" s="80"/>
      <c r="U174" s="6"/>
      <c r="V174" s="38"/>
    </row>
    <row r="175" spans="2:30" x14ac:dyDescent="0.15">
      <c r="B175" s="64" t="s">
        <v>19</v>
      </c>
      <c r="C175" s="64" t="s">
        <v>13</v>
      </c>
      <c r="D175" s="108" t="s">
        <v>53</v>
      </c>
      <c r="E175" s="107" t="s">
        <v>54</v>
      </c>
      <c r="F175" s="107" t="s">
        <v>55</v>
      </c>
      <c r="G175" s="107" t="s">
        <v>51</v>
      </c>
      <c r="H175" s="107" t="s">
        <v>25</v>
      </c>
      <c r="I175" s="108" t="s">
        <v>15</v>
      </c>
      <c r="J175" s="107" t="s">
        <v>16</v>
      </c>
      <c r="K175" s="107" t="s">
        <v>56</v>
      </c>
      <c r="L175" s="38" t="s">
        <v>100</v>
      </c>
      <c r="M175" s="109" t="s">
        <v>13</v>
      </c>
      <c r="N175" s="108" t="s">
        <v>53</v>
      </c>
      <c r="O175" s="107" t="s">
        <v>54</v>
      </c>
      <c r="P175" s="107" t="s">
        <v>55</v>
      </c>
      <c r="Q175" s="107" t="s">
        <v>51</v>
      </c>
      <c r="R175" s="107" t="s">
        <v>25</v>
      </c>
      <c r="S175" s="108" t="s">
        <v>15</v>
      </c>
      <c r="T175" s="107" t="s">
        <v>16</v>
      </c>
      <c r="U175" s="107" t="s">
        <v>56</v>
      </c>
      <c r="V175" s="38" t="s">
        <v>57</v>
      </c>
    </row>
    <row r="176" spans="2:30" x14ac:dyDescent="0.15">
      <c r="B176" s="10" t="s">
        <v>58</v>
      </c>
      <c r="C176" s="12">
        <v>11445</v>
      </c>
      <c r="D176" s="79">
        <v>0.03</v>
      </c>
      <c r="E176" s="79">
        <v>0.28000000000000003</v>
      </c>
      <c r="F176" s="79">
        <v>0.34</v>
      </c>
      <c r="G176" s="79">
        <v>0.25</v>
      </c>
      <c r="H176" s="79">
        <v>0.1</v>
      </c>
      <c r="I176" s="74">
        <v>0.45</v>
      </c>
      <c r="J176" s="75">
        <v>0.52</v>
      </c>
      <c r="K176" s="75">
        <v>0.03</v>
      </c>
      <c r="L176" s="39">
        <f>SUM(F176:H176)</f>
        <v>0.69000000000000006</v>
      </c>
      <c r="M176" s="135">
        <v>603</v>
      </c>
      <c r="N176" s="13">
        <v>0</v>
      </c>
      <c r="O176" s="13">
        <v>0</v>
      </c>
      <c r="P176" s="13">
        <v>0.08</v>
      </c>
      <c r="Q176" s="77">
        <v>0.38</v>
      </c>
      <c r="R176" s="13">
        <v>0.54</v>
      </c>
      <c r="S176" s="33">
        <v>0.43</v>
      </c>
      <c r="T176" s="13">
        <v>0.56999999999999995</v>
      </c>
      <c r="U176" s="13">
        <v>0</v>
      </c>
      <c r="V176" s="143">
        <f>SUM(Q176:R176)</f>
        <v>0.92</v>
      </c>
      <c r="AC176" s="13"/>
      <c r="AD176" s="39"/>
    </row>
    <row r="180" spans="2:11" ht="14" thickBot="1" x14ac:dyDescent="0.2"/>
    <row r="181" spans="2:11" x14ac:dyDescent="0.15">
      <c r="B181" s="163"/>
      <c r="C181" s="84" t="s">
        <v>11</v>
      </c>
      <c r="D181" s="84"/>
      <c r="E181" s="84"/>
      <c r="F181" s="84"/>
      <c r="G181" s="84"/>
      <c r="H181" s="163"/>
      <c r="I181" s="162"/>
      <c r="J181" s="164"/>
      <c r="K181" s="37" t="s">
        <v>11</v>
      </c>
    </row>
    <row r="182" spans="2:11" ht="14" thickBot="1" x14ac:dyDescent="0.2">
      <c r="B182" s="5"/>
      <c r="C182" s="6"/>
      <c r="D182" s="6"/>
      <c r="E182" s="6"/>
      <c r="F182" s="6"/>
      <c r="G182" s="6"/>
      <c r="H182" s="5"/>
      <c r="I182" s="6"/>
      <c r="J182" s="87"/>
      <c r="K182" s="38"/>
    </row>
    <row r="183" spans="2:11" x14ac:dyDescent="0.15">
      <c r="B183" s="64" t="s">
        <v>19</v>
      </c>
      <c r="C183" s="64" t="s">
        <v>13</v>
      </c>
      <c r="D183" s="163" t="s">
        <v>42</v>
      </c>
      <c r="E183" s="131" t="s">
        <v>133</v>
      </c>
      <c r="F183" s="162" t="s">
        <v>134</v>
      </c>
      <c r="G183" s="162" t="s">
        <v>56</v>
      </c>
      <c r="H183" s="163" t="s">
        <v>15</v>
      </c>
      <c r="I183" s="162" t="s">
        <v>16</v>
      </c>
      <c r="J183" s="164" t="s">
        <v>56</v>
      </c>
      <c r="K183" s="37" t="s">
        <v>57</v>
      </c>
    </row>
    <row r="184" spans="2:11" x14ac:dyDescent="0.15">
      <c r="B184" s="66" t="s">
        <v>132</v>
      </c>
      <c r="C184" s="67">
        <v>20166</v>
      </c>
      <c r="D184" s="33">
        <v>0.01</v>
      </c>
      <c r="E184" s="13">
        <v>0.62</v>
      </c>
      <c r="F184" s="13">
        <v>0.34</v>
      </c>
      <c r="G184" s="13">
        <v>0.03</v>
      </c>
      <c r="H184" s="33">
        <v>0.44</v>
      </c>
      <c r="I184" s="13">
        <v>0.54</v>
      </c>
      <c r="J184" s="14">
        <v>0.02</v>
      </c>
      <c r="K184" s="70">
        <f>SUM(F184)</f>
        <v>0.34</v>
      </c>
    </row>
    <row r="185" spans="2:11" x14ac:dyDescent="0.15">
      <c r="B185" s="66"/>
      <c r="C185" s="67"/>
      <c r="D185" s="33"/>
      <c r="E185" s="13"/>
      <c r="F185" s="13"/>
      <c r="G185" s="14"/>
    </row>
    <row r="186" spans="2:11" x14ac:dyDescent="0.15">
      <c r="B186" s="66"/>
      <c r="C186" s="67"/>
      <c r="D186" s="33"/>
      <c r="E186" s="13"/>
      <c r="F186" s="13"/>
      <c r="G186" s="14"/>
    </row>
  </sheetData>
  <mergeCells count="21">
    <mergeCell ref="C145:H145"/>
    <mergeCell ref="M145:R145"/>
    <mergeCell ref="C173:H173"/>
    <mergeCell ref="C88:L88"/>
    <mergeCell ref="Q88:Z88"/>
    <mergeCell ref="C79:L79"/>
    <mergeCell ref="Q79:Z79"/>
    <mergeCell ref="M173:R173"/>
    <mergeCell ref="Q24:Z24"/>
    <mergeCell ref="C152:H152"/>
    <mergeCell ref="Q71:Z71"/>
    <mergeCell ref="Q54:Z54"/>
    <mergeCell ref="Q34:Z34"/>
    <mergeCell ref="R46:AB46"/>
    <mergeCell ref="C54:L54"/>
    <mergeCell ref="C34:L34"/>
    <mergeCell ref="C71:L71"/>
    <mergeCell ref="C46:M46"/>
    <mergeCell ref="C8:K8"/>
    <mergeCell ref="C159:J159"/>
    <mergeCell ref="C24:L24"/>
  </mergeCells>
  <hyperlinks>
    <hyperlink ref="B70" r:id="rId1" xr:uid="{00000000-0004-0000-03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2:M43"/>
  <sheetViews>
    <sheetView topLeftCell="B1" zoomScale="59" workbookViewId="0">
      <selection activeCell="G35" sqref="G35"/>
    </sheetView>
    <sheetView workbookViewId="1"/>
  </sheetViews>
  <sheetFormatPr baseColWidth="10" defaultColWidth="11.5" defaultRowHeight="13" x14ac:dyDescent="0.15"/>
  <sheetData>
    <row r="2" spans="2:13" x14ac:dyDescent="0.15">
      <c r="C2" t="s">
        <v>86</v>
      </c>
    </row>
    <row r="3" spans="2:13" ht="14" thickBot="1" x14ac:dyDescent="0.2"/>
    <row r="4" spans="2:13" ht="14" thickBot="1" x14ac:dyDescent="0.2">
      <c r="B4" s="105">
        <v>43923</v>
      </c>
      <c r="C4" s="180" t="s">
        <v>14</v>
      </c>
      <c r="D4" s="178"/>
      <c r="E4" s="178"/>
      <c r="F4" s="178"/>
      <c r="G4" s="178"/>
      <c r="H4" s="178"/>
      <c r="I4" s="178"/>
      <c r="J4" s="82" t="s">
        <v>11</v>
      </c>
    </row>
    <row r="5" spans="2:13" ht="14" thickBot="1" x14ac:dyDescent="0.2">
      <c r="C5" s="99" t="s">
        <v>19</v>
      </c>
      <c r="D5" s="100" t="s">
        <v>13</v>
      </c>
      <c r="E5" s="100" t="s">
        <v>53</v>
      </c>
      <c r="F5" s="100" t="s">
        <v>54</v>
      </c>
      <c r="G5" s="100" t="s">
        <v>55</v>
      </c>
      <c r="H5" s="100" t="s">
        <v>51</v>
      </c>
      <c r="I5" s="100" t="s">
        <v>25</v>
      </c>
      <c r="J5" s="37" t="s">
        <v>57</v>
      </c>
    </row>
    <row r="6" spans="2:13" x14ac:dyDescent="0.15">
      <c r="C6" s="101" t="s">
        <v>67</v>
      </c>
      <c r="D6" s="102">
        <v>3302</v>
      </c>
      <c r="E6" s="73">
        <v>1E-3</v>
      </c>
      <c r="F6" s="73">
        <v>0.01</v>
      </c>
      <c r="G6" s="73">
        <v>7.0000000000000007E-2</v>
      </c>
      <c r="H6" s="73">
        <v>0.39</v>
      </c>
      <c r="I6" s="73">
        <v>0.53</v>
      </c>
      <c r="J6" s="81">
        <f>SUM(H6:I6)</f>
        <v>0.92</v>
      </c>
    </row>
    <row r="11" spans="2:13" x14ac:dyDescent="0.15">
      <c r="C11" t="s">
        <v>84</v>
      </c>
    </row>
    <row r="12" spans="2:13" ht="14" thickBot="1" x14ac:dyDescent="0.2">
      <c r="E12" s="52" t="s">
        <v>0</v>
      </c>
      <c r="F12" s="52" t="s">
        <v>36</v>
      </c>
      <c r="G12" s="53" t="s">
        <v>37</v>
      </c>
      <c r="H12" s="52" t="s">
        <v>38</v>
      </c>
      <c r="I12" s="52" t="s">
        <v>39</v>
      </c>
      <c r="J12" s="52" t="s">
        <v>68</v>
      </c>
      <c r="K12" s="52" t="s">
        <v>69</v>
      </c>
      <c r="L12" s="54" t="s">
        <v>59</v>
      </c>
      <c r="M12" s="42" t="s">
        <v>34</v>
      </c>
    </row>
    <row r="13" spans="2:13" ht="15" thickBot="1" x14ac:dyDescent="0.2">
      <c r="B13" s="105">
        <v>43917</v>
      </c>
      <c r="C13" s="177" t="s">
        <v>67</v>
      </c>
      <c r="D13" s="55" t="s">
        <v>30</v>
      </c>
      <c r="E13" s="61">
        <v>333</v>
      </c>
      <c r="F13" s="58">
        <v>0</v>
      </c>
      <c r="G13" s="45">
        <v>1.8018018018018018E-2</v>
      </c>
      <c r="H13" s="45">
        <v>0.12012012012012012</v>
      </c>
      <c r="I13" s="45">
        <v>0.20420420420420421</v>
      </c>
      <c r="J13" s="45">
        <v>0.35435435435435436</v>
      </c>
      <c r="K13" s="45">
        <v>0.3033033033033033</v>
      </c>
      <c r="L13" s="46">
        <f>SUM(I13:K13)</f>
        <v>0.86186186186186187</v>
      </c>
      <c r="M13" s="47"/>
    </row>
    <row r="14" spans="2:13" ht="15" thickBot="1" x14ac:dyDescent="0.2">
      <c r="C14" s="177"/>
      <c r="D14" s="56" t="s">
        <v>31</v>
      </c>
      <c r="E14" s="62">
        <v>206</v>
      </c>
      <c r="F14" s="59">
        <v>0</v>
      </c>
      <c r="G14" s="43">
        <v>9.7087378640776691E-3</v>
      </c>
      <c r="H14" s="43">
        <v>0.11165048543689321</v>
      </c>
      <c r="I14" s="43">
        <v>0.15048543689320387</v>
      </c>
      <c r="J14" s="43">
        <v>0.30582524271844658</v>
      </c>
      <c r="K14" s="43">
        <v>0.42233009708737862</v>
      </c>
      <c r="L14" s="46">
        <f t="shared" ref="L14:L15" si="0">SUM(I14:K14)</f>
        <v>0.87864077669902907</v>
      </c>
      <c r="M14" s="48">
        <f>L14/L13</f>
        <v>1.0194682182605459</v>
      </c>
    </row>
    <row r="15" spans="2:13" ht="15" thickBot="1" x14ac:dyDescent="0.2">
      <c r="C15" s="177"/>
      <c r="D15" s="57" t="s">
        <v>33</v>
      </c>
      <c r="E15" s="63">
        <v>539</v>
      </c>
      <c r="F15" s="60">
        <v>0</v>
      </c>
      <c r="G15" s="49">
        <v>1.4842300556586271E-2</v>
      </c>
      <c r="H15" s="49">
        <v>0.11688311688311688</v>
      </c>
      <c r="I15" s="49">
        <v>0.18367346938775511</v>
      </c>
      <c r="J15" s="49">
        <v>0.3358070500927644</v>
      </c>
      <c r="K15" s="49">
        <v>0.34879406307977734</v>
      </c>
      <c r="L15" s="46">
        <f t="shared" si="0"/>
        <v>0.86827458256029688</v>
      </c>
      <c r="M15" s="51"/>
    </row>
    <row r="18" spans="4:6" x14ac:dyDescent="0.15">
      <c r="D18" s="103" t="s">
        <v>0</v>
      </c>
    </row>
    <row r="19" spans="4:6" x14ac:dyDescent="0.15">
      <c r="D19" s="52" t="s">
        <v>0</v>
      </c>
      <c r="E19">
        <v>539</v>
      </c>
    </row>
    <row r="20" spans="4:6" x14ac:dyDescent="0.15">
      <c r="D20" s="52" t="s">
        <v>36</v>
      </c>
      <c r="E20">
        <v>0</v>
      </c>
      <c r="F20">
        <f>E20/539</f>
        <v>0</v>
      </c>
    </row>
    <row r="21" spans="4:6" x14ac:dyDescent="0.15">
      <c r="D21" s="53" t="s">
        <v>37</v>
      </c>
      <c r="E21">
        <v>8</v>
      </c>
      <c r="F21">
        <f t="shared" ref="F21:F25" si="1">E21/539</f>
        <v>1.4842300556586271E-2</v>
      </c>
    </row>
    <row r="22" spans="4:6" x14ac:dyDescent="0.15">
      <c r="D22" s="52" t="s">
        <v>38</v>
      </c>
      <c r="E22">
        <v>63</v>
      </c>
      <c r="F22">
        <f t="shared" si="1"/>
        <v>0.11688311688311688</v>
      </c>
    </row>
    <row r="23" spans="4:6" x14ac:dyDescent="0.15">
      <c r="D23" s="52" t="s">
        <v>39</v>
      </c>
      <c r="E23">
        <v>99</v>
      </c>
      <c r="F23">
        <f t="shared" si="1"/>
        <v>0.18367346938775511</v>
      </c>
    </row>
    <row r="24" spans="4:6" x14ac:dyDescent="0.15">
      <c r="D24" s="52" t="s">
        <v>68</v>
      </c>
      <c r="E24">
        <v>181</v>
      </c>
      <c r="F24">
        <f t="shared" si="1"/>
        <v>0.3358070500927644</v>
      </c>
    </row>
    <row r="25" spans="4:6" x14ac:dyDescent="0.15">
      <c r="D25" s="52" t="s">
        <v>69</v>
      </c>
      <c r="E25">
        <v>188</v>
      </c>
      <c r="F25">
        <f t="shared" si="1"/>
        <v>0.34879406307977734</v>
      </c>
    </row>
    <row r="27" spans="4:6" x14ac:dyDescent="0.15">
      <c r="D27" s="104" t="s">
        <v>10</v>
      </c>
    </row>
    <row r="28" spans="4:6" x14ac:dyDescent="0.15">
      <c r="D28" s="52" t="s">
        <v>0</v>
      </c>
      <c r="E28">
        <f>SUM(E29:E34)</f>
        <v>333</v>
      </c>
    </row>
    <row r="29" spans="4:6" x14ac:dyDescent="0.15">
      <c r="D29" s="52" t="s">
        <v>36</v>
      </c>
      <c r="E29">
        <v>0</v>
      </c>
      <c r="F29">
        <f>E29/333</f>
        <v>0</v>
      </c>
    </row>
    <row r="30" spans="4:6" x14ac:dyDescent="0.15">
      <c r="D30" s="53" t="s">
        <v>37</v>
      </c>
      <c r="E30">
        <v>6</v>
      </c>
      <c r="F30">
        <f t="shared" ref="F30:F33" si="2">E30/333</f>
        <v>1.8018018018018018E-2</v>
      </c>
    </row>
    <row r="31" spans="4:6" x14ac:dyDescent="0.15">
      <c r="D31" s="52" t="s">
        <v>38</v>
      </c>
      <c r="E31">
        <v>40</v>
      </c>
      <c r="F31">
        <f t="shared" si="2"/>
        <v>0.12012012012012012</v>
      </c>
    </row>
    <row r="32" spans="4:6" x14ac:dyDescent="0.15">
      <c r="D32" s="52" t="s">
        <v>39</v>
      </c>
      <c r="E32">
        <v>68</v>
      </c>
      <c r="F32">
        <f t="shared" si="2"/>
        <v>0.20420420420420421</v>
      </c>
    </row>
    <row r="33" spans="4:6" x14ac:dyDescent="0.15">
      <c r="D33" s="52" t="s">
        <v>68</v>
      </c>
      <c r="E33">
        <v>118</v>
      </c>
      <c r="F33">
        <f t="shared" si="2"/>
        <v>0.35435435435435436</v>
      </c>
    </row>
    <row r="34" spans="4:6" x14ac:dyDescent="0.15">
      <c r="D34" s="52" t="s">
        <v>69</v>
      </c>
      <c r="E34">
        <v>101</v>
      </c>
      <c r="F34">
        <f>E34/333</f>
        <v>0.3033033033033033</v>
      </c>
    </row>
    <row r="36" spans="4:6" x14ac:dyDescent="0.15">
      <c r="D36" s="104" t="s">
        <v>9</v>
      </c>
    </row>
    <row r="37" spans="4:6" x14ac:dyDescent="0.15">
      <c r="D37" s="52" t="s">
        <v>0</v>
      </c>
      <c r="E37">
        <f>SUM(E38:E43)</f>
        <v>206</v>
      </c>
    </row>
    <row r="38" spans="4:6" x14ac:dyDescent="0.15">
      <c r="D38" s="52" t="s">
        <v>36</v>
      </c>
      <c r="E38">
        <v>0</v>
      </c>
      <c r="F38">
        <f>E38/206</f>
        <v>0</v>
      </c>
    </row>
    <row r="39" spans="4:6" x14ac:dyDescent="0.15">
      <c r="D39" s="53" t="s">
        <v>37</v>
      </c>
      <c r="E39">
        <v>2</v>
      </c>
      <c r="F39">
        <f t="shared" ref="F39:F43" si="3">E39/206</f>
        <v>9.7087378640776691E-3</v>
      </c>
    </row>
    <row r="40" spans="4:6" x14ac:dyDescent="0.15">
      <c r="D40" s="52" t="s">
        <v>38</v>
      </c>
      <c r="E40">
        <v>23</v>
      </c>
      <c r="F40">
        <f t="shared" si="3"/>
        <v>0.11165048543689321</v>
      </c>
    </row>
    <row r="41" spans="4:6" x14ac:dyDescent="0.15">
      <c r="D41" s="52" t="s">
        <v>39</v>
      </c>
      <c r="E41">
        <v>31</v>
      </c>
      <c r="F41">
        <f t="shared" si="3"/>
        <v>0.15048543689320387</v>
      </c>
    </row>
    <row r="42" spans="4:6" x14ac:dyDescent="0.15">
      <c r="D42" s="52" t="s">
        <v>68</v>
      </c>
      <c r="E42">
        <v>63</v>
      </c>
      <c r="F42">
        <f t="shared" si="3"/>
        <v>0.30582524271844658</v>
      </c>
    </row>
    <row r="43" spans="4:6" x14ac:dyDescent="0.15">
      <c r="D43" s="52" t="s">
        <v>69</v>
      </c>
      <c r="E43">
        <v>87</v>
      </c>
      <c r="F43">
        <f t="shared" si="3"/>
        <v>0.42233009708737862</v>
      </c>
    </row>
  </sheetData>
  <mergeCells count="2">
    <mergeCell ref="C4:I4"/>
    <mergeCell ref="C13:C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3:S19"/>
  <sheetViews>
    <sheetView zoomScale="67" workbookViewId="0">
      <selection activeCell="J14" sqref="J14"/>
    </sheetView>
    <sheetView workbookViewId="1"/>
  </sheetViews>
  <sheetFormatPr baseColWidth="10" defaultColWidth="11.5" defaultRowHeight="13" x14ac:dyDescent="0.15"/>
  <sheetData>
    <row r="3" spans="2:19" x14ac:dyDescent="0.15">
      <c r="B3" t="s">
        <v>88</v>
      </c>
    </row>
    <row r="5" spans="2:19" ht="14" thickBot="1" x14ac:dyDescent="0.2"/>
    <row r="6" spans="2:19" x14ac:dyDescent="0.15">
      <c r="B6" s="34"/>
      <c r="C6" s="168" t="s">
        <v>11</v>
      </c>
      <c r="D6" s="168"/>
      <c r="E6" s="168"/>
      <c r="F6" s="168"/>
      <c r="G6" s="168"/>
      <c r="H6" s="168"/>
      <c r="I6" s="34"/>
      <c r="J6" s="35"/>
      <c r="K6" s="169" t="s">
        <v>14</v>
      </c>
      <c r="L6" s="168"/>
      <c r="M6" s="168"/>
      <c r="N6" s="168"/>
      <c r="O6" s="168"/>
      <c r="P6" s="170"/>
      <c r="Q6" s="29"/>
      <c r="R6" s="29"/>
      <c r="S6" s="37" t="s">
        <v>14</v>
      </c>
    </row>
    <row r="7" spans="2:19" ht="14" thickBot="1" x14ac:dyDescent="0.2">
      <c r="B7" s="5"/>
      <c r="C7" s="6"/>
      <c r="D7" s="6"/>
      <c r="E7" s="6"/>
      <c r="F7" s="6"/>
      <c r="G7" s="6"/>
      <c r="H7" s="6"/>
      <c r="I7" s="5"/>
      <c r="J7" s="7"/>
      <c r="K7" s="5"/>
      <c r="L7" s="6"/>
      <c r="M7" s="6"/>
      <c r="N7" s="6"/>
      <c r="O7" s="6"/>
      <c r="P7" s="7"/>
      <c r="Q7" s="6"/>
      <c r="R7" s="6"/>
      <c r="S7" s="38"/>
    </row>
    <row r="8" spans="2:19" x14ac:dyDescent="0.15">
      <c r="B8" s="64" t="s">
        <v>19</v>
      </c>
      <c r="C8" s="64" t="s">
        <v>13</v>
      </c>
      <c r="D8" s="34" t="s">
        <v>48</v>
      </c>
      <c r="E8" s="29" t="s">
        <v>49</v>
      </c>
      <c r="F8" s="29" t="s">
        <v>50</v>
      </c>
      <c r="G8" s="29" t="s">
        <v>51</v>
      </c>
      <c r="H8" s="29" t="s">
        <v>25</v>
      </c>
      <c r="I8" s="34" t="s">
        <v>15</v>
      </c>
      <c r="J8" s="35" t="s">
        <v>16</v>
      </c>
      <c r="K8" s="64" t="s">
        <v>13</v>
      </c>
      <c r="L8" s="29" t="s">
        <v>47</v>
      </c>
      <c r="M8" s="29">
        <v>60</v>
      </c>
      <c r="N8" s="29">
        <f t="shared" ref="N8:O8" si="0">10+M8</f>
        <v>70</v>
      </c>
      <c r="O8" s="29">
        <f t="shared" si="0"/>
        <v>80</v>
      </c>
      <c r="P8" s="35" t="s">
        <v>25</v>
      </c>
      <c r="Q8" s="29" t="s">
        <v>15</v>
      </c>
      <c r="R8" s="35" t="s">
        <v>16</v>
      </c>
      <c r="S8" s="37" t="s">
        <v>32</v>
      </c>
    </row>
    <row r="9" spans="2:19" x14ac:dyDescent="0.15">
      <c r="B9" s="10" t="s">
        <v>52</v>
      </c>
      <c r="C9" s="12">
        <v>117456</v>
      </c>
      <c r="D9" s="13">
        <v>7.8242065113744725E-3</v>
      </c>
      <c r="E9" s="13">
        <v>1.9675452935567363E-2</v>
      </c>
      <c r="F9" s="13">
        <v>0.68726161285928344</v>
      </c>
      <c r="G9" s="13">
        <v>0.19403861871679606</v>
      </c>
      <c r="H9" s="13">
        <v>9.1200108976978611E-2</v>
      </c>
      <c r="I9" s="74">
        <v>0.49</v>
      </c>
      <c r="J9" s="75">
        <v>0.51</v>
      </c>
      <c r="K9" s="10">
        <v>2544</v>
      </c>
      <c r="L9" s="77">
        <v>4.8818897637795275E-2</v>
      </c>
      <c r="M9" s="13">
        <v>8.9370078740157483E-2</v>
      </c>
      <c r="N9" s="13">
        <v>0.24173228346456693</v>
      </c>
      <c r="O9" s="13">
        <v>0.45551181102362204</v>
      </c>
      <c r="P9" s="13">
        <v>0.16456692913385826</v>
      </c>
      <c r="Q9" s="13">
        <v>0.6</v>
      </c>
      <c r="R9" s="13">
        <v>0.4</v>
      </c>
      <c r="S9" s="13">
        <f>SUM(N9:P9)</f>
        <v>0.86181102362204731</v>
      </c>
    </row>
    <row r="10" spans="2:19" x14ac:dyDescent="0.15">
      <c r="B10" s="10"/>
      <c r="C10" s="12"/>
      <c r="D10" s="13"/>
      <c r="E10" s="13"/>
      <c r="F10" s="13"/>
      <c r="G10" s="13"/>
      <c r="H10" s="13"/>
      <c r="I10" s="10"/>
      <c r="J10" s="15"/>
      <c r="K10" s="10"/>
      <c r="L10" s="12"/>
      <c r="M10" s="13"/>
      <c r="N10" s="13"/>
      <c r="O10" s="13"/>
      <c r="P10" s="13"/>
      <c r="Q10" s="13"/>
      <c r="R10" s="13"/>
      <c r="S10" s="13"/>
    </row>
    <row r="11" spans="2:19" x14ac:dyDescent="0.15">
      <c r="B11" s="10"/>
      <c r="C11" s="12"/>
      <c r="D11" s="13"/>
      <c r="E11" s="13"/>
      <c r="F11" s="13"/>
      <c r="G11" s="13"/>
      <c r="H11" s="13"/>
      <c r="I11" s="10"/>
      <c r="J11" s="2"/>
      <c r="K11" s="10"/>
      <c r="L11" s="12"/>
      <c r="M11" s="13"/>
      <c r="N11" s="13"/>
      <c r="O11" s="13"/>
      <c r="P11" s="13"/>
      <c r="Q11" s="13"/>
      <c r="R11" s="13"/>
      <c r="S11" s="13"/>
    </row>
    <row r="12" spans="2:19" x14ac:dyDescent="0.15">
      <c r="B12" s="10"/>
      <c r="C12" s="12"/>
      <c r="D12" s="13"/>
      <c r="E12" s="13"/>
      <c r="F12" s="13"/>
      <c r="G12" s="13"/>
      <c r="H12" s="13"/>
      <c r="I12" s="10"/>
      <c r="J12" s="2"/>
      <c r="K12" s="10"/>
      <c r="L12" s="12"/>
      <c r="M12" s="13"/>
      <c r="N12" s="13"/>
      <c r="O12" s="13"/>
      <c r="P12" s="13"/>
      <c r="Q12" s="13"/>
      <c r="R12" s="13"/>
      <c r="S12" s="13"/>
    </row>
    <row r="13" spans="2:19" x14ac:dyDescent="0.15">
      <c r="B13" s="10"/>
      <c r="C13" s="12"/>
      <c r="D13" s="13"/>
      <c r="E13" s="13"/>
      <c r="F13" s="13"/>
      <c r="G13" s="13"/>
      <c r="H13" s="13"/>
      <c r="I13" s="10"/>
      <c r="J13" s="2"/>
      <c r="K13" s="10"/>
      <c r="L13" s="12"/>
      <c r="M13" s="13"/>
      <c r="N13" s="13"/>
      <c r="O13" s="13"/>
      <c r="P13" s="13"/>
      <c r="Q13" s="13"/>
      <c r="R13" s="13"/>
      <c r="S13" s="13"/>
    </row>
    <row r="14" spans="2:19" x14ac:dyDescent="0.15">
      <c r="B14" s="10"/>
      <c r="C14" s="12"/>
      <c r="D14" s="13"/>
      <c r="E14" s="13"/>
      <c r="F14" s="13"/>
      <c r="G14" s="13"/>
      <c r="H14" s="13"/>
      <c r="I14" s="10"/>
      <c r="J14" s="2"/>
      <c r="K14" s="10"/>
      <c r="L14" s="12"/>
      <c r="M14" s="13"/>
      <c r="N14" s="13"/>
      <c r="O14" s="13"/>
      <c r="P14" s="13"/>
      <c r="Q14" s="13"/>
      <c r="R14" s="13"/>
      <c r="S14" s="13"/>
    </row>
    <row r="15" spans="2:19" x14ac:dyDescent="0.15">
      <c r="B15" s="10"/>
      <c r="C15" s="12"/>
      <c r="D15" s="13"/>
      <c r="E15" s="13"/>
      <c r="F15" s="13"/>
      <c r="G15" s="13"/>
      <c r="H15" s="13"/>
      <c r="I15" s="10"/>
      <c r="J15" s="2"/>
      <c r="K15" s="10"/>
      <c r="L15" s="12"/>
      <c r="M15" s="13"/>
      <c r="N15" s="13"/>
      <c r="O15" s="13"/>
      <c r="P15" s="13"/>
      <c r="Q15" s="13"/>
      <c r="R15" s="13"/>
      <c r="S15" s="13"/>
    </row>
    <row r="16" spans="2:19" x14ac:dyDescent="0.15">
      <c r="B16" s="10"/>
      <c r="C16" s="12"/>
      <c r="D16" s="13"/>
      <c r="E16" s="13"/>
      <c r="F16" s="13"/>
      <c r="G16" s="13"/>
      <c r="H16" s="13"/>
      <c r="I16" s="10"/>
      <c r="J16" s="12"/>
      <c r="K16" s="10"/>
      <c r="L16" s="12"/>
      <c r="M16" s="13"/>
      <c r="N16" s="13"/>
      <c r="O16" s="13"/>
      <c r="P16" s="13"/>
      <c r="Q16" s="13"/>
      <c r="R16" s="13"/>
      <c r="S16" s="13"/>
    </row>
    <row r="17" spans="2:19" x14ac:dyDescent="0.15">
      <c r="B17" s="10"/>
      <c r="C17" s="12"/>
      <c r="D17" s="13"/>
      <c r="E17" s="13"/>
      <c r="F17" s="13"/>
      <c r="G17" s="13"/>
      <c r="H17" s="13"/>
      <c r="I17" s="10"/>
      <c r="J17" s="12"/>
      <c r="K17" s="10"/>
      <c r="L17" s="12"/>
      <c r="M17" s="13"/>
      <c r="N17" s="13"/>
      <c r="O17" s="13"/>
      <c r="P17" s="13"/>
      <c r="Q17" s="13"/>
      <c r="R17" s="13"/>
      <c r="S17" s="13"/>
    </row>
    <row r="18" spans="2:19" x14ac:dyDescent="0.15">
      <c r="B18" s="10"/>
      <c r="C18" s="12"/>
      <c r="D18" s="13"/>
      <c r="E18" s="13"/>
      <c r="F18" s="13"/>
      <c r="G18" s="13"/>
      <c r="H18" s="13"/>
      <c r="I18" s="10"/>
      <c r="J18" s="12"/>
      <c r="K18" s="10"/>
      <c r="L18" s="12"/>
      <c r="M18" s="13"/>
      <c r="N18" s="13"/>
      <c r="O18" s="13"/>
      <c r="P18" s="13"/>
      <c r="Q18" s="13"/>
      <c r="R18" s="13"/>
      <c r="S18" s="13"/>
    </row>
    <row r="19" spans="2:19" x14ac:dyDescent="0.15">
      <c r="B19" s="10"/>
      <c r="C19" s="12"/>
      <c r="D19" s="13"/>
      <c r="E19" s="13"/>
      <c r="F19" s="13"/>
      <c r="G19" s="13"/>
      <c r="H19" s="13"/>
      <c r="K19" s="10"/>
      <c r="L19" s="12"/>
      <c r="M19" s="13"/>
      <c r="N19" s="13"/>
      <c r="O19" s="13"/>
      <c r="P19" s="13"/>
      <c r="Q19" s="13"/>
      <c r="R19" s="13"/>
      <c r="S19" s="13"/>
    </row>
  </sheetData>
  <mergeCells count="2">
    <mergeCell ref="C6:H6"/>
    <mergeCell ref="K6:P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1:AD11"/>
  <sheetViews>
    <sheetView zoomScale="41" workbookViewId="0">
      <selection activeCell="AA19" sqref="AA19"/>
    </sheetView>
    <sheetView workbookViewId="1"/>
  </sheetViews>
  <sheetFormatPr baseColWidth="10" defaultColWidth="11.5" defaultRowHeight="13" x14ac:dyDescent="0.15"/>
  <sheetData>
    <row r="1" spans="2:30" x14ac:dyDescent="0.15">
      <c r="B1" t="s">
        <v>91</v>
      </c>
    </row>
    <row r="2" spans="2:30" ht="14" thickBot="1" x14ac:dyDescent="0.2"/>
    <row r="3" spans="2:30" x14ac:dyDescent="0.15">
      <c r="B3" s="141"/>
      <c r="C3" s="160" t="s">
        <v>11</v>
      </c>
      <c r="D3" s="160"/>
      <c r="E3" s="160"/>
      <c r="F3" s="160"/>
      <c r="G3" s="160"/>
      <c r="H3" s="160"/>
      <c r="I3" s="160"/>
      <c r="J3" s="160"/>
      <c r="K3" s="160"/>
      <c r="L3" s="160"/>
      <c r="M3" s="161"/>
      <c r="N3" s="141"/>
      <c r="O3" s="140"/>
      <c r="P3" s="115" t="s">
        <v>11</v>
      </c>
      <c r="Q3" s="160" t="s">
        <v>14</v>
      </c>
      <c r="R3" s="160"/>
      <c r="S3" s="160"/>
      <c r="T3" s="160"/>
      <c r="U3" s="160"/>
      <c r="V3" s="160"/>
      <c r="W3" s="160"/>
      <c r="X3" s="160"/>
      <c r="Y3" s="160"/>
      <c r="Z3" s="160"/>
      <c r="AA3" s="161"/>
      <c r="AB3" s="141"/>
      <c r="AC3" s="140"/>
      <c r="AD3" s="115" t="s">
        <v>11</v>
      </c>
    </row>
    <row r="4" spans="2:30" ht="14" thickBot="1" x14ac:dyDescent="0.2">
      <c r="B4" s="89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9"/>
      <c r="O4" s="117"/>
      <c r="P4" s="11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9"/>
      <c r="AC4" s="117"/>
      <c r="AD4" s="118"/>
    </row>
    <row r="5" spans="2:30" x14ac:dyDescent="0.15">
      <c r="B5" s="90" t="s">
        <v>19</v>
      </c>
      <c r="C5" s="140" t="s">
        <v>13</v>
      </c>
      <c r="D5" s="139" t="s">
        <v>48</v>
      </c>
      <c r="E5" s="139" t="s">
        <v>49</v>
      </c>
      <c r="F5" s="139" t="s">
        <v>63</v>
      </c>
      <c r="G5" s="139" t="s">
        <v>62</v>
      </c>
      <c r="H5" s="139" t="s">
        <v>64</v>
      </c>
      <c r="I5" s="139" t="s">
        <v>65</v>
      </c>
      <c r="J5" s="139" t="s">
        <v>113</v>
      </c>
      <c r="K5" s="139" t="s">
        <v>39</v>
      </c>
      <c r="L5" s="139" t="s">
        <v>68</v>
      </c>
      <c r="M5" s="140" t="s">
        <v>123</v>
      </c>
      <c r="N5" s="139" t="s">
        <v>15</v>
      </c>
      <c r="O5" s="140" t="s">
        <v>16</v>
      </c>
      <c r="P5" s="120" t="s">
        <v>59</v>
      </c>
      <c r="Q5" s="140" t="s">
        <v>13</v>
      </c>
      <c r="R5" s="139" t="s">
        <v>48</v>
      </c>
      <c r="S5" s="139" t="s">
        <v>49</v>
      </c>
      <c r="T5" s="139" t="s">
        <v>63</v>
      </c>
      <c r="U5" s="139" t="s">
        <v>62</v>
      </c>
      <c r="V5" s="139" t="s">
        <v>64</v>
      </c>
      <c r="W5" s="139" t="s">
        <v>65</v>
      </c>
      <c r="X5" s="139" t="s">
        <v>113</v>
      </c>
      <c r="Y5" s="139" t="s">
        <v>39</v>
      </c>
      <c r="Z5" s="139" t="s">
        <v>68</v>
      </c>
      <c r="AA5" s="140" t="s">
        <v>123</v>
      </c>
      <c r="AB5" s="139" t="s">
        <v>15</v>
      </c>
      <c r="AC5" s="140">
        <v>41</v>
      </c>
      <c r="AD5" s="120" t="s">
        <v>59</v>
      </c>
    </row>
    <row r="6" spans="2:30" x14ac:dyDescent="0.15">
      <c r="B6" s="92" t="s">
        <v>66</v>
      </c>
      <c r="C6" s="93">
        <v>14662</v>
      </c>
      <c r="D6" s="94">
        <v>5.2516709862228889E-3</v>
      </c>
      <c r="E6" s="94">
        <v>2.2029736734415495E-2</v>
      </c>
      <c r="F6" s="94">
        <v>9.3166007365980089E-2</v>
      </c>
      <c r="G6" s="94">
        <v>0.13756649843131905</v>
      </c>
      <c r="H6" s="94">
        <v>0.13933978993316054</v>
      </c>
      <c r="I6" s="94">
        <v>0.20965761833310598</v>
      </c>
      <c r="J6" s="94">
        <v>0.16818987859773565</v>
      </c>
      <c r="K6" s="94">
        <v>8.9005592688582727E-2</v>
      </c>
      <c r="L6" s="94">
        <v>8.3071886509343884E-2</v>
      </c>
      <c r="M6" s="121">
        <v>5.272132042013368E-2</v>
      </c>
      <c r="N6" s="122">
        <v>0.49</v>
      </c>
      <c r="O6" s="122">
        <v>0.51</v>
      </c>
      <c r="P6" s="97">
        <f>SUM(K6:M6)</f>
        <v>0.22479879961806026</v>
      </c>
      <c r="Q6" s="93">
        <v>388</v>
      </c>
      <c r="R6" s="94">
        <v>0</v>
      </c>
      <c r="S6" s="94">
        <v>0</v>
      </c>
      <c r="T6" s="94">
        <v>0</v>
      </c>
      <c r="U6" s="94">
        <v>2.5773195876288659E-3</v>
      </c>
      <c r="V6" s="94">
        <v>0</v>
      </c>
      <c r="W6" s="94">
        <v>1.0309278350515464E-2</v>
      </c>
      <c r="X6" s="94">
        <v>3.3505154639175257E-2</v>
      </c>
      <c r="Y6" s="94">
        <v>0.18298969072164947</v>
      </c>
      <c r="Z6" s="94">
        <v>0.38402061855670105</v>
      </c>
      <c r="AA6" s="121">
        <v>0.38659793814432991</v>
      </c>
      <c r="AB6" s="122">
        <v>0.59</v>
      </c>
      <c r="AC6" s="122">
        <v>0.51</v>
      </c>
      <c r="AD6" s="97">
        <f>SUM(Y6:AA6)</f>
        <v>0.95360824742268036</v>
      </c>
    </row>
    <row r="7" spans="2:30" x14ac:dyDescent="0.15">
      <c r="B7" s="92"/>
      <c r="C7" s="93"/>
      <c r="D7" s="94"/>
      <c r="E7" s="94"/>
      <c r="F7" s="94"/>
      <c r="G7" s="94"/>
      <c r="H7" s="94"/>
      <c r="I7" s="94"/>
      <c r="J7" s="94"/>
      <c r="K7" s="94"/>
      <c r="L7" s="94"/>
      <c r="M7" s="121"/>
      <c r="N7" s="126"/>
      <c r="O7" s="125"/>
      <c r="P7" s="97"/>
      <c r="Q7" s="93"/>
      <c r="R7" s="94"/>
      <c r="S7" s="94"/>
      <c r="T7" s="94"/>
      <c r="U7" s="94"/>
      <c r="V7" s="94"/>
      <c r="W7" s="94"/>
      <c r="X7" s="94"/>
      <c r="Y7" s="94"/>
      <c r="Z7" s="94"/>
      <c r="AA7" s="121"/>
      <c r="AB7" s="126"/>
      <c r="AC7" s="125"/>
      <c r="AD7" s="97"/>
    </row>
    <row r="8" spans="2:30" x14ac:dyDescent="0.15">
      <c r="B8" s="92"/>
      <c r="C8" s="93"/>
      <c r="D8" s="94"/>
      <c r="E8" s="94"/>
      <c r="F8" s="94"/>
      <c r="G8" s="94"/>
      <c r="H8" s="94"/>
      <c r="I8" s="94"/>
      <c r="J8" s="94"/>
      <c r="K8" s="94"/>
      <c r="L8" s="94"/>
      <c r="M8" s="121"/>
      <c r="N8" s="126"/>
      <c r="O8" s="95"/>
      <c r="P8" s="97"/>
      <c r="Q8" s="93"/>
      <c r="R8" s="94"/>
      <c r="S8" s="94"/>
      <c r="T8" s="94"/>
      <c r="U8" s="94"/>
      <c r="V8" s="94"/>
      <c r="W8" s="94"/>
      <c r="X8" s="94"/>
      <c r="Y8" s="94"/>
      <c r="Z8" s="94"/>
      <c r="AA8" s="121"/>
      <c r="AB8" s="126"/>
      <c r="AC8" s="95"/>
      <c r="AD8" s="97"/>
    </row>
    <row r="9" spans="2:30" x14ac:dyDescent="0.15">
      <c r="B9" s="95"/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101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8"/>
    </row>
    <row r="10" spans="2:30" x14ac:dyDescent="0.15"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101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8"/>
    </row>
    <row r="11" spans="2:30" x14ac:dyDescent="0.15"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AD51"/>
  <sheetViews>
    <sheetView zoomScale="89" workbookViewId="0">
      <selection activeCell="X12" sqref="X12"/>
    </sheetView>
    <sheetView workbookViewId="1"/>
  </sheetViews>
  <sheetFormatPr baseColWidth="10" defaultColWidth="11.5" defaultRowHeight="13" x14ac:dyDescent="0.15"/>
  <cols>
    <col min="2" max="2" width="6.83203125" customWidth="1"/>
    <col min="3" max="3" width="14.6640625" customWidth="1"/>
  </cols>
  <sheetData>
    <row r="2" spans="2:23" x14ac:dyDescent="0.15">
      <c r="B2" t="s">
        <v>89</v>
      </c>
    </row>
    <row r="5" spans="2:23" ht="14" thickBot="1" x14ac:dyDescent="0.2"/>
    <row r="6" spans="2:23" x14ac:dyDescent="0.15">
      <c r="C6" s="34"/>
      <c r="D6" s="168" t="s">
        <v>11</v>
      </c>
      <c r="E6" s="168"/>
      <c r="F6" s="168"/>
      <c r="G6" s="168"/>
      <c r="H6" s="168"/>
      <c r="I6" s="168"/>
      <c r="J6" s="34"/>
      <c r="K6" s="29"/>
      <c r="L6" s="35"/>
      <c r="M6" s="31" t="s">
        <v>11</v>
      </c>
      <c r="N6" s="168" t="s">
        <v>14</v>
      </c>
      <c r="O6" s="168"/>
      <c r="P6" s="168"/>
      <c r="Q6" s="168"/>
      <c r="R6" s="168"/>
      <c r="S6" s="168"/>
      <c r="T6" s="34"/>
      <c r="U6" s="29"/>
      <c r="V6" s="35"/>
      <c r="W6" s="37" t="s">
        <v>14</v>
      </c>
    </row>
    <row r="7" spans="2:23" ht="14" thickBot="1" x14ac:dyDescent="0.2">
      <c r="C7" s="5"/>
      <c r="D7" s="6"/>
      <c r="E7" s="6"/>
      <c r="F7" s="6"/>
      <c r="G7" s="6"/>
      <c r="H7" s="6"/>
      <c r="I7" s="6"/>
      <c r="J7" s="5"/>
      <c r="K7" s="6"/>
      <c r="L7" s="7"/>
      <c r="M7" s="30"/>
      <c r="N7" s="6"/>
      <c r="O7" s="6"/>
      <c r="P7" s="6"/>
      <c r="Q7" s="6"/>
      <c r="R7" s="6"/>
      <c r="S7" s="6"/>
      <c r="T7" s="5"/>
      <c r="U7" s="6"/>
      <c r="V7" s="7"/>
      <c r="W7" s="38"/>
    </row>
    <row r="8" spans="2:23" x14ac:dyDescent="0.15">
      <c r="C8" s="64" t="s">
        <v>19</v>
      </c>
      <c r="D8" s="64" t="s">
        <v>13</v>
      </c>
      <c r="E8" s="34" t="s">
        <v>42</v>
      </c>
      <c r="F8" s="29" t="s">
        <v>43</v>
      </c>
      <c r="G8" s="29" t="s">
        <v>38</v>
      </c>
      <c r="H8" s="29" t="s">
        <v>44</v>
      </c>
      <c r="I8" s="29" t="s">
        <v>40</v>
      </c>
      <c r="J8" s="34" t="s">
        <v>15</v>
      </c>
      <c r="K8" s="29" t="s">
        <v>16</v>
      </c>
      <c r="L8" s="35" t="s">
        <v>56</v>
      </c>
      <c r="M8" s="37" t="s">
        <v>127</v>
      </c>
      <c r="N8" s="64" t="s">
        <v>13</v>
      </c>
      <c r="O8" s="34" t="s">
        <v>42</v>
      </c>
      <c r="P8" s="29" t="s">
        <v>43</v>
      </c>
      <c r="Q8" s="29" t="s">
        <v>38</v>
      </c>
      <c r="R8" s="29" t="s">
        <v>44</v>
      </c>
      <c r="S8" s="29" t="s">
        <v>40</v>
      </c>
      <c r="T8" s="34" t="s">
        <v>15</v>
      </c>
      <c r="U8" s="29" t="s">
        <v>16</v>
      </c>
      <c r="V8" s="35" t="s">
        <v>56</v>
      </c>
      <c r="W8" s="37" t="s">
        <v>127</v>
      </c>
    </row>
    <row r="9" spans="2:23" x14ac:dyDescent="0.15">
      <c r="C9" s="10" t="s">
        <v>45</v>
      </c>
      <c r="D9" s="12">
        <v>87725</v>
      </c>
      <c r="E9" s="13">
        <v>1.9675121117127388E-2</v>
      </c>
      <c r="F9" s="13">
        <v>0.38650327728697637</v>
      </c>
      <c r="G9" s="76">
        <v>0.36</v>
      </c>
      <c r="H9" s="77">
        <v>0.12527785693929894</v>
      </c>
      <c r="I9" s="13">
        <v>0.10742661726987746</v>
      </c>
      <c r="J9" s="74">
        <v>0.49</v>
      </c>
      <c r="K9" s="75">
        <v>0.46</v>
      </c>
      <c r="L9" s="75">
        <v>0.05</v>
      </c>
      <c r="M9" s="70">
        <f>SUM(G9:I9)</f>
        <v>0.59270447420917638</v>
      </c>
      <c r="N9" s="78">
        <v>4778</v>
      </c>
      <c r="O9" s="13">
        <v>6.2787777312683132E-4</v>
      </c>
      <c r="P9" s="13">
        <v>5.0439514441188785E-2</v>
      </c>
      <c r="Q9" s="13">
        <v>0.23922143156132272</v>
      </c>
      <c r="R9" s="13">
        <v>0.24843030556718293</v>
      </c>
      <c r="S9" s="13">
        <v>0.46128087065717871</v>
      </c>
      <c r="T9" s="74">
        <v>0.36</v>
      </c>
      <c r="U9" s="75">
        <v>0.6</v>
      </c>
      <c r="V9" s="13">
        <v>0.04</v>
      </c>
      <c r="W9" s="39">
        <f>SUM(Q9:S9)</f>
        <v>0.94893260778568433</v>
      </c>
    </row>
    <row r="10" spans="2:23" x14ac:dyDescent="0.15">
      <c r="C10" s="10"/>
      <c r="D10" s="15"/>
      <c r="E10" s="15"/>
      <c r="F10" s="15"/>
      <c r="G10" s="15"/>
      <c r="H10" s="15"/>
      <c r="I10" s="15"/>
      <c r="J10" s="10"/>
      <c r="K10" s="15"/>
      <c r="M10" s="70"/>
      <c r="N10" s="10"/>
      <c r="O10" s="13"/>
      <c r="P10" s="13"/>
      <c r="Q10" s="13"/>
      <c r="R10" s="13"/>
      <c r="S10" s="13"/>
      <c r="T10" s="10"/>
      <c r="U10" s="15"/>
      <c r="V10" s="2"/>
    </row>
    <row r="11" spans="2:23" x14ac:dyDescent="0.15">
      <c r="C11" s="10"/>
      <c r="D11" s="2"/>
      <c r="E11" s="2"/>
      <c r="F11" s="2"/>
      <c r="G11" s="2"/>
      <c r="H11" s="2"/>
      <c r="I11" s="2"/>
      <c r="J11" s="10"/>
      <c r="K11" s="11"/>
      <c r="L11" s="2"/>
      <c r="M11" s="70"/>
      <c r="N11" s="10"/>
      <c r="O11" s="2"/>
      <c r="P11" s="2"/>
      <c r="Q11" s="2"/>
      <c r="R11" s="2"/>
      <c r="S11" s="2"/>
      <c r="T11" s="10"/>
      <c r="U11" s="11"/>
      <c r="V11" s="2"/>
    </row>
    <row r="12" spans="2:23" x14ac:dyDescent="0.15">
      <c r="C12" s="10"/>
      <c r="D12" s="2"/>
      <c r="E12" s="2"/>
      <c r="F12" s="2"/>
      <c r="G12" s="2"/>
      <c r="H12" s="2"/>
      <c r="I12" s="2"/>
      <c r="J12" s="10"/>
      <c r="K12" s="11"/>
      <c r="L12" s="2"/>
      <c r="M12" s="15"/>
      <c r="N12" s="10"/>
      <c r="O12" s="2"/>
      <c r="P12" s="2"/>
      <c r="Q12" s="2"/>
      <c r="R12" s="2"/>
      <c r="S12" s="2"/>
      <c r="T12" s="10"/>
      <c r="U12" s="11"/>
      <c r="V12" s="2"/>
    </row>
    <row r="13" spans="2:23" x14ac:dyDescent="0.15">
      <c r="C13" s="10"/>
      <c r="D13" s="2"/>
      <c r="E13" s="2"/>
      <c r="F13" s="2"/>
      <c r="G13" s="2"/>
      <c r="H13" s="2"/>
      <c r="I13" s="2"/>
      <c r="J13" s="10"/>
      <c r="K13" s="11"/>
      <c r="L13" s="2"/>
      <c r="M13" s="10"/>
      <c r="N13" s="2"/>
      <c r="O13" s="2"/>
      <c r="P13" s="2"/>
      <c r="Q13" s="2"/>
      <c r="R13" s="2"/>
      <c r="S13" s="10"/>
      <c r="T13" s="11"/>
      <c r="U13" s="2"/>
    </row>
    <row r="14" spans="2:23" x14ac:dyDescent="0.15">
      <c r="C14" s="10"/>
      <c r="D14" s="2"/>
      <c r="E14" s="2"/>
      <c r="F14" s="2"/>
      <c r="G14" s="2"/>
      <c r="H14" s="2"/>
      <c r="I14" s="2"/>
      <c r="J14" s="10"/>
      <c r="K14" s="11"/>
      <c r="L14" s="2"/>
      <c r="M14" s="10"/>
      <c r="N14" s="2"/>
      <c r="O14" s="2"/>
      <c r="P14" s="2"/>
      <c r="Q14" s="2"/>
      <c r="R14" s="2"/>
      <c r="S14" s="10"/>
      <c r="T14" s="11"/>
      <c r="U14" s="2"/>
    </row>
    <row r="15" spans="2:23" x14ac:dyDescent="0.15">
      <c r="C15" s="10"/>
      <c r="D15" s="2"/>
      <c r="E15" s="2"/>
      <c r="F15" s="2"/>
      <c r="G15" s="2"/>
      <c r="H15" s="2"/>
      <c r="I15" s="2"/>
      <c r="J15" s="10"/>
      <c r="K15" s="11"/>
      <c r="L15" s="2"/>
      <c r="M15" s="10"/>
      <c r="N15" s="2"/>
      <c r="O15" s="2"/>
      <c r="P15" s="2"/>
      <c r="Q15" s="2"/>
      <c r="R15" s="2"/>
      <c r="S15" s="10"/>
      <c r="T15" s="11"/>
      <c r="U15" s="13"/>
    </row>
    <row r="16" spans="2:23" x14ac:dyDescent="0.15">
      <c r="C16" s="10"/>
      <c r="D16" s="12"/>
      <c r="E16" s="13"/>
      <c r="F16" s="13"/>
      <c r="G16" s="13"/>
      <c r="H16" s="13"/>
      <c r="I16" s="13"/>
      <c r="J16" s="10"/>
      <c r="K16" s="11"/>
      <c r="L16" s="12"/>
      <c r="M16" s="10"/>
      <c r="N16" s="13"/>
      <c r="O16" s="13"/>
      <c r="P16" s="2"/>
      <c r="Q16" s="2"/>
      <c r="R16" s="13"/>
      <c r="S16" s="10"/>
      <c r="T16" s="11"/>
      <c r="U16" s="13"/>
    </row>
    <row r="17" spans="3:26" x14ac:dyDescent="0.15">
      <c r="C17" s="10"/>
      <c r="D17" s="12"/>
      <c r="E17" s="13"/>
      <c r="F17" s="13"/>
      <c r="G17" s="13"/>
      <c r="H17" s="13"/>
      <c r="I17" s="13"/>
      <c r="J17" s="10"/>
      <c r="K17" s="11"/>
      <c r="L17" s="12"/>
      <c r="M17" s="10"/>
      <c r="N17" s="13"/>
      <c r="O17" s="13"/>
      <c r="P17" s="2"/>
      <c r="Q17" s="2"/>
      <c r="R17" s="13"/>
      <c r="S17" s="10"/>
      <c r="T17" s="11"/>
      <c r="U17" s="12"/>
    </row>
    <row r="18" spans="3:26" x14ac:dyDescent="0.15">
      <c r="C18" s="10"/>
      <c r="D18" s="12"/>
      <c r="E18" s="13"/>
      <c r="F18" s="13"/>
      <c r="G18" s="13"/>
      <c r="H18" s="13"/>
      <c r="I18" s="13"/>
      <c r="M18" s="13"/>
      <c r="N18" s="13"/>
      <c r="O18" s="13"/>
      <c r="P18" s="2"/>
      <c r="Q18" s="2"/>
      <c r="R18" s="13"/>
      <c r="S18" s="10"/>
      <c r="T18" s="13"/>
    </row>
    <row r="19" spans="3:26" x14ac:dyDescent="0.15">
      <c r="C19" s="10"/>
      <c r="D19" s="12"/>
      <c r="E19" s="13"/>
      <c r="F19" s="13"/>
      <c r="G19" s="13"/>
      <c r="H19" s="13"/>
      <c r="I19" s="13"/>
      <c r="O19" s="13"/>
      <c r="P19" s="13"/>
      <c r="R19" s="10"/>
    </row>
    <row r="25" spans="3:26" ht="14" thickBot="1" x14ac:dyDescent="0.2"/>
    <row r="26" spans="3:26" x14ac:dyDescent="0.15">
      <c r="C26" s="108"/>
      <c r="D26" s="84" t="s">
        <v>11</v>
      </c>
      <c r="E26" s="84"/>
      <c r="F26" s="84"/>
      <c r="G26" s="84"/>
      <c r="H26" s="84"/>
      <c r="I26" s="84"/>
      <c r="J26" s="84"/>
      <c r="K26" s="84"/>
      <c r="L26" s="108"/>
      <c r="M26" s="107"/>
      <c r="N26" s="109"/>
      <c r="O26" s="31" t="s">
        <v>11</v>
      </c>
      <c r="P26" s="85" t="s">
        <v>14</v>
      </c>
      <c r="Q26" s="84"/>
      <c r="R26" s="84"/>
      <c r="S26" s="84"/>
      <c r="T26" s="84"/>
      <c r="U26" s="84"/>
      <c r="V26" s="84"/>
      <c r="W26" s="84"/>
      <c r="X26" s="107"/>
      <c r="Y26" s="107"/>
      <c r="Z26" s="37" t="s">
        <v>14</v>
      </c>
    </row>
    <row r="27" spans="3:26" ht="14" thickBot="1" x14ac:dyDescent="0.2">
      <c r="C27" s="5"/>
      <c r="D27" s="6"/>
      <c r="E27" s="6"/>
      <c r="F27" s="6"/>
      <c r="G27" s="6"/>
      <c r="H27" s="6"/>
      <c r="I27" s="6"/>
      <c r="J27" s="6"/>
      <c r="K27" s="6"/>
      <c r="L27" s="5"/>
      <c r="M27" s="6"/>
      <c r="N27" s="7"/>
      <c r="O27" s="30"/>
      <c r="P27" s="5"/>
      <c r="Q27" s="6"/>
      <c r="R27" s="6"/>
      <c r="S27" s="6"/>
      <c r="T27" s="6"/>
      <c r="U27" s="6"/>
      <c r="V27" s="6"/>
      <c r="W27" s="6"/>
      <c r="X27" s="6"/>
      <c r="Y27" s="6"/>
      <c r="Z27" s="38"/>
    </row>
    <row r="28" spans="3:26" x14ac:dyDescent="0.15">
      <c r="C28" s="64" t="s">
        <v>19</v>
      </c>
      <c r="D28" s="64" t="s">
        <v>13</v>
      </c>
      <c r="E28" s="108" t="s">
        <v>42</v>
      </c>
      <c r="F28" s="107" t="s">
        <v>110</v>
      </c>
      <c r="G28" s="107" t="s">
        <v>4</v>
      </c>
      <c r="H28" s="107" t="s">
        <v>5</v>
      </c>
      <c r="I28" s="107" t="s">
        <v>6</v>
      </c>
      <c r="J28" s="107" t="s">
        <v>7</v>
      </c>
      <c r="K28" s="109" t="s">
        <v>111</v>
      </c>
      <c r="L28" s="108" t="s">
        <v>15</v>
      </c>
      <c r="M28" s="107" t="s">
        <v>16</v>
      </c>
      <c r="N28" s="109" t="s">
        <v>56</v>
      </c>
      <c r="O28" s="37" t="s">
        <v>100</v>
      </c>
      <c r="P28" s="64" t="s">
        <v>13</v>
      </c>
      <c r="Q28" s="108" t="s">
        <v>42</v>
      </c>
      <c r="R28" s="107" t="s">
        <v>110</v>
      </c>
      <c r="S28" s="107" t="s">
        <v>4</v>
      </c>
      <c r="T28" s="107" t="s">
        <v>5</v>
      </c>
      <c r="U28" s="107" t="s">
        <v>6</v>
      </c>
      <c r="V28" s="107" t="s">
        <v>7</v>
      </c>
      <c r="W28" s="109" t="s">
        <v>111</v>
      </c>
      <c r="X28" s="107" t="s">
        <v>15</v>
      </c>
      <c r="Y28" s="109" t="s">
        <v>16</v>
      </c>
      <c r="Z28" s="37" t="s">
        <v>100</v>
      </c>
    </row>
    <row r="29" spans="3:26" x14ac:dyDescent="0.15">
      <c r="C29" s="66" t="s">
        <v>109</v>
      </c>
      <c r="D29" s="67">
        <v>9113</v>
      </c>
      <c r="E29" s="33">
        <v>1.2E-2</v>
      </c>
      <c r="F29" s="13">
        <v>0.14000000000000001</v>
      </c>
      <c r="G29" s="13">
        <v>0.17</v>
      </c>
      <c r="H29" s="13">
        <v>0.18</v>
      </c>
      <c r="I29" s="13">
        <v>0.2</v>
      </c>
      <c r="J29" s="13">
        <v>0.15</v>
      </c>
      <c r="K29" s="14">
        <v>0.15</v>
      </c>
      <c r="L29" s="74">
        <v>0.5</v>
      </c>
      <c r="M29" s="75">
        <v>0.48499999999999999</v>
      </c>
      <c r="N29" s="75">
        <v>0.15</v>
      </c>
      <c r="O29" s="70">
        <f>SUM(I29:K29)</f>
        <v>0.5</v>
      </c>
      <c r="P29" s="12">
        <v>308</v>
      </c>
      <c r="Q29" s="33">
        <v>0</v>
      </c>
      <c r="R29" s="13">
        <v>0</v>
      </c>
      <c r="S29" s="13">
        <v>0.02</v>
      </c>
      <c r="T29" s="13">
        <v>0.08</v>
      </c>
      <c r="U29" s="13">
        <v>0.14000000000000001</v>
      </c>
      <c r="V29" s="13">
        <v>0.18</v>
      </c>
      <c r="W29" s="13">
        <v>0.57999999999999996</v>
      </c>
      <c r="X29" s="13">
        <v>0.58399999999999996</v>
      </c>
      <c r="Y29" s="14">
        <v>0.42</v>
      </c>
      <c r="Z29" s="39">
        <f>SUM(U29:W29)</f>
        <v>0.89999999999999991</v>
      </c>
    </row>
    <row r="30" spans="3:26" x14ac:dyDescent="0.15">
      <c r="C30" s="66"/>
      <c r="D30" s="67"/>
      <c r="E30" s="33"/>
      <c r="F30" s="13"/>
      <c r="G30" s="13"/>
      <c r="H30" s="13"/>
      <c r="I30" s="13"/>
      <c r="J30" s="13"/>
      <c r="K30" s="14"/>
      <c r="L30" s="10"/>
      <c r="M30" s="11"/>
      <c r="O30" s="70"/>
      <c r="P30" s="66"/>
      <c r="Q30" s="36"/>
      <c r="R30" s="13"/>
      <c r="S30" s="13"/>
      <c r="T30" s="13"/>
      <c r="U30" s="13"/>
      <c r="V30" s="13"/>
      <c r="W30" s="13"/>
      <c r="X30" s="13"/>
      <c r="Y30" s="14"/>
      <c r="Z30" s="41"/>
    </row>
    <row r="31" spans="3:26" x14ac:dyDescent="0.15">
      <c r="C31" s="66"/>
      <c r="D31" s="67"/>
      <c r="E31" s="33"/>
      <c r="F31" s="13"/>
      <c r="G31" s="13"/>
      <c r="H31" s="13"/>
      <c r="I31" s="13"/>
      <c r="J31" s="13"/>
      <c r="K31" s="14"/>
      <c r="L31" s="10"/>
      <c r="M31" s="11"/>
      <c r="N31" s="2"/>
      <c r="O31" s="70"/>
      <c r="P31" s="66"/>
      <c r="Q31" s="36"/>
      <c r="R31" s="13"/>
      <c r="S31" s="13"/>
      <c r="T31" s="13"/>
      <c r="U31" s="13"/>
      <c r="V31" s="13"/>
      <c r="W31" s="13"/>
      <c r="X31" s="13"/>
      <c r="Y31" s="14"/>
      <c r="Z31" s="41"/>
    </row>
    <row r="32" spans="3:26" x14ac:dyDescent="0.15">
      <c r="C32" s="15"/>
      <c r="D32" s="15"/>
      <c r="E32" s="15"/>
      <c r="F32" s="15"/>
      <c r="G32" s="15"/>
      <c r="H32" s="15"/>
      <c r="I32" s="15"/>
      <c r="J32" s="15"/>
      <c r="K32" s="15"/>
      <c r="L32" s="10"/>
      <c r="M32" s="11"/>
      <c r="N32" s="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41"/>
    </row>
    <row r="33" spans="3:30" x14ac:dyDescent="0.15">
      <c r="C33" s="15"/>
      <c r="D33" s="15"/>
      <c r="E33" s="15"/>
      <c r="F33" s="15"/>
      <c r="G33" s="15"/>
      <c r="H33" s="15"/>
      <c r="I33" s="15"/>
      <c r="J33" s="15"/>
      <c r="K33" s="15"/>
      <c r="L33" s="10"/>
      <c r="M33" s="11"/>
      <c r="N33" s="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41"/>
    </row>
    <row r="34" spans="3:30" x14ac:dyDescent="0.15">
      <c r="C34" s="2"/>
      <c r="D34" s="2"/>
      <c r="E34" s="2"/>
      <c r="F34" s="2"/>
      <c r="G34" s="2"/>
      <c r="H34" s="2"/>
      <c r="I34" s="2"/>
      <c r="J34" s="2"/>
      <c r="K34" s="2"/>
      <c r="L34" s="10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30" x14ac:dyDescent="0.15">
      <c r="C35" s="2"/>
      <c r="D35" s="2"/>
      <c r="E35" s="2"/>
      <c r="F35" s="2"/>
      <c r="G35" s="2"/>
      <c r="H35" s="2"/>
      <c r="I35" s="2"/>
      <c r="J35" s="2"/>
      <c r="K35" s="2"/>
      <c r="L35" s="10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30" x14ac:dyDescent="0.15">
      <c r="C36" s="2"/>
      <c r="D36" s="2"/>
      <c r="E36" s="2"/>
      <c r="F36" s="2"/>
      <c r="G36" s="2"/>
      <c r="H36" s="2"/>
      <c r="I36" s="2"/>
      <c r="J36" s="2"/>
      <c r="K36" s="2"/>
      <c r="L36" s="10"/>
      <c r="M36" s="11"/>
      <c r="N36" s="1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30" x14ac:dyDescent="0.15">
      <c r="C37" s="2"/>
      <c r="D37" s="2"/>
      <c r="E37" s="2"/>
      <c r="F37" s="2"/>
      <c r="G37" s="2"/>
      <c r="H37" s="2"/>
      <c r="I37" s="2"/>
      <c r="J37" s="2"/>
      <c r="K37" s="2"/>
      <c r="L37" s="10"/>
      <c r="M37" s="11"/>
      <c r="N37" s="1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40" spans="3:30" x14ac:dyDescent="0.15">
      <c r="C40" s="125" t="s">
        <v>90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</row>
    <row r="41" spans="3:30" x14ac:dyDescent="0.15"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</row>
    <row r="42" spans="3:30" ht="14" thickBot="1" x14ac:dyDescent="0.2"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</row>
    <row r="43" spans="3:30" x14ac:dyDescent="0.15">
      <c r="C43" s="110"/>
      <c r="D43" s="178" t="s">
        <v>11</v>
      </c>
      <c r="E43" s="178"/>
      <c r="F43" s="178"/>
      <c r="G43" s="178"/>
      <c r="H43" s="178"/>
      <c r="I43" s="178"/>
      <c r="J43" s="178"/>
      <c r="K43" s="178"/>
      <c r="L43" s="178"/>
      <c r="M43" s="179"/>
      <c r="N43" s="110"/>
      <c r="O43" s="111"/>
      <c r="P43" s="91"/>
      <c r="Q43" s="115" t="s">
        <v>11</v>
      </c>
      <c r="R43" s="180" t="s">
        <v>14</v>
      </c>
      <c r="S43" s="178"/>
      <c r="T43" s="178"/>
      <c r="U43" s="178"/>
      <c r="V43" s="178"/>
      <c r="W43" s="178"/>
      <c r="X43" s="178"/>
      <c r="Y43" s="178"/>
      <c r="Z43" s="178"/>
      <c r="AA43" s="181"/>
      <c r="AB43" s="111"/>
      <c r="AC43" s="111"/>
      <c r="AD43" s="116" t="s">
        <v>14</v>
      </c>
    </row>
    <row r="44" spans="3:30" ht="14" thickBot="1" x14ac:dyDescent="0.2">
      <c r="C44" s="89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9"/>
      <c r="O44" s="88"/>
      <c r="P44" s="117"/>
      <c r="Q44" s="118"/>
      <c r="R44" s="89"/>
      <c r="S44" s="88"/>
      <c r="T44" s="88"/>
      <c r="U44" s="88"/>
      <c r="V44" s="88"/>
      <c r="W44" s="88"/>
      <c r="X44" s="88"/>
      <c r="Y44" s="88"/>
      <c r="Z44" s="88"/>
      <c r="AA44" s="117"/>
      <c r="AB44" s="88"/>
      <c r="AC44" s="88"/>
      <c r="AD44" s="119"/>
    </row>
    <row r="45" spans="3:30" x14ac:dyDescent="0.15">
      <c r="C45" s="90" t="s">
        <v>19</v>
      </c>
      <c r="D45" s="91" t="s">
        <v>13</v>
      </c>
      <c r="E45" s="111" t="s">
        <v>60</v>
      </c>
      <c r="F45" s="111">
        <v>20</v>
      </c>
      <c r="G45" s="111">
        <v>30</v>
      </c>
      <c r="H45" s="111">
        <v>40</v>
      </c>
      <c r="I45" s="111">
        <v>50</v>
      </c>
      <c r="J45" s="111">
        <v>60</v>
      </c>
      <c r="K45" s="111">
        <v>70</v>
      </c>
      <c r="L45" s="111">
        <v>80</v>
      </c>
      <c r="M45" s="91">
        <v>90</v>
      </c>
      <c r="N45" s="111" t="s">
        <v>15</v>
      </c>
      <c r="O45" s="111" t="s">
        <v>16</v>
      </c>
      <c r="P45" s="91" t="s">
        <v>56</v>
      </c>
      <c r="Q45" s="120" t="s">
        <v>100</v>
      </c>
      <c r="R45" s="91" t="s">
        <v>13</v>
      </c>
      <c r="S45" s="111" t="s">
        <v>60</v>
      </c>
      <c r="T45" s="111">
        <v>20</v>
      </c>
      <c r="U45" s="111">
        <v>30</v>
      </c>
      <c r="V45" s="111">
        <v>40</v>
      </c>
      <c r="W45" s="111">
        <v>50</v>
      </c>
      <c r="X45" s="111">
        <v>60</v>
      </c>
      <c r="Y45" s="111">
        <v>70</v>
      </c>
      <c r="Z45" s="111">
        <v>80</v>
      </c>
      <c r="AA45" s="91">
        <v>90</v>
      </c>
      <c r="AB45" s="111" t="s">
        <v>15</v>
      </c>
      <c r="AC45" s="91" t="s">
        <v>16</v>
      </c>
      <c r="AD45" s="120" t="s">
        <v>100</v>
      </c>
    </row>
    <row r="46" spans="3:30" x14ac:dyDescent="0.15">
      <c r="C46" s="92" t="s">
        <v>61</v>
      </c>
      <c r="D46" s="93">
        <v>1870</v>
      </c>
      <c r="E46" s="94">
        <v>3.5799999999999998E-2</v>
      </c>
      <c r="F46" s="94">
        <v>0.115</v>
      </c>
      <c r="G46" s="94">
        <v>0.17010000000000003</v>
      </c>
      <c r="H46" s="94">
        <v>0.16899999999999998</v>
      </c>
      <c r="I46" s="94">
        <v>0.18289999999999998</v>
      </c>
      <c r="J46" s="94">
        <v>0.13419999999999999</v>
      </c>
      <c r="K46" s="94">
        <v>9.8900000000000002E-2</v>
      </c>
      <c r="L46" s="94">
        <v>5.5099999999999996E-2</v>
      </c>
      <c r="M46" s="121">
        <v>3.1E-2</v>
      </c>
      <c r="N46" s="122">
        <v>0.50960000000000005</v>
      </c>
      <c r="O46" s="122">
        <v>0.48560000000000003</v>
      </c>
      <c r="P46" s="122" t="s">
        <v>124</v>
      </c>
      <c r="Q46" s="97">
        <f>SUM(I46:M46)</f>
        <v>0.50209999999999988</v>
      </c>
      <c r="R46" s="102">
        <v>73</v>
      </c>
      <c r="S46" s="123">
        <v>0</v>
      </c>
      <c r="T46" s="94">
        <v>0</v>
      </c>
      <c r="U46" s="94">
        <v>4.1100000000000005E-2</v>
      </c>
      <c r="V46" s="94">
        <v>5.4800000000000001E-2</v>
      </c>
      <c r="W46" s="94">
        <v>0.13699999999999998</v>
      </c>
      <c r="X46" s="94">
        <v>0.12330000000000001</v>
      </c>
      <c r="Y46" s="94">
        <v>0.3014</v>
      </c>
      <c r="Z46" s="94">
        <v>0.24660000000000001</v>
      </c>
      <c r="AA46" s="121">
        <v>9.5899999999999999E-2</v>
      </c>
      <c r="AB46" s="94">
        <v>0.64379999999999993</v>
      </c>
      <c r="AC46" s="121">
        <v>0.35619999999999996</v>
      </c>
      <c r="AD46" s="124">
        <f>SUM(W46:AA46)</f>
        <v>0.9042</v>
      </c>
    </row>
    <row r="47" spans="3:30" x14ac:dyDescent="0.15">
      <c r="C47" s="92"/>
      <c r="D47" s="93"/>
      <c r="E47" s="94"/>
      <c r="F47" s="94"/>
      <c r="G47" s="94"/>
      <c r="H47" s="94"/>
      <c r="I47" s="94"/>
      <c r="J47" s="94"/>
      <c r="K47" s="94"/>
      <c r="L47" s="94"/>
      <c r="M47" s="121"/>
      <c r="N47" s="126"/>
      <c r="O47" s="95"/>
      <c r="P47" s="125"/>
      <c r="Q47" s="97"/>
      <c r="R47" s="127"/>
      <c r="S47" s="102"/>
      <c r="T47" s="94"/>
      <c r="U47" s="94"/>
      <c r="V47" s="94"/>
      <c r="W47" s="94"/>
      <c r="X47" s="94"/>
      <c r="Y47" s="94"/>
      <c r="Z47" s="94"/>
      <c r="AA47" s="121"/>
      <c r="AB47" s="94"/>
      <c r="AC47" s="121"/>
      <c r="AD47" s="128"/>
    </row>
    <row r="48" spans="3:30" x14ac:dyDescent="0.15">
      <c r="C48" s="92"/>
      <c r="D48" s="93"/>
      <c r="E48" s="94"/>
      <c r="F48" s="94"/>
      <c r="G48" s="94"/>
      <c r="H48" s="94"/>
      <c r="I48" s="94"/>
      <c r="J48" s="94"/>
      <c r="K48" s="94"/>
      <c r="L48" s="94"/>
      <c r="M48" s="121"/>
      <c r="N48" s="126"/>
      <c r="O48" s="126"/>
      <c r="P48" s="95"/>
      <c r="Q48" s="97"/>
      <c r="R48" s="127"/>
      <c r="S48" s="102"/>
      <c r="T48" s="94"/>
      <c r="U48" s="94"/>
      <c r="V48" s="94"/>
      <c r="W48" s="94"/>
      <c r="X48" s="94"/>
      <c r="Y48" s="94"/>
      <c r="Z48" s="94"/>
      <c r="AA48" s="121"/>
      <c r="AB48" s="94"/>
      <c r="AC48" s="121"/>
      <c r="AD48" s="128"/>
    </row>
    <row r="49" spans="3:30" x14ac:dyDescent="0.15"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101"/>
      <c r="O49" s="126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8"/>
    </row>
    <row r="50" spans="3:30" x14ac:dyDescent="0.15"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101"/>
      <c r="O50" s="126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8"/>
    </row>
    <row r="51" spans="3:30" x14ac:dyDescent="0.15"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101"/>
      <c r="O51" s="126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125"/>
    </row>
  </sheetData>
  <mergeCells count="4">
    <mergeCell ref="D6:I6"/>
    <mergeCell ref="N6:S6"/>
    <mergeCell ref="D43:M43"/>
    <mergeCell ref="R43:A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AG44"/>
  <sheetViews>
    <sheetView zoomScale="58" zoomScaleNormal="100" workbookViewId="0">
      <selection activeCell="F29" sqref="F29:AF29"/>
    </sheetView>
    <sheetView workbookViewId="1"/>
  </sheetViews>
  <sheetFormatPr baseColWidth="10" defaultColWidth="8.83203125" defaultRowHeight="13" x14ac:dyDescent="0.15"/>
  <cols>
    <col min="5" max="5" width="7.6640625" customWidth="1"/>
    <col min="6" max="6" width="15.332031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5.6640625" bestFit="1" customWidth="1"/>
    <col min="18" max="18" width="6.6640625" bestFit="1" customWidth="1"/>
    <col min="19" max="19" width="7.83203125" bestFit="1" customWidth="1"/>
    <col min="20" max="20" width="8.1640625" bestFit="1" customWidth="1"/>
    <col min="21" max="25" width="3.6640625" bestFit="1" customWidth="1"/>
    <col min="26" max="29" width="4.6640625" bestFit="1" customWidth="1"/>
    <col min="30" max="30" width="6.5" customWidth="1"/>
    <col min="31" max="31" width="5.6640625" bestFit="1" customWidth="1"/>
    <col min="32" max="32" width="7.83203125" bestFit="1" customWidth="1"/>
  </cols>
  <sheetData>
    <row r="1" spans="1:33" x14ac:dyDescent="0.15">
      <c r="A1" s="26" t="s">
        <v>21</v>
      </c>
      <c r="B1" s="16" t="s">
        <v>11</v>
      </c>
      <c r="C1" s="16" t="s">
        <v>14</v>
      </c>
      <c r="D1" s="16" t="s">
        <v>17</v>
      </c>
      <c r="E1" s="17" t="s">
        <v>18</v>
      </c>
    </row>
    <row r="2" spans="1:33" x14ac:dyDescent="0.15">
      <c r="A2" s="18" t="s">
        <v>0</v>
      </c>
      <c r="B2" s="28">
        <v>158</v>
      </c>
      <c r="C2" s="24">
        <v>102</v>
      </c>
      <c r="D2" s="1">
        <f>B2/B$2</f>
        <v>1</v>
      </c>
      <c r="E2" s="19">
        <f>C2/C$2</f>
        <v>1</v>
      </c>
    </row>
    <row r="3" spans="1:33" x14ac:dyDescent="0.15">
      <c r="A3" s="18" t="s">
        <v>1</v>
      </c>
      <c r="B3" s="24"/>
      <c r="C3" s="24"/>
      <c r="D3" s="1">
        <f t="shared" ref="D3:E11" si="0">B3/B$2</f>
        <v>0</v>
      </c>
      <c r="E3" s="19">
        <f t="shared" si="0"/>
        <v>0</v>
      </c>
    </row>
    <row r="4" spans="1:33" x14ac:dyDescent="0.15">
      <c r="A4" s="20" t="s">
        <v>2</v>
      </c>
      <c r="B4" s="24"/>
      <c r="C4" s="24"/>
      <c r="D4" s="1">
        <f t="shared" si="0"/>
        <v>0</v>
      </c>
      <c r="E4" s="19">
        <f t="shared" si="0"/>
        <v>0</v>
      </c>
    </row>
    <row r="5" spans="1:33" x14ac:dyDescent="0.15">
      <c r="A5" s="18" t="s">
        <v>3</v>
      </c>
      <c r="B5" s="24"/>
      <c r="C5" s="24"/>
      <c r="D5" s="1">
        <f t="shared" si="0"/>
        <v>0</v>
      </c>
      <c r="E5" s="19">
        <f t="shared" si="0"/>
        <v>0</v>
      </c>
    </row>
    <row r="6" spans="1:33" x14ac:dyDescent="0.15">
      <c r="A6" s="18" t="s">
        <v>4</v>
      </c>
      <c r="B6" s="24"/>
      <c r="C6" s="24"/>
      <c r="D6" s="1">
        <f t="shared" si="0"/>
        <v>0</v>
      </c>
      <c r="E6" s="19">
        <f t="shared" si="0"/>
        <v>0</v>
      </c>
    </row>
    <row r="7" spans="1:33" x14ac:dyDescent="0.15">
      <c r="A7" s="18" t="s">
        <v>5</v>
      </c>
      <c r="B7" s="24"/>
      <c r="C7" s="24"/>
      <c r="D7" s="1">
        <f t="shared" si="0"/>
        <v>0</v>
      </c>
      <c r="E7" s="19">
        <f t="shared" si="0"/>
        <v>0</v>
      </c>
    </row>
    <row r="8" spans="1:33" x14ac:dyDescent="0.15">
      <c r="A8" s="18" t="s">
        <v>6</v>
      </c>
      <c r="B8" s="24">
        <v>6</v>
      </c>
      <c r="C8" s="24">
        <v>1</v>
      </c>
      <c r="D8" s="1">
        <f t="shared" si="0"/>
        <v>3.7974683544303799E-2</v>
      </c>
      <c r="E8" s="19">
        <f t="shared" si="0"/>
        <v>9.8039215686274508E-3</v>
      </c>
    </row>
    <row r="9" spans="1:33" x14ac:dyDescent="0.15">
      <c r="A9" s="18" t="s">
        <v>7</v>
      </c>
      <c r="B9" s="24">
        <v>18</v>
      </c>
      <c r="C9" s="24">
        <v>14</v>
      </c>
      <c r="D9" s="1">
        <f t="shared" si="0"/>
        <v>0.11392405063291139</v>
      </c>
      <c r="E9" s="19">
        <f t="shared" si="0"/>
        <v>0.13725490196078433</v>
      </c>
    </row>
    <row r="10" spans="1:33" x14ac:dyDescent="0.15">
      <c r="A10" s="18" t="s">
        <v>8</v>
      </c>
      <c r="B10" s="24">
        <v>55</v>
      </c>
      <c r="C10" s="24">
        <v>27</v>
      </c>
      <c r="D10" s="1">
        <f t="shared" si="0"/>
        <v>0.34810126582278483</v>
      </c>
      <c r="E10" s="19">
        <f t="shared" si="0"/>
        <v>0.26470588235294118</v>
      </c>
    </row>
    <row r="11" spans="1:33" x14ac:dyDescent="0.15">
      <c r="A11" s="18" t="s">
        <v>25</v>
      </c>
      <c r="B11" s="24">
        <v>79</v>
      </c>
      <c r="C11" s="24">
        <v>60</v>
      </c>
      <c r="D11" s="1">
        <f t="shared" si="0"/>
        <v>0.5</v>
      </c>
      <c r="E11" s="19">
        <f t="shared" si="0"/>
        <v>0.58823529411764708</v>
      </c>
    </row>
    <row r="12" spans="1:33" x14ac:dyDescent="0.15">
      <c r="A12" s="18" t="s">
        <v>9</v>
      </c>
      <c r="B12" s="24">
        <v>1344</v>
      </c>
      <c r="C12" s="24">
        <v>281</v>
      </c>
      <c r="D12" s="1">
        <f>B12/(B$12+B$13)</f>
        <v>0.55014326647564471</v>
      </c>
      <c r="E12" s="1">
        <f>C12/(C$12+C$13)</f>
        <v>0.37218543046357616</v>
      </c>
    </row>
    <row r="13" spans="1:33" ht="14" thickBot="1" x14ac:dyDescent="0.2">
      <c r="A13" s="21" t="s">
        <v>10</v>
      </c>
      <c r="B13" s="25">
        <v>1099</v>
      </c>
      <c r="C13" s="25">
        <v>474</v>
      </c>
      <c r="D13" s="1">
        <f>B13/(B$12+B$13)</f>
        <v>0.44985673352435529</v>
      </c>
      <c r="E13" s="1">
        <f>C13/(C$12+C$13)</f>
        <v>0.62781456953642389</v>
      </c>
    </row>
    <row r="14" spans="1:33" x14ac:dyDescent="0.1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ht="14" thickBot="1" x14ac:dyDescent="0.2">
      <c r="B15" s="2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15">
      <c r="E16" s="2"/>
      <c r="F16" s="3"/>
      <c r="G16" s="168" t="s">
        <v>11</v>
      </c>
      <c r="H16" s="168"/>
      <c r="I16" s="168"/>
      <c r="J16" s="168"/>
      <c r="K16" s="168"/>
      <c r="L16" s="168"/>
      <c r="M16" s="168"/>
      <c r="N16" s="168"/>
      <c r="O16" s="168"/>
      <c r="P16" s="168"/>
      <c r="Q16" s="3"/>
      <c r="R16" s="4"/>
      <c r="S16" s="31" t="s">
        <v>11</v>
      </c>
      <c r="T16" s="169" t="s">
        <v>14</v>
      </c>
      <c r="U16" s="168"/>
      <c r="V16" s="168"/>
      <c r="W16" s="168"/>
      <c r="X16" s="168"/>
      <c r="Y16" s="168"/>
      <c r="Z16" s="168"/>
      <c r="AA16" s="168"/>
      <c r="AB16" s="168"/>
      <c r="AC16" s="170"/>
      <c r="AD16" s="27"/>
      <c r="AE16" s="27"/>
      <c r="AF16" s="37" t="s">
        <v>14</v>
      </c>
      <c r="AG16" t="s">
        <v>70</v>
      </c>
    </row>
    <row r="17" spans="5:33" ht="14" thickBot="1" x14ac:dyDescent="0.2">
      <c r="E17" s="2"/>
      <c r="F17" s="5"/>
      <c r="G17" s="6"/>
      <c r="H17" s="6"/>
      <c r="I17" s="6"/>
      <c r="J17" s="6"/>
      <c r="K17" s="6"/>
      <c r="L17" s="6"/>
      <c r="M17" s="6"/>
      <c r="N17" s="6"/>
      <c r="O17" s="6"/>
      <c r="P17" s="6"/>
      <c r="Q17" s="5"/>
      <c r="R17" s="7"/>
      <c r="S17" s="30"/>
      <c r="T17" s="5"/>
      <c r="U17" s="6"/>
      <c r="V17" s="6"/>
      <c r="W17" s="6"/>
      <c r="X17" s="6"/>
      <c r="Y17" s="6"/>
      <c r="Z17" s="6"/>
      <c r="AA17" s="6"/>
      <c r="AB17" s="6"/>
      <c r="AC17" s="7"/>
      <c r="AD17" s="6"/>
      <c r="AE17" s="6"/>
      <c r="AF17" s="38"/>
      <c r="AG17" s="2"/>
    </row>
    <row r="18" spans="5:33" x14ac:dyDescent="0.15">
      <c r="E18" s="2"/>
      <c r="F18" s="64" t="s">
        <v>19</v>
      </c>
      <c r="G18" s="64" t="s">
        <v>13</v>
      </c>
      <c r="H18" s="3">
        <v>0</v>
      </c>
      <c r="I18" s="27">
        <v>10</v>
      </c>
      <c r="J18" s="27">
        <f>10+I18</f>
        <v>20</v>
      </c>
      <c r="K18" s="27">
        <f t="shared" ref="K18:O18" si="1">10+J18</f>
        <v>30</v>
      </c>
      <c r="L18" s="27">
        <f t="shared" si="1"/>
        <v>40</v>
      </c>
      <c r="M18" s="27">
        <f t="shared" si="1"/>
        <v>50</v>
      </c>
      <c r="N18" s="27">
        <f t="shared" si="1"/>
        <v>60</v>
      </c>
      <c r="O18" s="27">
        <f t="shared" si="1"/>
        <v>70</v>
      </c>
      <c r="P18" s="4" t="s">
        <v>25</v>
      </c>
      <c r="Q18" s="3" t="s">
        <v>15</v>
      </c>
      <c r="R18" s="4" t="s">
        <v>16</v>
      </c>
      <c r="S18" s="37" t="s">
        <v>32</v>
      </c>
      <c r="T18" s="64" t="s">
        <v>13</v>
      </c>
      <c r="U18" s="3">
        <v>0</v>
      </c>
      <c r="V18" s="27">
        <v>10</v>
      </c>
      <c r="W18" s="27">
        <f>10+V18</f>
        <v>20</v>
      </c>
      <c r="X18" s="27">
        <f t="shared" ref="X18:AB18" si="2">10+W18</f>
        <v>30</v>
      </c>
      <c r="Y18" s="27">
        <f t="shared" si="2"/>
        <v>40</v>
      </c>
      <c r="Z18" s="27">
        <f t="shared" si="2"/>
        <v>50</v>
      </c>
      <c r="AA18" s="27">
        <f t="shared" si="2"/>
        <v>60</v>
      </c>
      <c r="AB18" s="27">
        <f t="shared" si="2"/>
        <v>70</v>
      </c>
      <c r="AC18" s="4" t="s">
        <v>25</v>
      </c>
      <c r="AD18" s="27" t="s">
        <v>15</v>
      </c>
      <c r="AE18" s="4" t="s">
        <v>16</v>
      </c>
      <c r="AF18" s="37" t="s">
        <v>32</v>
      </c>
      <c r="AG18" s="2"/>
    </row>
    <row r="19" spans="5:33" x14ac:dyDescent="0.15">
      <c r="E19" s="2"/>
      <c r="F19" s="65" t="str">
        <f>$A1</f>
        <v>Denmark</v>
      </c>
      <c r="G19" s="68">
        <f>$B2</f>
        <v>158</v>
      </c>
      <c r="H19" s="32">
        <f>$D3</f>
        <v>0</v>
      </c>
      <c r="I19" s="8">
        <f>$D4</f>
        <v>0</v>
      </c>
      <c r="J19" s="8">
        <f>$D5</f>
        <v>0</v>
      </c>
      <c r="K19" s="8">
        <f>$D6</f>
        <v>0</v>
      </c>
      <c r="L19" s="8">
        <f>$D7</f>
        <v>0</v>
      </c>
      <c r="M19" s="8">
        <f>$D8</f>
        <v>3.7974683544303799E-2</v>
      </c>
      <c r="N19" s="8">
        <f>$D9</f>
        <v>0.11392405063291139</v>
      </c>
      <c r="O19" s="8">
        <f>$D10</f>
        <v>0.34810126582278483</v>
      </c>
      <c r="P19" s="9">
        <f>$D11</f>
        <v>0.5</v>
      </c>
      <c r="Q19" s="8">
        <f>$D12</f>
        <v>0.55014326647564471</v>
      </c>
      <c r="R19" s="9">
        <f>$D13</f>
        <v>0.44985673352435529</v>
      </c>
      <c r="S19" s="39">
        <f t="shared" ref="S19" si="3">SUM(M19:O19)</f>
        <v>0.5</v>
      </c>
      <c r="T19" s="65">
        <f>$C2</f>
        <v>102</v>
      </c>
      <c r="U19" s="69">
        <f>$E3</f>
        <v>0</v>
      </c>
      <c r="V19" s="8">
        <f>$E4</f>
        <v>0</v>
      </c>
      <c r="W19" s="8">
        <f>$E5</f>
        <v>0</v>
      </c>
      <c r="X19" s="8">
        <f>$E6</f>
        <v>0</v>
      </c>
      <c r="Y19" s="8">
        <f>$E7</f>
        <v>0</v>
      </c>
      <c r="Z19" s="8">
        <f>$E8</f>
        <v>9.8039215686274508E-3</v>
      </c>
      <c r="AA19" s="8">
        <f>$E9</f>
        <v>0.13725490196078433</v>
      </c>
      <c r="AB19" s="8">
        <f>$E10</f>
        <v>0.26470588235294118</v>
      </c>
      <c r="AC19" s="9">
        <f>$E11</f>
        <v>0.58823529411764708</v>
      </c>
      <c r="AD19" s="8">
        <f>$E13</f>
        <v>0.62781456953642389</v>
      </c>
      <c r="AE19" s="9">
        <f>$E12</f>
        <v>0.37218543046357616</v>
      </c>
      <c r="AF19" s="39">
        <f>SUM(AB19:AC19)</f>
        <v>0.85294117647058831</v>
      </c>
      <c r="AG19" s="2"/>
    </row>
    <row r="20" spans="5:33" x14ac:dyDescent="0.15">
      <c r="E20" s="2"/>
      <c r="F20" s="66"/>
      <c r="G20" s="67"/>
      <c r="H20" s="33"/>
      <c r="I20" s="13"/>
      <c r="J20" s="13"/>
      <c r="K20" s="13"/>
      <c r="L20" s="13"/>
      <c r="M20" s="13"/>
      <c r="N20" s="13"/>
      <c r="O20" s="13"/>
      <c r="P20" s="14"/>
      <c r="Q20" s="33"/>
      <c r="R20" s="14"/>
      <c r="S20" s="40"/>
      <c r="T20" s="66"/>
      <c r="U20" s="36"/>
      <c r="V20" s="13"/>
      <c r="W20" s="13"/>
      <c r="X20" s="13"/>
      <c r="Y20" s="13"/>
      <c r="Z20" s="13"/>
      <c r="AA20" s="13"/>
      <c r="AB20" s="13"/>
      <c r="AC20" s="14"/>
      <c r="AD20" s="13"/>
      <c r="AE20" s="14"/>
      <c r="AF20" s="39"/>
    </row>
    <row r="21" spans="5:33" x14ac:dyDescent="0.15">
      <c r="E21" s="2"/>
      <c r="F21" s="66" t="s">
        <v>27</v>
      </c>
      <c r="G21" s="67">
        <v>23487</v>
      </c>
      <c r="H21" s="33">
        <v>3.7467535232256141E-3</v>
      </c>
      <c r="I21" s="13">
        <v>2.5503470004683441E-2</v>
      </c>
      <c r="J21" s="13">
        <v>0.11661770341039725</v>
      </c>
      <c r="K21" s="13">
        <v>0.13232852216119556</v>
      </c>
      <c r="L21" s="13">
        <v>0.15987567590582025</v>
      </c>
      <c r="M21" s="13">
        <v>0.2116915740622472</v>
      </c>
      <c r="N21" s="13">
        <v>0.12870949887171626</v>
      </c>
      <c r="O21" s="13">
        <v>0.10146038233916635</v>
      </c>
      <c r="P21" s="14">
        <v>0.12006641972154809</v>
      </c>
      <c r="Q21" s="33">
        <v>0.53182611657512668</v>
      </c>
      <c r="R21" s="14">
        <v>0.46817388342487332</v>
      </c>
      <c r="S21" s="40">
        <f>SUM(O21:P21)</f>
        <v>0.22152680206071446</v>
      </c>
      <c r="T21" s="66">
        <v>755</v>
      </c>
      <c r="U21" s="33">
        <v>0</v>
      </c>
      <c r="V21" s="13">
        <v>0</v>
      </c>
      <c r="W21" s="13">
        <v>0</v>
      </c>
      <c r="X21" s="13">
        <v>5.2980132450331126E-3</v>
      </c>
      <c r="Y21" s="13">
        <v>1.3245033112582781E-3</v>
      </c>
      <c r="Z21" s="13">
        <v>2.2516556291390728E-2</v>
      </c>
      <c r="AA21" s="13">
        <v>8.0794701986754966E-2</v>
      </c>
      <c r="AB21" s="13">
        <v>0.22781456953642384</v>
      </c>
      <c r="AC21" s="14">
        <v>0.66225165562913912</v>
      </c>
      <c r="AD21" s="13">
        <v>0.62781456953642389</v>
      </c>
      <c r="AE21" s="14">
        <v>0.37218543046357616</v>
      </c>
      <c r="AF21" s="39">
        <f t="shared" ref="AF21:AF32" si="4">SUM(AB21:AC21)</f>
        <v>0.890066225165563</v>
      </c>
      <c r="AG21" s="106" t="s">
        <v>74</v>
      </c>
    </row>
    <row r="22" spans="5:33" x14ac:dyDescent="0.15">
      <c r="E22" s="2"/>
      <c r="F22" s="66" t="s">
        <v>26</v>
      </c>
      <c r="G22" s="67">
        <v>10423</v>
      </c>
      <c r="H22" s="33">
        <v>1.2280533435671112E-2</v>
      </c>
      <c r="I22" s="13">
        <v>5.2959800441331667E-2</v>
      </c>
      <c r="J22" s="13">
        <v>0.27285810227381752</v>
      </c>
      <c r="K22" s="13">
        <v>0.10639930921999424</v>
      </c>
      <c r="L22" s="13">
        <v>0.1337426844478557</v>
      </c>
      <c r="M22" s="13">
        <v>0.18392017653266815</v>
      </c>
      <c r="N22" s="13">
        <v>0.12606735105056127</v>
      </c>
      <c r="O22" s="71">
        <v>6.6391633886596954E-2</v>
      </c>
      <c r="P22" s="72">
        <v>4.5380408711503409E-2</v>
      </c>
      <c r="Q22" s="33">
        <v>0.59848412165403431</v>
      </c>
      <c r="R22" s="14">
        <v>0.40151587834596564</v>
      </c>
      <c r="S22" s="40">
        <f>SUM(O22:P22)</f>
        <v>0.11177204259810036</v>
      </c>
      <c r="T22" s="66">
        <v>204</v>
      </c>
      <c r="U22" s="33">
        <v>0</v>
      </c>
      <c r="V22" s="13">
        <v>0</v>
      </c>
      <c r="W22" s="13">
        <v>0</v>
      </c>
      <c r="X22" s="13">
        <v>4.9019607843137254E-3</v>
      </c>
      <c r="Y22" s="13">
        <v>1.4705882352941176E-2</v>
      </c>
      <c r="Z22" s="13">
        <v>6.3725490196078427E-2</v>
      </c>
      <c r="AA22" s="13">
        <v>0.13235294117647059</v>
      </c>
      <c r="AB22" s="13">
        <v>0.29411764705882354</v>
      </c>
      <c r="AC22" s="14">
        <v>0.49019607843137253</v>
      </c>
      <c r="AD22" s="13">
        <v>0.52450980392156865</v>
      </c>
      <c r="AE22" s="14">
        <v>0.47549019607843135</v>
      </c>
      <c r="AF22" s="39">
        <f t="shared" si="4"/>
        <v>0.78431372549019607</v>
      </c>
      <c r="AG22" s="106" t="s">
        <v>77</v>
      </c>
    </row>
    <row r="23" spans="5:33" x14ac:dyDescent="0.15">
      <c r="E23" s="2"/>
      <c r="F23" s="66" t="s">
        <v>28</v>
      </c>
      <c r="G23" s="67">
        <v>13956</v>
      </c>
      <c r="H23" s="33">
        <v>1.4760676411579248E-2</v>
      </c>
      <c r="I23" s="13">
        <v>2.5150472914875321E-2</v>
      </c>
      <c r="J23" s="13">
        <v>0.10346804241903124</v>
      </c>
      <c r="K23" s="13">
        <v>0.14423903697334481</v>
      </c>
      <c r="L23" s="13">
        <v>0.17791630839782172</v>
      </c>
      <c r="M23" s="13">
        <v>0.17605331040412725</v>
      </c>
      <c r="N23" s="13">
        <v>0.12754370879908283</v>
      </c>
      <c r="O23" s="13">
        <v>9.2003439380911434E-2</v>
      </c>
      <c r="P23" s="14">
        <v>0.13886500429922613</v>
      </c>
      <c r="Q23" s="33">
        <v>0.57280022929206076</v>
      </c>
      <c r="R23" s="14">
        <v>0.42719977070793924</v>
      </c>
      <c r="S23" s="40">
        <f t="shared" ref="S23:S36" si="5">SUM(O23:P23)</f>
        <v>0.23086844368013756</v>
      </c>
      <c r="T23" s="66">
        <v>409</v>
      </c>
      <c r="U23" s="33">
        <v>0</v>
      </c>
      <c r="V23" s="13">
        <v>0</v>
      </c>
      <c r="W23" s="13">
        <v>0</v>
      </c>
      <c r="X23" s="13">
        <v>0</v>
      </c>
      <c r="Y23" s="13">
        <v>9.7799511002444987E-3</v>
      </c>
      <c r="Z23" s="13">
        <v>2.4449877750611249E-2</v>
      </c>
      <c r="AA23" s="13">
        <v>0.10268948655256724</v>
      </c>
      <c r="AB23" s="13">
        <v>0.21515892420537897</v>
      </c>
      <c r="AC23" s="14">
        <v>0.64792176039119809</v>
      </c>
      <c r="AD23" s="13">
        <v>0.53545232273838628</v>
      </c>
      <c r="AE23" s="14">
        <v>0.46454767726161367</v>
      </c>
      <c r="AF23" s="39">
        <f t="shared" si="4"/>
        <v>0.86308068459657705</v>
      </c>
      <c r="AG23" s="106" t="s">
        <v>78</v>
      </c>
    </row>
    <row r="24" spans="5:33" x14ac:dyDescent="0.15">
      <c r="E24" s="2"/>
      <c r="F24" s="66" t="s">
        <v>12</v>
      </c>
      <c r="G24" s="67">
        <v>9141</v>
      </c>
      <c r="H24" s="33">
        <v>5.7980527294606713E-3</v>
      </c>
      <c r="I24" s="13">
        <v>1.6737774860518542E-2</v>
      </c>
      <c r="J24" s="13">
        <v>7.2858549392845418E-2</v>
      </c>
      <c r="K24" s="13">
        <v>9.276884367137074E-2</v>
      </c>
      <c r="L24" s="13">
        <v>0.13127666557269446</v>
      </c>
      <c r="M24" s="13">
        <v>0.17503555409692595</v>
      </c>
      <c r="N24" s="13">
        <v>0.14221638770375233</v>
      </c>
      <c r="O24" s="13">
        <v>0.14221638770375233</v>
      </c>
      <c r="P24" s="14">
        <v>0.23</v>
      </c>
      <c r="Q24" s="33">
        <v>0.50519636801225254</v>
      </c>
      <c r="R24" s="14">
        <v>0.49480363198774752</v>
      </c>
      <c r="S24" s="40">
        <f t="shared" si="5"/>
        <v>0.37221638770375232</v>
      </c>
      <c r="T24" s="67">
        <v>793</v>
      </c>
      <c r="U24" s="33">
        <v>0</v>
      </c>
      <c r="V24" s="13">
        <v>0</v>
      </c>
      <c r="W24" s="13">
        <v>3.7831021437578815E-3</v>
      </c>
      <c r="X24" s="13">
        <v>1.2610340479192938E-3</v>
      </c>
      <c r="Y24" s="13">
        <v>5.0441361916771753E-3</v>
      </c>
      <c r="Z24" s="13">
        <v>3.9092055485498108E-2</v>
      </c>
      <c r="AA24" s="13">
        <v>7.1878940731399749E-2</v>
      </c>
      <c r="AB24" s="13">
        <v>0.25598991172761665</v>
      </c>
      <c r="AC24" s="14">
        <v>0.62</v>
      </c>
      <c r="AD24" s="13">
        <v>0.41866330390920553</v>
      </c>
      <c r="AE24" s="14">
        <v>0.58133669609079441</v>
      </c>
      <c r="AF24" s="39">
        <f t="shared" si="4"/>
        <v>0.87598991172761664</v>
      </c>
      <c r="AG24" s="106" t="s">
        <v>79</v>
      </c>
    </row>
    <row r="25" spans="5:33" x14ac:dyDescent="0.15">
      <c r="E25" s="2"/>
      <c r="F25" s="66" t="s">
        <v>24</v>
      </c>
      <c r="G25" s="67">
        <v>6218</v>
      </c>
      <c r="H25" s="33">
        <v>1.0935992280476037E-2</v>
      </c>
      <c r="I25" s="13">
        <v>4.1331617883563848E-2</v>
      </c>
      <c r="J25" s="13">
        <v>0.14007719523962689</v>
      </c>
      <c r="K25" s="13">
        <v>0.15825024123512382</v>
      </c>
      <c r="L25" s="13">
        <v>0.18591186876809263</v>
      </c>
      <c r="M25" s="13">
        <v>0.19765197812801544</v>
      </c>
      <c r="N25" s="13">
        <v>0.11740109359922805</v>
      </c>
      <c r="O25" s="71">
        <v>7.896429720167257E-2</v>
      </c>
      <c r="P25" s="72">
        <v>0.06</v>
      </c>
      <c r="Q25" s="33">
        <v>0.5</v>
      </c>
      <c r="R25" s="14">
        <v>0.5</v>
      </c>
      <c r="S25" s="40">
        <f t="shared" si="5"/>
        <v>0.13896429720167258</v>
      </c>
      <c r="T25" s="66"/>
      <c r="U25" s="36"/>
      <c r="V25" s="13"/>
      <c r="W25" s="13"/>
      <c r="X25" s="13"/>
      <c r="Y25" s="13"/>
      <c r="Z25" s="13"/>
      <c r="AA25" s="13"/>
      <c r="AB25" s="13"/>
      <c r="AC25" s="14"/>
      <c r="AD25" s="13"/>
      <c r="AE25" s="14"/>
      <c r="AF25" s="39"/>
      <c r="AG25" s="106" t="s">
        <v>80</v>
      </c>
    </row>
    <row r="26" spans="5:33" x14ac:dyDescent="0.15">
      <c r="E26" s="2"/>
      <c r="F26" s="66" t="s">
        <v>23</v>
      </c>
      <c r="G26" s="67">
        <v>136110</v>
      </c>
      <c r="H26" s="33">
        <v>7.3469987510102119E-3</v>
      </c>
      <c r="I26" s="13">
        <v>0</v>
      </c>
      <c r="J26" s="13">
        <v>5.1428991257071489E-2</v>
      </c>
      <c r="K26" s="13">
        <v>6.6122988759091908E-2</v>
      </c>
      <c r="L26" s="13">
        <v>0.12489897876717361</v>
      </c>
      <c r="M26" s="13">
        <v>0.19530771679768816</v>
      </c>
      <c r="N26" s="13">
        <v>0.15975640617474429</v>
      </c>
      <c r="O26" s="13">
        <v>0.16847861238427692</v>
      </c>
      <c r="P26" s="14">
        <v>0.20924999999999999</v>
      </c>
      <c r="Q26" s="33"/>
      <c r="R26" s="14"/>
      <c r="S26" s="40">
        <f t="shared" si="5"/>
        <v>0.37772861238427691</v>
      </c>
      <c r="T26" s="67">
        <v>16654</v>
      </c>
      <c r="U26" s="33">
        <v>6.0045634682358595E-5</v>
      </c>
      <c r="V26" s="13">
        <v>0</v>
      </c>
      <c r="W26" s="13">
        <v>4.2031944277651017E-4</v>
      </c>
      <c r="X26" s="13">
        <v>2.1616428485649094E-3</v>
      </c>
      <c r="Y26" s="13">
        <v>9.1869821064008653E-3</v>
      </c>
      <c r="Z26" s="13">
        <v>3.8309114927344783E-2</v>
      </c>
      <c r="AA26" s="13">
        <v>0.11750930707337577</v>
      </c>
      <c r="AB26" s="13">
        <v>0.32220487570553619</v>
      </c>
      <c r="AC26" s="14">
        <v>0.51</v>
      </c>
      <c r="AD26" s="13"/>
      <c r="AE26" s="14"/>
      <c r="AF26" s="39">
        <f t="shared" si="4"/>
        <v>0.83220487570553625</v>
      </c>
      <c r="AG26" s="106" t="s">
        <v>75</v>
      </c>
    </row>
    <row r="27" spans="5:33" x14ac:dyDescent="0.15">
      <c r="E27" s="2"/>
      <c r="F27" s="66" t="s">
        <v>20</v>
      </c>
      <c r="G27" s="67">
        <v>106447</v>
      </c>
      <c r="H27" s="33">
        <v>2.6773887474517834E-3</v>
      </c>
      <c r="I27" s="13">
        <v>5.5238757315847322E-3</v>
      </c>
      <c r="J27" s="13">
        <v>5.0550978421186131E-2</v>
      </c>
      <c r="K27" s="13">
        <v>9.7146936973329448E-2</v>
      </c>
      <c r="L27" s="13">
        <v>0.15113624620703262</v>
      </c>
      <c r="M27" s="13">
        <v>0.18634625682264414</v>
      </c>
      <c r="N27" s="13">
        <v>0.16640205924074891</v>
      </c>
      <c r="O27" s="13">
        <v>0.15929993330013997</v>
      </c>
      <c r="P27" s="14">
        <v>0.18090000000000001</v>
      </c>
      <c r="Q27" s="33">
        <v>0.5209165124428119</v>
      </c>
      <c r="R27" s="14">
        <v>0.47889560062754233</v>
      </c>
      <c r="S27" s="40">
        <f t="shared" si="5"/>
        <v>0.34019993330013998</v>
      </c>
      <c r="T27" s="67">
        <v>6729</v>
      </c>
      <c r="U27" s="33">
        <v>1.4861049190072819E-4</v>
      </c>
      <c r="V27" s="13">
        <v>1.4861049190072819E-4</v>
      </c>
      <c r="W27" s="13">
        <v>1.63471541090801E-3</v>
      </c>
      <c r="X27" s="13">
        <v>3.5666518056174765E-3</v>
      </c>
      <c r="Y27" s="13">
        <v>9.065240005944419E-3</v>
      </c>
      <c r="Z27" s="13">
        <v>2.9276266904443453E-2</v>
      </c>
      <c r="AA27" s="13">
        <v>8.8720463664734725E-2</v>
      </c>
      <c r="AB27" s="13">
        <v>0.26348640213999108</v>
      </c>
      <c r="AC27" s="14">
        <v>0.60394999999999999</v>
      </c>
      <c r="AD27" s="13">
        <v>0.39411502452073116</v>
      </c>
      <c r="AE27" s="14">
        <v>0.6097488482686878</v>
      </c>
      <c r="AF27" s="39">
        <f t="shared" si="4"/>
        <v>0.86743640213999107</v>
      </c>
      <c r="AG27" s="106" t="s">
        <v>81</v>
      </c>
    </row>
    <row r="28" spans="5:33" x14ac:dyDescent="0.15">
      <c r="E28" s="2"/>
      <c r="F28" s="66" t="s">
        <v>22</v>
      </c>
      <c r="G28" s="67">
        <v>21762</v>
      </c>
      <c r="H28" s="33">
        <v>2.8949545078577337E-3</v>
      </c>
      <c r="I28" s="13">
        <v>7.1684587813620072E-3</v>
      </c>
      <c r="J28" s="13">
        <v>6.6262292068743678E-2</v>
      </c>
      <c r="K28" s="13">
        <v>7.7474496829335535E-2</v>
      </c>
      <c r="L28" s="13">
        <v>0.10247219924639279</v>
      </c>
      <c r="M28" s="13">
        <v>0.17121588089330025</v>
      </c>
      <c r="N28" s="13">
        <v>0.1497564562080691</v>
      </c>
      <c r="O28" s="13">
        <v>0.1851392335263303</v>
      </c>
      <c r="P28" s="14">
        <v>0.23605000000000001</v>
      </c>
      <c r="Q28" s="33">
        <v>0.53961032993291058</v>
      </c>
      <c r="R28" s="14">
        <v>0.45919492693686242</v>
      </c>
      <c r="S28" s="40">
        <f t="shared" si="5"/>
        <v>0.42118923352633031</v>
      </c>
      <c r="T28" s="67">
        <v>2396</v>
      </c>
      <c r="U28" s="33">
        <v>0</v>
      </c>
      <c r="V28" s="13">
        <v>0</v>
      </c>
      <c r="W28" s="13">
        <v>8.3472454090150253E-4</v>
      </c>
      <c r="X28" s="13">
        <v>1.2520868113522537E-3</v>
      </c>
      <c r="Y28" s="13">
        <v>3.7562604340567614E-3</v>
      </c>
      <c r="Z28" s="13">
        <v>2.1702838063439065E-2</v>
      </c>
      <c r="AA28" s="13">
        <v>9.3071786310517532E-2</v>
      </c>
      <c r="AB28" s="13">
        <v>0.30050083472454092</v>
      </c>
      <c r="AC28" s="14">
        <v>0.57804599999999995</v>
      </c>
      <c r="AD28" s="13">
        <v>0.61227045075125208</v>
      </c>
      <c r="AE28" s="14">
        <v>0.38772954924874792</v>
      </c>
      <c r="AF28" s="39">
        <f t="shared" si="4"/>
        <v>0.87854683472454087</v>
      </c>
      <c r="AG28" s="106" t="s">
        <v>82</v>
      </c>
    </row>
    <row r="29" spans="5:33" x14ac:dyDescent="0.15">
      <c r="E29" s="2"/>
      <c r="F29" s="66" t="s">
        <v>21</v>
      </c>
      <c r="G29" s="67">
        <v>7073</v>
      </c>
      <c r="H29" s="33">
        <v>1.1310617842499647E-2</v>
      </c>
      <c r="I29" s="13">
        <v>2.6438569206842923E-2</v>
      </c>
      <c r="J29" s="13">
        <v>0.12158914180687121</v>
      </c>
      <c r="K29" s="13">
        <v>0.13360667326452708</v>
      </c>
      <c r="L29" s="13">
        <v>0.19129082426127528</v>
      </c>
      <c r="M29" s="13">
        <v>0.1969461331825251</v>
      </c>
      <c r="N29" s="13">
        <v>0.12682030255902729</v>
      </c>
      <c r="O29" s="71">
        <v>9.840237522974693E-2</v>
      </c>
      <c r="P29" s="72">
        <v>9.3595362646684568E-2</v>
      </c>
      <c r="Q29" s="33">
        <v>0.55000000000000004</v>
      </c>
      <c r="R29" s="14">
        <v>0.45</v>
      </c>
      <c r="S29" s="40">
        <v>0.43295530353569045</v>
      </c>
      <c r="T29" s="66">
        <v>336</v>
      </c>
      <c r="U29" s="3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2.976190476190476E-2</v>
      </c>
      <c r="AA29" s="13">
        <v>0.11904761904761904</v>
      </c>
      <c r="AB29" s="71">
        <v>0.30952380952380953</v>
      </c>
      <c r="AC29" s="72">
        <v>0.54166666666666674</v>
      </c>
      <c r="AD29" s="158">
        <v>0.59226190476190499</v>
      </c>
      <c r="AE29" s="14">
        <v>0.39</v>
      </c>
      <c r="AF29" s="39">
        <v>0.85</v>
      </c>
      <c r="AG29" s="106" t="s">
        <v>76</v>
      </c>
    </row>
    <row r="30" spans="5:33" x14ac:dyDescent="0.15">
      <c r="E30" s="2"/>
      <c r="F30" s="66" t="s">
        <v>29</v>
      </c>
      <c r="G30" s="67">
        <v>23282</v>
      </c>
      <c r="H30" s="33">
        <v>6.2709389227729581E-3</v>
      </c>
      <c r="I30" s="13">
        <v>9.3205051112447389E-3</v>
      </c>
      <c r="J30" s="13">
        <v>8.2553045271024819E-2</v>
      </c>
      <c r="K30" s="13">
        <v>0.1077656558714887</v>
      </c>
      <c r="L30" s="13">
        <v>0.14539128940812646</v>
      </c>
      <c r="M30" s="13">
        <v>0.17794862984279702</v>
      </c>
      <c r="N30" s="13">
        <v>0.12902671591787648</v>
      </c>
      <c r="O30" s="13">
        <v>0.12979984537410874</v>
      </c>
      <c r="P30" s="14">
        <v>0.2119233742805601</v>
      </c>
      <c r="Q30" s="33"/>
      <c r="R30" s="14"/>
      <c r="S30" s="40">
        <f t="shared" si="5"/>
        <v>0.34172321965466884</v>
      </c>
      <c r="T30" s="66">
        <v>755</v>
      </c>
      <c r="U30" s="33">
        <v>-2.0516409829175501E-5</v>
      </c>
      <c r="V30" s="13">
        <v>0</v>
      </c>
      <c r="W30" s="13">
        <v>0</v>
      </c>
      <c r="X30" s="13">
        <v>5.2980132450331126E-3</v>
      </c>
      <c r="Y30" s="13">
        <v>1.3245033112582781E-3</v>
      </c>
      <c r="Z30" s="13">
        <v>2.2516556291390728E-2</v>
      </c>
      <c r="AA30" s="13">
        <v>8.0794701986754966E-2</v>
      </c>
      <c r="AB30" s="13">
        <v>0.22781456953642384</v>
      </c>
      <c r="AC30" s="14">
        <v>0.66225165562913912</v>
      </c>
      <c r="AD30" s="13">
        <v>0.62781456953642389</v>
      </c>
      <c r="AE30" s="14">
        <v>0.37218543046357599</v>
      </c>
      <c r="AF30" s="39">
        <f t="shared" si="4"/>
        <v>0.890066225165563</v>
      </c>
      <c r="AG30" s="106" t="s">
        <v>83</v>
      </c>
    </row>
    <row r="31" spans="5:33" x14ac:dyDescent="0.15">
      <c r="E31" s="2"/>
      <c r="F31" s="66" t="s">
        <v>46</v>
      </c>
      <c r="G31" s="67">
        <v>619</v>
      </c>
      <c r="H31" s="33">
        <v>1.6155088852988692E-3</v>
      </c>
      <c r="I31" s="13">
        <v>8.0775444264943458E-3</v>
      </c>
      <c r="J31" s="13">
        <v>4.5234248788368334E-2</v>
      </c>
      <c r="K31" s="13">
        <v>5.492730210016155E-2</v>
      </c>
      <c r="L31" s="13">
        <v>4.361873990306947E-2</v>
      </c>
      <c r="M31" s="13">
        <v>9.5315024232633286E-2</v>
      </c>
      <c r="N31" s="13">
        <v>0.28594507269789982</v>
      </c>
      <c r="O31" s="13">
        <v>0.37802907915993539</v>
      </c>
      <c r="P31" s="14">
        <v>8.723747980613894E-2</v>
      </c>
      <c r="Q31" s="33"/>
      <c r="R31" s="14"/>
      <c r="S31" s="40">
        <f t="shared" si="5"/>
        <v>0.46526655896607433</v>
      </c>
      <c r="T31" s="66">
        <v>7</v>
      </c>
      <c r="U31" s="33">
        <v>-5.05392271703545E-5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0.8571428571428571</v>
      </c>
      <c r="AC31" s="14">
        <v>0.14285714285714285</v>
      </c>
      <c r="AD31" s="13"/>
      <c r="AE31" s="14"/>
      <c r="AF31" s="39">
        <v>1</v>
      </c>
      <c r="AG31" s="106" t="s">
        <v>73</v>
      </c>
    </row>
    <row r="32" spans="5:33" x14ac:dyDescent="0.15">
      <c r="E32" s="2"/>
      <c r="F32" s="66" t="s">
        <v>35</v>
      </c>
      <c r="G32" s="83">
        <v>9809</v>
      </c>
      <c r="H32" s="33">
        <v>4.8934651850341522E-2</v>
      </c>
      <c r="I32" s="13">
        <v>0.12284636558262819</v>
      </c>
      <c r="J32" s="13">
        <v>0.23111428280150881</v>
      </c>
      <c r="K32" s="13">
        <v>0.13956570496482823</v>
      </c>
      <c r="L32" s="13">
        <v>0.13355082067489041</v>
      </c>
      <c r="M32" s="13">
        <v>0.13079824650830871</v>
      </c>
      <c r="N32" s="13">
        <v>0.10500560709552452</v>
      </c>
      <c r="O32" s="13">
        <v>5.2808645121826897E-2</v>
      </c>
      <c r="P32" s="14">
        <v>2.5079009073300032E-2</v>
      </c>
      <c r="Q32" s="33"/>
      <c r="R32" s="14"/>
      <c r="S32" s="40">
        <f t="shared" si="5"/>
        <v>7.7887654195126929E-2</v>
      </c>
      <c r="T32" s="67">
        <v>91</v>
      </c>
      <c r="U32" s="33">
        <v>0</v>
      </c>
      <c r="V32" s="13">
        <v>0</v>
      </c>
      <c r="W32" s="13">
        <v>0</v>
      </c>
      <c r="X32" s="13">
        <v>1.098901098901099E-2</v>
      </c>
      <c r="Y32" s="13">
        <v>1.098901098901099E-2</v>
      </c>
      <c r="Z32" s="13">
        <v>1.098901098901099E-2</v>
      </c>
      <c r="AA32" s="13">
        <v>0.12087912087912088</v>
      </c>
      <c r="AB32" s="13">
        <v>0.27472527472527475</v>
      </c>
      <c r="AC32" s="14">
        <v>0.5714285714285714</v>
      </c>
      <c r="AD32" s="13"/>
      <c r="AE32" s="14"/>
      <c r="AF32" s="39">
        <f t="shared" si="4"/>
        <v>0.84615384615384615</v>
      </c>
      <c r="AG32" s="2" t="s">
        <v>72</v>
      </c>
    </row>
    <row r="33" spans="5:33" x14ac:dyDescent="0.15">
      <c r="E33" s="2"/>
      <c r="F33" s="66" t="s">
        <v>41</v>
      </c>
      <c r="G33" s="67"/>
      <c r="H33" s="33"/>
      <c r="I33" s="13"/>
      <c r="J33" s="13"/>
      <c r="K33" s="13"/>
      <c r="L33" s="13"/>
      <c r="M33" s="13"/>
      <c r="N33" s="13"/>
      <c r="O33" s="13"/>
      <c r="P33" s="14"/>
      <c r="Q33" s="33"/>
      <c r="R33" s="14"/>
      <c r="S33" s="40"/>
      <c r="T33" s="67">
        <v>9186</v>
      </c>
      <c r="U33" s="33">
        <v>0</v>
      </c>
      <c r="V33" s="13">
        <v>0</v>
      </c>
      <c r="W33" s="13">
        <v>0</v>
      </c>
      <c r="X33" s="13">
        <v>1.098901098901099E-2</v>
      </c>
      <c r="Y33" s="13">
        <v>1.098901098901099E-2</v>
      </c>
      <c r="Z33" s="13">
        <v>0.05</v>
      </c>
      <c r="AA33" s="13">
        <v>0.12087912087912088</v>
      </c>
      <c r="AB33" s="13">
        <v>0.24</v>
      </c>
      <c r="AC33" s="14">
        <v>0.56999999999999995</v>
      </c>
      <c r="AD33" s="13">
        <v>0.6</v>
      </c>
      <c r="AE33" s="14">
        <v>0.4</v>
      </c>
      <c r="AF33" s="39">
        <f>SUM(AB33:AC33)</f>
        <v>0.80999999999999994</v>
      </c>
      <c r="AG33" s="2" t="s">
        <v>71</v>
      </c>
    </row>
    <row r="34" spans="5:33" x14ac:dyDescent="0.15">
      <c r="E34" s="2"/>
      <c r="F34" s="66" t="s">
        <v>117</v>
      </c>
      <c r="G34" s="67">
        <v>13989</v>
      </c>
      <c r="H34" s="33">
        <v>7.266913741733886E-3</v>
      </c>
      <c r="I34" s="13">
        <v>2.042002761427222E-2</v>
      </c>
      <c r="J34" s="13">
        <v>0.10820434561441755</v>
      </c>
      <c r="K34" s="13">
        <v>0.14628297362110312</v>
      </c>
      <c r="L34" s="13">
        <v>0.16394157401351647</v>
      </c>
      <c r="M34" s="13">
        <v>0.19729670808807501</v>
      </c>
      <c r="N34" s="13">
        <v>0.16314221350192573</v>
      </c>
      <c r="O34" s="13">
        <v>9.1999127970350994E-2</v>
      </c>
      <c r="P34" s="14">
        <v>0.10144611583460504</v>
      </c>
      <c r="Q34" s="33"/>
      <c r="R34" s="14"/>
      <c r="S34" s="40">
        <f t="shared" si="5"/>
        <v>0.19344524380495604</v>
      </c>
      <c r="T34" s="66">
        <v>671</v>
      </c>
      <c r="U34" s="33">
        <v>0</v>
      </c>
      <c r="V34" s="13">
        <v>0</v>
      </c>
      <c r="W34" s="13">
        <v>1.4326647564469914E-3</v>
      </c>
      <c r="X34" s="13">
        <v>1.1461318051575931E-2</v>
      </c>
      <c r="Y34" s="13">
        <v>2.0057306590257881E-2</v>
      </c>
      <c r="Z34" s="13">
        <v>4.5845272206303724E-2</v>
      </c>
      <c r="AA34" s="13">
        <v>0.13753581661891118</v>
      </c>
      <c r="AB34" s="13">
        <v>0.2148997134670487</v>
      </c>
      <c r="AC34" s="14">
        <v>0.56733524355300857</v>
      </c>
      <c r="AD34" s="13"/>
      <c r="AF34" s="39">
        <f>SUM(AB34:AC34)</f>
        <v>0.7822349570200573</v>
      </c>
      <c r="AG34" s="106" t="s">
        <v>114</v>
      </c>
    </row>
    <row r="35" spans="5:33" x14ac:dyDescent="0.15">
      <c r="E35" s="15"/>
      <c r="F35" s="66" t="s">
        <v>115</v>
      </c>
      <c r="G35" s="67"/>
      <c r="H35" s="33"/>
      <c r="I35" s="13"/>
      <c r="J35" s="13"/>
      <c r="K35" s="13"/>
      <c r="L35" s="13"/>
      <c r="M35" s="13"/>
      <c r="N35" s="13"/>
      <c r="O35" s="13"/>
      <c r="P35" s="14"/>
      <c r="Q35" s="33"/>
      <c r="R35" s="14"/>
      <c r="S35" s="40"/>
      <c r="T35" s="66">
        <v>10834</v>
      </c>
      <c r="U35" s="33">
        <v>0</v>
      </c>
      <c r="V35" s="13">
        <v>0</v>
      </c>
      <c r="W35" s="13">
        <v>1.4326647564469914E-3</v>
      </c>
      <c r="X35" s="13">
        <v>1.4999999999999999E-2</v>
      </c>
      <c r="Y35" s="13">
        <v>0.04</v>
      </c>
      <c r="Z35" s="13">
        <v>0.1</v>
      </c>
      <c r="AA35" s="13">
        <v>0.2</v>
      </c>
      <c r="AB35" s="13">
        <v>0.27</v>
      </c>
      <c r="AC35" s="14">
        <v>0.38</v>
      </c>
      <c r="AD35" s="13">
        <v>0.6</v>
      </c>
      <c r="AE35" s="14">
        <v>0.4</v>
      </c>
      <c r="AF35" s="39">
        <f>SUM(AB35:AC35)</f>
        <v>0.65</v>
      </c>
      <c r="AG35" s="15"/>
    </row>
    <row r="36" spans="5:33" x14ac:dyDescent="0.15">
      <c r="E36" s="15"/>
      <c r="F36" s="66" t="s">
        <v>116</v>
      </c>
      <c r="G36" s="67">
        <v>14642</v>
      </c>
      <c r="H36" s="33">
        <v>8.5592011412268191E-3</v>
      </c>
      <c r="I36" s="13">
        <v>2.1873514027579647E-2</v>
      </c>
      <c r="J36" s="13">
        <v>0.1340941512125535</v>
      </c>
      <c r="K36" s="13">
        <v>0.16785544460294816</v>
      </c>
      <c r="L36" s="13">
        <v>0.19448407037565382</v>
      </c>
      <c r="M36" s="13">
        <v>0.18925344745601522</v>
      </c>
      <c r="N36" s="13">
        <v>0.16024726581074655</v>
      </c>
      <c r="O36" s="13">
        <v>7.8459343794579167E-2</v>
      </c>
      <c r="P36" s="14">
        <v>4.2796005706134094E-2</v>
      </c>
      <c r="Q36" s="33">
        <v>0.51</v>
      </c>
      <c r="R36" s="14">
        <v>0.49</v>
      </c>
      <c r="S36" s="40">
        <f t="shared" si="5"/>
        <v>0.12125534950071326</v>
      </c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5:33" x14ac:dyDescent="0.15"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 spans="5:33" x14ac:dyDescent="0.15"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5:33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5:33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5:33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5:33" x14ac:dyDescent="0.15"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5:33" x14ac:dyDescent="0.15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5:33" x14ac:dyDescent="0.15">
      <c r="E44" s="2"/>
    </row>
  </sheetData>
  <mergeCells count="2">
    <mergeCell ref="G16:P16"/>
    <mergeCell ref="T16:AC16"/>
  </mergeCells>
  <hyperlinks>
    <hyperlink ref="AG31" r:id="rId1" xr:uid="{00000000-0004-0000-0100-000000000000}"/>
    <hyperlink ref="AG21" r:id="rId2" location="1164290551" display="https://www.bag.admin.ch/bag/fr/home/krankheiten/ausbrueche-epidemien-pandemien/aktuelle-ausbrueche-epidemien/novel-cov/situation-schweiz-und-international.html - 1164290551" xr:uid="{00000000-0004-0000-0100-000001000000}"/>
    <hyperlink ref="AG26" r:id="rId3" xr:uid="{00000000-0004-0000-0100-000002000000}"/>
    <hyperlink ref="AG29" r:id="rId4" xr:uid="{00000000-0004-0000-0100-000003000000}"/>
    <hyperlink ref="AG22" r:id="rId5" xr:uid="{00000000-0004-0000-0100-000004000000}"/>
    <hyperlink ref="AG23" r:id="rId6" xr:uid="{00000000-0004-0000-0100-000005000000}"/>
    <hyperlink ref="AG24" r:id="rId7" xr:uid="{00000000-0004-0000-0100-000006000000}"/>
    <hyperlink ref="AG25" r:id="rId8" xr:uid="{00000000-0004-0000-0100-000007000000}"/>
    <hyperlink ref="AG27" r:id="rId9" xr:uid="{00000000-0004-0000-0100-000008000000}"/>
    <hyperlink ref="AG28" r:id="rId10" xr:uid="{00000000-0004-0000-0100-000009000000}"/>
    <hyperlink ref="AG30" r:id="rId11" display="https://epidemio.wiv-isp.be/ID/Documents/Covid19/Meest recente update.pdf" xr:uid="{00000000-0004-0000-0100-00000A000000}"/>
    <hyperlink ref="AG34" r:id="rId12" xr:uid="{00000000-0004-0000-0100-00000B000000}"/>
  </hyperlinks>
  <pageMargins left="0.7" right="0.7" top="0.75" bottom="0.75" header="0.3" footer="0.3"/>
  <pageSetup orientation="portrait" r:id="rId13"/>
  <drawing r:id="rId1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C5:L8"/>
  <sheetViews>
    <sheetView zoomScale="75" workbookViewId="0">
      <selection activeCell="J13" sqref="J13"/>
    </sheetView>
    <sheetView workbookViewId="1"/>
  </sheetViews>
  <sheetFormatPr baseColWidth="10" defaultColWidth="11.5" defaultRowHeight="13" x14ac:dyDescent="0.15"/>
  <sheetData>
    <row r="5" spans="3:12" ht="14" thickBot="1" x14ac:dyDescent="0.2"/>
    <row r="6" spans="3:12" ht="14" thickBot="1" x14ac:dyDescent="0.2">
      <c r="C6" s="169" t="s">
        <v>14</v>
      </c>
      <c r="D6" s="168"/>
      <c r="E6" s="168"/>
      <c r="F6" s="168"/>
      <c r="G6" s="168"/>
      <c r="H6" s="168"/>
      <c r="I6" s="168"/>
      <c r="J6" s="85"/>
      <c r="K6" s="84"/>
      <c r="L6" s="82" t="s">
        <v>11</v>
      </c>
    </row>
    <row r="7" spans="3:12" ht="14" thickBot="1" x14ac:dyDescent="0.2">
      <c r="C7" s="86" t="s">
        <v>19</v>
      </c>
      <c r="D7" s="80" t="s">
        <v>13</v>
      </c>
      <c r="E7" s="80" t="s">
        <v>36</v>
      </c>
      <c r="F7" s="80" t="s">
        <v>37</v>
      </c>
      <c r="G7" s="80" t="s">
        <v>38</v>
      </c>
      <c r="H7" s="80" t="s">
        <v>39</v>
      </c>
      <c r="I7" s="80" t="s">
        <v>40</v>
      </c>
      <c r="J7" s="86" t="s">
        <v>15</v>
      </c>
      <c r="K7" s="87" t="s">
        <v>16</v>
      </c>
      <c r="L7" s="37" t="s">
        <v>59</v>
      </c>
    </row>
    <row r="8" spans="3:12" x14ac:dyDescent="0.15">
      <c r="C8" s="10" t="s">
        <v>41</v>
      </c>
      <c r="D8" s="12">
        <v>3975</v>
      </c>
      <c r="E8" s="73">
        <v>0</v>
      </c>
      <c r="F8" s="73">
        <v>6.0377399999999998E-3</v>
      </c>
      <c r="G8" s="73">
        <v>6.2138359999999997E-2</v>
      </c>
      <c r="H8" s="73">
        <v>0.16150943000000001</v>
      </c>
      <c r="I8" s="73">
        <v>0.74264151</v>
      </c>
      <c r="J8" s="73">
        <v>0.57710691999999997</v>
      </c>
      <c r="K8" s="73">
        <v>0.42299999999999999</v>
      </c>
      <c r="L8" s="81">
        <f>SUM(H8:I8)</f>
        <v>0.90415094000000007</v>
      </c>
    </row>
  </sheetData>
  <mergeCells count="1">
    <mergeCell ref="C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BAR 3 ML</vt:lpstr>
      <vt:lpstr>Bar 2</vt:lpstr>
      <vt:lpstr>US States</vt:lpstr>
      <vt:lpstr>England</vt:lpstr>
      <vt:lpstr>Germany</vt:lpstr>
      <vt:lpstr>Austria</vt:lpstr>
      <vt:lpstr>NYC, Chicago, SC</vt:lpstr>
      <vt:lpstr>Bar 1</vt:lpstr>
      <vt:lpstr>France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2020-04-24T06:00:11Z</dcterms:modified>
</cp:coreProperties>
</file>