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45" yWindow="465" windowWidth="25695" windowHeight="15540"/>
    <workbookView xWindow="0" yWindow="0" windowWidth="25605" windowHeight="16005" tabRatio="445"/>
  </bookViews>
  <sheets>
    <sheet name="BAR 3 ML" sheetId="14" r:id="rId1"/>
    <sheet name="Bar 2" sheetId="3" r:id="rId2"/>
    <sheet name="US States" sheetId="12" r:id="rId3"/>
    <sheet name="England" sheetId="10" r:id="rId4"/>
    <sheet name="Germany" sheetId="6" r:id="rId5"/>
    <sheet name="Austria" sheetId="9" r:id="rId6"/>
    <sheet name="NYC, Chicago, SC" sheetId="5" r:id="rId7"/>
    <sheet name="Bar 1" sheetId="2" r:id="rId8"/>
    <sheet name="France" sheetId="4" r:id="rId9"/>
  </sheets>
  <externalReferences>
    <externalReference r:id="rId1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1" i="14" l="1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U250" i="14"/>
  <c r="V250" i="14"/>
  <c r="W250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32" i="14"/>
  <c r="AT233" i="14"/>
  <c r="AT234" i="14"/>
  <c r="AT235" i="14"/>
  <c r="AT236" i="14"/>
  <c r="AT237" i="14"/>
  <c r="AT238" i="14"/>
  <c r="AT239" i="14"/>
  <c r="AT240" i="14"/>
  <c r="AT241" i="14"/>
  <c r="AT242" i="14"/>
  <c r="AT243" i="14"/>
  <c r="AT244" i="14"/>
  <c r="AT245" i="14"/>
  <c r="AT246" i="14"/>
  <c r="AT247" i="14"/>
  <c r="AT248" i="14"/>
  <c r="AT249" i="14"/>
  <c r="AT250" i="14"/>
  <c r="AT251" i="14"/>
  <c r="AT252" i="14"/>
  <c r="AT231" i="14"/>
  <c r="AX229" i="14"/>
  <c r="AX194" i="14"/>
  <c r="AC121" i="14"/>
  <c r="AE157" i="14" s="1"/>
  <c r="AC122" i="14"/>
  <c r="AR158" i="14" s="1"/>
  <c r="AC123" i="14"/>
  <c r="AG159" i="14" s="1"/>
  <c r="AC124" i="14"/>
  <c r="AC125" i="14"/>
  <c r="AC126" i="14"/>
  <c r="AL162" i="14" s="1"/>
  <c r="AC127" i="14"/>
  <c r="AF163" i="14" s="1"/>
  <c r="AC128" i="14"/>
  <c r="AC129" i="14"/>
  <c r="AK165" i="14" s="1"/>
  <c r="AC130" i="14"/>
  <c r="AI166" i="14" s="1"/>
  <c r="AC131" i="14"/>
  <c r="AD167" i="14" s="1"/>
  <c r="AC132" i="14"/>
  <c r="AC133" i="14"/>
  <c r="AD169" i="14" s="1"/>
  <c r="AC134" i="14"/>
  <c r="AG170" i="14" s="1"/>
  <c r="AC135" i="14"/>
  <c r="AG171" i="14" s="1"/>
  <c r="AC136" i="14"/>
  <c r="AC137" i="14"/>
  <c r="AJ173" i="14" s="1"/>
  <c r="AC138" i="14"/>
  <c r="AD174" i="14" s="1"/>
  <c r="AC139" i="14"/>
  <c r="AF175" i="14" s="1"/>
  <c r="AC140" i="14"/>
  <c r="AC141" i="14"/>
  <c r="AC142" i="14"/>
  <c r="AE178" i="14" s="1"/>
  <c r="AC143" i="14"/>
  <c r="AC144" i="14"/>
  <c r="AC145" i="14"/>
  <c r="AF181" i="14" s="1"/>
  <c r="AC120" i="14"/>
  <c r="AP156" i="14" s="1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102" i="14"/>
  <c r="AC103" i="14"/>
  <c r="AC104" i="14"/>
  <c r="AC105" i="14"/>
  <c r="AC106" i="14"/>
  <c r="AC107" i="14"/>
  <c r="AC108" i="14"/>
  <c r="AC109" i="14"/>
  <c r="AC110" i="14"/>
  <c r="AC111" i="14"/>
  <c r="AC86" i="14"/>
  <c r="AD181" i="14"/>
  <c r="AG180" i="14"/>
  <c r="AG176" i="14"/>
  <c r="AG168" i="14"/>
  <c r="AG164" i="14"/>
  <c r="AJ160" i="14"/>
  <c r="AK156" i="14"/>
  <c r="AS169" i="14"/>
  <c r="AD170" i="14"/>
  <c r="AH170" i="14"/>
  <c r="AP170" i="14"/>
  <c r="AT170" i="14"/>
  <c r="AD171" i="14"/>
  <c r="AF171" i="14"/>
  <c r="AH171" i="14"/>
  <c r="AJ171" i="14"/>
  <c r="AL171" i="14"/>
  <c r="AN171" i="14"/>
  <c r="AP171" i="14"/>
  <c r="AR171" i="14"/>
  <c r="AT171" i="14"/>
  <c r="AG173" i="14"/>
  <c r="AO173" i="14"/>
  <c r="AI174" i="14"/>
  <c r="AM174" i="14"/>
  <c r="AQ174" i="14"/>
  <c r="AE175" i="14"/>
  <c r="AG175" i="14"/>
  <c r="AI175" i="14"/>
  <c r="AK175" i="14"/>
  <c r="AM175" i="14"/>
  <c r="AO175" i="14"/>
  <c r="AQ175" i="14"/>
  <c r="AS175" i="14"/>
  <c r="AD176" i="14"/>
  <c r="AH176" i="14"/>
  <c r="AL176" i="14"/>
  <c r="AP176" i="14"/>
  <c r="AT176" i="14"/>
  <c r="AF178" i="14"/>
  <c r="AJ178" i="14"/>
  <c r="AR178" i="14"/>
  <c r="AD180" i="14"/>
  <c r="AH180" i="14"/>
  <c r="AL180" i="14"/>
  <c r="AP180" i="14"/>
  <c r="AT180" i="14"/>
  <c r="AJ181" i="14"/>
  <c r="AR181" i="14"/>
  <c r="AI157" i="14"/>
  <c r="AQ157" i="14"/>
  <c r="AG158" i="14"/>
  <c r="AK158" i="14"/>
  <c r="AO158" i="14"/>
  <c r="AS158" i="14"/>
  <c r="AD159" i="14"/>
  <c r="AF159" i="14"/>
  <c r="AH159" i="14"/>
  <c r="AJ159" i="14"/>
  <c r="AL159" i="14"/>
  <c r="AN159" i="14"/>
  <c r="AP159" i="14"/>
  <c r="AR159" i="14"/>
  <c r="AT159" i="14"/>
  <c r="AG160" i="14"/>
  <c r="AK160" i="14"/>
  <c r="AO160" i="14"/>
  <c r="AS160" i="14"/>
  <c r="AE162" i="14"/>
  <c r="AI162" i="14"/>
  <c r="AM162" i="14"/>
  <c r="AQ162" i="14"/>
  <c r="AE163" i="14"/>
  <c r="AG163" i="14"/>
  <c r="AI163" i="14"/>
  <c r="AK163" i="14"/>
  <c r="AM163" i="14"/>
  <c r="AO163" i="14"/>
  <c r="AQ163" i="14"/>
  <c r="AS163" i="14"/>
  <c r="AD164" i="14"/>
  <c r="AH164" i="14"/>
  <c r="AL164" i="14"/>
  <c r="AP164" i="14"/>
  <c r="AT164" i="14"/>
  <c r="AJ165" i="14"/>
  <c r="AR165" i="14"/>
  <c r="AF166" i="14"/>
  <c r="AJ166" i="14"/>
  <c r="AN166" i="14"/>
  <c r="AR166" i="14"/>
  <c r="AE167" i="14"/>
  <c r="AG167" i="14"/>
  <c r="AI167" i="14"/>
  <c r="AK167" i="14"/>
  <c r="AM167" i="14"/>
  <c r="AO167" i="14"/>
  <c r="AQ167" i="14"/>
  <c r="AS167" i="14"/>
  <c r="AD168" i="14"/>
  <c r="AH168" i="14"/>
  <c r="AL168" i="14"/>
  <c r="AP168" i="14"/>
  <c r="AT168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D120" i="14"/>
  <c r="AD156" i="14"/>
  <c r="AX181" i="14"/>
  <c r="AX180" i="14"/>
  <c r="AX179" i="14"/>
  <c r="AX178" i="14"/>
  <c r="AX177" i="14"/>
  <c r="AX176" i="14"/>
  <c r="AX175" i="14"/>
  <c r="AX174" i="14"/>
  <c r="AX173" i="14"/>
  <c r="AX172" i="14"/>
  <c r="AX171" i="14"/>
  <c r="AX170" i="14"/>
  <c r="AX169" i="14"/>
  <c r="AX168" i="14"/>
  <c r="AX167" i="14"/>
  <c r="AX166" i="14"/>
  <c r="AX165" i="14"/>
  <c r="AX164" i="14"/>
  <c r="AX163" i="14"/>
  <c r="AX162" i="14"/>
  <c r="AX161" i="14"/>
  <c r="AX160" i="14"/>
  <c r="AX159" i="14"/>
  <c r="AX158" i="14"/>
  <c r="AX157" i="14"/>
  <c r="AX156" i="14"/>
  <c r="AX154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H156" i="14"/>
  <c r="AR167" i="14" l="1"/>
  <c r="AN167" i="14"/>
  <c r="AJ167" i="14"/>
  <c r="AF167" i="14"/>
  <c r="AO165" i="14"/>
  <c r="AT163" i="14"/>
  <c r="AP163" i="14"/>
  <c r="AL163" i="14"/>
  <c r="AH163" i="14"/>
  <c r="AD163" i="14"/>
  <c r="AQ159" i="14"/>
  <c r="AM159" i="14"/>
  <c r="AI159" i="14"/>
  <c r="AE159" i="14"/>
  <c r="AJ157" i="14"/>
  <c r="AK181" i="14"/>
  <c r="AN178" i="14"/>
  <c r="AT175" i="14"/>
  <c r="AP175" i="14"/>
  <c r="AL175" i="14"/>
  <c r="AH175" i="14"/>
  <c r="AD175" i="14"/>
  <c r="AE174" i="14"/>
  <c r="AF173" i="14"/>
  <c r="AQ171" i="14"/>
  <c r="AM171" i="14"/>
  <c r="AI171" i="14"/>
  <c r="AE171" i="14"/>
  <c r="AL170" i="14"/>
  <c r="AN169" i="14"/>
  <c r="AD173" i="14"/>
  <c r="AK169" i="14"/>
  <c r="AT167" i="14"/>
  <c r="AP167" i="14"/>
  <c r="AL167" i="14"/>
  <c r="AH167" i="14"/>
  <c r="AG165" i="14"/>
  <c r="AR163" i="14"/>
  <c r="AN163" i="14"/>
  <c r="AJ163" i="14"/>
  <c r="AS159" i="14"/>
  <c r="AO159" i="14"/>
  <c r="AK159" i="14"/>
  <c r="AR157" i="14"/>
  <c r="AS181" i="14"/>
  <c r="AR175" i="14"/>
  <c r="AN175" i="14"/>
  <c r="AJ175" i="14"/>
  <c r="AN173" i="14"/>
  <c r="AS171" i="14"/>
  <c r="AO171" i="14"/>
  <c r="AK171" i="14"/>
  <c r="AF169" i="14"/>
  <c r="AD165" i="14"/>
  <c r="AM166" i="14"/>
  <c r="AP162" i="14"/>
  <c r="AD162" i="14"/>
  <c r="AN158" i="14"/>
  <c r="AT166" i="14"/>
  <c r="AP166" i="14"/>
  <c r="AL166" i="14"/>
  <c r="AH166" i="14"/>
  <c r="AD166" i="14"/>
  <c r="AN165" i="14"/>
  <c r="AF165" i="14"/>
  <c r="AS162" i="14"/>
  <c r="AO162" i="14"/>
  <c r="AK162" i="14"/>
  <c r="AG162" i="14"/>
  <c r="AQ158" i="14"/>
  <c r="AM158" i="14"/>
  <c r="AI158" i="14"/>
  <c r="AE158" i="14"/>
  <c r="AN157" i="14"/>
  <c r="AF157" i="14"/>
  <c r="AO181" i="14"/>
  <c r="AG181" i="14"/>
  <c r="AT178" i="14"/>
  <c r="AP178" i="14"/>
  <c r="AL178" i="14"/>
  <c r="AH178" i="14"/>
  <c r="AD178" i="14"/>
  <c r="AS174" i="14"/>
  <c r="AO174" i="14"/>
  <c r="AK174" i="14"/>
  <c r="AG174" i="14"/>
  <c r="AS173" i="14"/>
  <c r="AK173" i="14"/>
  <c r="AR170" i="14"/>
  <c r="AN170" i="14"/>
  <c r="AJ170" i="14"/>
  <c r="AF170" i="14"/>
  <c r="AR169" i="14"/>
  <c r="AJ169" i="14"/>
  <c r="AG157" i="14"/>
  <c r="AQ166" i="14"/>
  <c r="AE166" i="14"/>
  <c r="AH162" i="14"/>
  <c r="AJ158" i="14"/>
  <c r="AF158" i="14"/>
  <c r="AS166" i="14"/>
  <c r="AO166" i="14"/>
  <c r="AK166" i="14"/>
  <c r="AG166" i="14"/>
  <c r="AS165" i="14"/>
  <c r="AR162" i="14"/>
  <c r="AN162" i="14"/>
  <c r="AJ162" i="14"/>
  <c r="AF162" i="14"/>
  <c r="AT158" i="14"/>
  <c r="AP158" i="14"/>
  <c r="AL158" i="14"/>
  <c r="AH158" i="14"/>
  <c r="AD158" i="14"/>
  <c r="AM157" i="14"/>
  <c r="AN181" i="14"/>
  <c r="AS178" i="14"/>
  <c r="AO178" i="14"/>
  <c r="AK178" i="14"/>
  <c r="AG178" i="14"/>
  <c r="AR174" i="14"/>
  <c r="AN174" i="14"/>
  <c r="AJ174" i="14"/>
  <c r="AF174" i="14"/>
  <c r="AR173" i="14"/>
  <c r="AQ170" i="14"/>
  <c r="AM170" i="14"/>
  <c r="AI170" i="14"/>
  <c r="AE170" i="14"/>
  <c r="AO169" i="14"/>
  <c r="AG169" i="14"/>
  <c r="AT162" i="14"/>
  <c r="AQ178" i="14"/>
  <c r="AM178" i="14"/>
  <c r="AI178" i="14"/>
  <c r="AT174" i="14"/>
  <c r="AP174" i="14"/>
  <c r="AL174" i="14"/>
  <c r="AH174" i="14"/>
  <c r="AS170" i="14"/>
  <c r="AO170" i="14"/>
  <c r="AK170" i="14"/>
  <c r="AL156" i="14"/>
  <c r="AH156" i="14"/>
  <c r="AT156" i="14"/>
  <c r="AO156" i="14"/>
  <c r="AS168" i="14"/>
  <c r="AR160" i="14"/>
  <c r="AS176" i="14"/>
  <c r="AR156" i="14"/>
  <c r="AN156" i="14"/>
  <c r="AJ156" i="14"/>
  <c r="AF156" i="14"/>
  <c r="AR168" i="14"/>
  <c r="AN168" i="14"/>
  <c r="AJ168" i="14"/>
  <c r="AF168" i="14"/>
  <c r="AQ165" i="14"/>
  <c r="AM165" i="14"/>
  <c r="AI165" i="14"/>
  <c r="AE165" i="14"/>
  <c r="AR164" i="14"/>
  <c r="AN164" i="14"/>
  <c r="AJ164" i="14"/>
  <c r="AF164" i="14"/>
  <c r="AQ160" i="14"/>
  <c r="AM160" i="14"/>
  <c r="AI160" i="14"/>
  <c r="AE160" i="14"/>
  <c r="AT157" i="14"/>
  <c r="AP157" i="14"/>
  <c r="AL157" i="14"/>
  <c r="AH157" i="14"/>
  <c r="AD157" i="14"/>
  <c r="AQ181" i="14"/>
  <c r="AM181" i="14"/>
  <c r="AI181" i="14"/>
  <c r="AE181" i="14"/>
  <c r="AR180" i="14"/>
  <c r="AN180" i="14"/>
  <c r="AJ180" i="14"/>
  <c r="AF180" i="14"/>
  <c r="AR176" i="14"/>
  <c r="AR186" i="14" s="1"/>
  <c r="AN176" i="14"/>
  <c r="AJ176" i="14"/>
  <c r="AF176" i="14"/>
  <c r="AQ173" i="14"/>
  <c r="AM173" i="14"/>
  <c r="AI173" i="14"/>
  <c r="AE173" i="14"/>
  <c r="AQ169" i="14"/>
  <c r="AM169" i="14"/>
  <c r="AI169" i="14"/>
  <c r="AE169" i="14"/>
  <c r="AS156" i="14"/>
  <c r="AS186" i="14" s="1"/>
  <c r="AG156" i="14"/>
  <c r="AK168" i="14"/>
  <c r="AS164" i="14"/>
  <c r="AK164" i="14"/>
  <c r="AN160" i="14"/>
  <c r="AF160" i="14"/>
  <c r="AO180" i="14"/>
  <c r="AO176" i="14"/>
  <c r="AQ156" i="14"/>
  <c r="AM156" i="14"/>
  <c r="AI156" i="14"/>
  <c r="AE156" i="14"/>
  <c r="AQ168" i="14"/>
  <c r="AM168" i="14"/>
  <c r="AI168" i="14"/>
  <c r="AE168" i="14"/>
  <c r="AT165" i="14"/>
  <c r="AP165" i="14"/>
  <c r="AL165" i="14"/>
  <c r="AH165" i="14"/>
  <c r="AQ164" i="14"/>
  <c r="AM164" i="14"/>
  <c r="AI164" i="14"/>
  <c r="AE164" i="14"/>
  <c r="AT160" i="14"/>
  <c r="AP160" i="14"/>
  <c r="AL160" i="14"/>
  <c r="AH160" i="14"/>
  <c r="AD160" i="14"/>
  <c r="AS157" i="14"/>
  <c r="AO157" i="14"/>
  <c r="AK157" i="14"/>
  <c r="AT181" i="14"/>
  <c r="AP181" i="14"/>
  <c r="AL181" i="14"/>
  <c r="AH181" i="14"/>
  <c r="AQ180" i="14"/>
  <c r="AM180" i="14"/>
  <c r="AI180" i="14"/>
  <c r="AE180" i="14"/>
  <c r="AQ176" i="14"/>
  <c r="AM176" i="14"/>
  <c r="AI176" i="14"/>
  <c r="AE176" i="14"/>
  <c r="AT173" i="14"/>
  <c r="AP173" i="14"/>
  <c r="AL173" i="14"/>
  <c r="AH173" i="14"/>
  <c r="AT169" i="14"/>
  <c r="AP169" i="14"/>
  <c r="AL169" i="14"/>
  <c r="AH169" i="14"/>
  <c r="AO168" i="14"/>
  <c r="AO164" i="14"/>
  <c r="AS180" i="14"/>
  <c r="AK180" i="14"/>
  <c r="AK176" i="14"/>
  <c r="S183" i="14"/>
  <c r="O183" i="14"/>
  <c r="V186" i="14"/>
  <c r="J183" i="14"/>
  <c r="X186" i="14"/>
  <c r="P186" i="14"/>
  <c r="L186" i="14"/>
  <c r="W185" i="14"/>
  <c r="O185" i="14"/>
  <c r="H184" i="14"/>
  <c r="U186" i="14"/>
  <c r="Q186" i="14"/>
  <c r="M186" i="14"/>
  <c r="I186" i="14"/>
  <c r="W183" i="14"/>
  <c r="K183" i="14"/>
  <c r="R183" i="14"/>
  <c r="N186" i="14"/>
  <c r="T186" i="14"/>
  <c r="H183" i="14"/>
  <c r="S185" i="14"/>
  <c r="K185" i="14"/>
  <c r="X185" i="14"/>
  <c r="T185" i="14"/>
  <c r="P185" i="14"/>
  <c r="L185" i="14"/>
  <c r="H186" i="14"/>
  <c r="V184" i="14"/>
  <c r="N184" i="14"/>
  <c r="V183" i="14"/>
  <c r="N183" i="14"/>
  <c r="U184" i="14"/>
  <c r="Q184" i="14"/>
  <c r="M184" i="14"/>
  <c r="I184" i="14"/>
  <c r="U183" i="14"/>
  <c r="Q183" i="14"/>
  <c r="M183" i="14"/>
  <c r="I183" i="14"/>
  <c r="V185" i="14"/>
  <c r="R185" i="14"/>
  <c r="N185" i="14"/>
  <c r="J185" i="14"/>
  <c r="W186" i="14"/>
  <c r="W187" i="14" s="1"/>
  <c r="S186" i="14"/>
  <c r="O186" i="14"/>
  <c r="K186" i="14"/>
  <c r="X184" i="14"/>
  <c r="T184" i="14"/>
  <c r="P184" i="14"/>
  <c r="L184" i="14"/>
  <c r="X183" i="14"/>
  <c r="T183" i="14"/>
  <c r="P183" i="14"/>
  <c r="L183" i="14"/>
  <c r="H185" i="14"/>
  <c r="U185" i="14"/>
  <c r="Q185" i="14"/>
  <c r="M185" i="14"/>
  <c r="I185" i="14"/>
  <c r="R186" i="14"/>
  <c r="R187" i="14" s="1"/>
  <c r="J186" i="14"/>
  <c r="R184" i="14"/>
  <c r="J184" i="14"/>
  <c r="W184" i="14"/>
  <c r="S184" i="14"/>
  <c r="O184" i="14"/>
  <c r="K184" i="14"/>
  <c r="AN184" i="14" l="1"/>
  <c r="AK186" i="14"/>
  <c r="AS184" i="14"/>
  <c r="AH183" i="14"/>
  <c r="AE184" i="14"/>
  <c r="AI184" i="14"/>
  <c r="AD186" i="14"/>
  <c r="AO184" i="14"/>
  <c r="AF184" i="14"/>
  <c r="AK183" i="14"/>
  <c r="AQ183" i="14"/>
  <c r="AG183" i="14"/>
  <c r="AJ183" i="14"/>
  <c r="AH186" i="14"/>
  <c r="AK185" i="14"/>
  <c r="AK187" i="14" s="1"/>
  <c r="AE186" i="14"/>
  <c r="AS183" i="14"/>
  <c r="AP186" i="14"/>
  <c r="AN185" i="14"/>
  <c r="AL185" i="14"/>
  <c r="AH184" i="14"/>
  <c r="AF185" i="14"/>
  <c r="AF187" i="14" s="1"/>
  <c r="AF183" i="14"/>
  <c r="AT183" i="14"/>
  <c r="AF186" i="14"/>
  <c r="AM186" i="14"/>
  <c r="AM187" i="14" s="1"/>
  <c r="AG185" i="14"/>
  <c r="AH185" i="14"/>
  <c r="AM185" i="14"/>
  <c r="AI183" i="14"/>
  <c r="AD183" i="14"/>
  <c r="AK184" i="14"/>
  <c r="AO186" i="14"/>
  <c r="AS185" i="14"/>
  <c r="AS187" i="14" s="1"/>
  <c r="AE183" i="14"/>
  <c r="AO183" i="14"/>
  <c r="AD185" i="14"/>
  <c r="AT186" i="14"/>
  <c r="AN183" i="14"/>
  <c r="AL183" i="14"/>
  <c r="AI186" i="14"/>
  <c r="AR185" i="14"/>
  <c r="AR187" i="14" s="1"/>
  <c r="AI185" i="14"/>
  <c r="AE185" i="14"/>
  <c r="AM184" i="14"/>
  <c r="AJ186" i="14"/>
  <c r="AL184" i="14"/>
  <c r="AM183" i="14"/>
  <c r="AL186" i="14"/>
  <c r="AG186" i="14"/>
  <c r="AP183" i="14"/>
  <c r="AG184" i="14"/>
  <c r="AJ185" i="14"/>
  <c r="AP185" i="14"/>
  <c r="AQ185" i="14"/>
  <c r="AT185" i="14"/>
  <c r="AT184" i="14"/>
  <c r="AD184" i="14"/>
  <c r="AR184" i="14"/>
  <c r="AR183" i="14"/>
  <c r="AQ186" i="14"/>
  <c r="AQ184" i="14"/>
  <c r="AN186" i="14"/>
  <c r="AO185" i="14"/>
  <c r="AP184" i="14"/>
  <c r="AJ184" i="14"/>
  <c r="T187" i="14"/>
  <c r="Q187" i="14"/>
  <c r="I187" i="14"/>
  <c r="H187" i="14"/>
  <c r="V187" i="14"/>
  <c r="J187" i="14"/>
  <c r="U187" i="14"/>
  <c r="X187" i="14"/>
  <c r="M187" i="14"/>
  <c r="K187" i="14"/>
  <c r="O187" i="14"/>
  <c r="N187" i="14"/>
  <c r="L187" i="14"/>
  <c r="S187" i="14"/>
  <c r="P187" i="14"/>
  <c r="AH187" i="14" l="1"/>
  <c r="AI187" i="14"/>
  <c r="AD187" i="14"/>
  <c r="AN187" i="14"/>
  <c r="AL187" i="14"/>
  <c r="AP187" i="14"/>
  <c r="AE187" i="14"/>
  <c r="AT187" i="14"/>
  <c r="AG187" i="14"/>
  <c r="AO187" i="14"/>
  <c r="AJ187" i="14"/>
  <c r="AQ187" i="14"/>
  <c r="G169" i="14" l="1"/>
  <c r="Z162" i="14"/>
  <c r="Y126" i="14"/>
  <c r="Y162" i="14" s="1"/>
  <c r="Z126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AA133" i="14"/>
  <c r="AA169" i="14" s="1"/>
  <c r="G135" i="14"/>
  <c r="G171" i="14" s="1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Y171" i="14" s="1"/>
  <c r="Z135" i="14"/>
  <c r="Z171" i="14" s="1"/>
  <c r="AA135" i="14"/>
  <c r="AA171" i="14" s="1"/>
  <c r="Y142" i="14"/>
  <c r="Y178" i="14" s="1"/>
  <c r="Z142" i="14"/>
  <c r="Z178" i="14" s="1"/>
  <c r="AX118" i="14"/>
  <c r="Y54" i="14"/>
  <c r="Y60" i="14"/>
  <c r="AX84" i="14"/>
  <c r="AF86" i="14" l="1"/>
  <c r="AI86" i="14"/>
  <c r="AN86" i="14"/>
  <c r="AQ86" i="14"/>
  <c r="AU86" i="14"/>
  <c r="AV86" i="14"/>
  <c r="F86" i="14"/>
  <c r="G86" i="14"/>
  <c r="G120" i="14" s="1"/>
  <c r="J86" i="14"/>
  <c r="K86" i="14"/>
  <c r="L86" i="14"/>
  <c r="R86" i="14"/>
  <c r="S86" i="14"/>
  <c r="T86" i="14"/>
  <c r="Y86" i="14"/>
  <c r="Y120" i="14" s="1"/>
  <c r="Y156" i="14" s="1"/>
  <c r="Z86" i="14"/>
  <c r="Z120" i="14" s="1"/>
  <c r="Z156" i="14" s="1"/>
  <c r="AD54" i="14"/>
  <c r="AD86" i="14" s="1"/>
  <c r="AF54" i="14"/>
  <c r="AG86" i="14" s="1"/>
  <c r="AH54" i="14"/>
  <c r="AH86" i="14" s="1"/>
  <c r="AJ54" i="14"/>
  <c r="AJ86" i="14" s="1"/>
  <c r="AL54" i="14"/>
  <c r="AL86" i="14" s="1"/>
  <c r="AN54" i="14"/>
  <c r="AO86" i="14" s="1"/>
  <c r="AP54" i="14"/>
  <c r="AP86" i="14" s="1"/>
  <c r="AR54" i="14"/>
  <c r="AR86" i="14" s="1"/>
  <c r="AT54" i="14"/>
  <c r="AT86" i="14" s="1"/>
  <c r="AU54" i="14"/>
  <c r="AV54" i="14"/>
  <c r="H54" i="14"/>
  <c r="H86" i="14" s="1"/>
  <c r="J54" i="14"/>
  <c r="L54" i="14"/>
  <c r="M86" i="14" s="1"/>
  <c r="N54" i="14"/>
  <c r="N86" i="14" s="1"/>
  <c r="P54" i="14"/>
  <c r="P86" i="14" s="1"/>
  <c r="R54" i="14"/>
  <c r="T54" i="14"/>
  <c r="U86" i="14" s="1"/>
  <c r="V54" i="14"/>
  <c r="V86" i="14" s="1"/>
  <c r="X54" i="14"/>
  <c r="X86" i="14" s="1"/>
  <c r="X120" i="14" s="1"/>
  <c r="Z54" i="14"/>
  <c r="AF20" i="14"/>
  <c r="AW54" i="14" s="1"/>
  <c r="AW86" i="14" s="1"/>
  <c r="S20" i="14"/>
  <c r="AA54" i="14" s="1"/>
  <c r="AA86" i="14" s="1"/>
  <c r="AA120" i="14" s="1"/>
  <c r="AA156" i="14" s="1"/>
  <c r="D38" i="14"/>
  <c r="D15" i="12"/>
  <c r="V30" i="12"/>
  <c r="C39" i="14"/>
  <c r="C38" i="14"/>
  <c r="C43" i="14"/>
  <c r="D43" i="14"/>
  <c r="C44" i="14"/>
  <c r="D44" i="14"/>
  <c r="C45" i="14"/>
  <c r="D45" i="14"/>
  <c r="B73" i="14"/>
  <c r="D76" i="14"/>
  <c r="B77" i="14"/>
  <c r="C77" i="14"/>
  <c r="B78" i="14"/>
  <c r="B79" i="14"/>
  <c r="C102" i="14"/>
  <c r="C107" i="14"/>
  <c r="F111" i="14"/>
  <c r="G111" i="14"/>
  <c r="G145" i="14" s="1"/>
  <c r="G181" i="14" s="1"/>
  <c r="F103" i="14"/>
  <c r="G103" i="14"/>
  <c r="G137" i="14" s="1"/>
  <c r="G173" i="14" s="1"/>
  <c r="F104" i="14"/>
  <c r="G104" i="14"/>
  <c r="G138" i="14" s="1"/>
  <c r="G174" i="14" s="1"/>
  <c r="F105" i="14"/>
  <c r="G105" i="14"/>
  <c r="G139" i="14" s="1"/>
  <c r="G175" i="14" s="1"/>
  <c r="F106" i="14"/>
  <c r="G106" i="14"/>
  <c r="G140" i="14" s="1"/>
  <c r="G176" i="14" s="1"/>
  <c r="F107" i="14"/>
  <c r="G107" i="14"/>
  <c r="G141" i="14" s="1"/>
  <c r="G177" i="14" s="1"/>
  <c r="F108" i="14"/>
  <c r="G108" i="14"/>
  <c r="G142" i="14" s="1"/>
  <c r="G178" i="14" s="1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S142" i="14" s="1"/>
  <c r="T108" i="14"/>
  <c r="U108" i="14"/>
  <c r="V108" i="14"/>
  <c r="W108" i="14"/>
  <c r="W142" i="14" s="1"/>
  <c r="X108" i="14"/>
  <c r="X142" i="14" s="1"/>
  <c r="AA108" i="14"/>
  <c r="AA142" i="14" s="1"/>
  <c r="AA178" i="14" s="1"/>
  <c r="F109" i="14"/>
  <c r="G109" i="14"/>
  <c r="G143" i="14" s="1"/>
  <c r="G179" i="14" s="1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F110" i="14"/>
  <c r="G110" i="14"/>
  <c r="G144" i="14" s="1"/>
  <c r="G180" i="14" s="1"/>
  <c r="AV110" i="14"/>
  <c r="H75" i="14"/>
  <c r="J75" i="14"/>
  <c r="J107" i="14" s="1"/>
  <c r="L75" i="14"/>
  <c r="M107" i="14" s="1"/>
  <c r="N75" i="14"/>
  <c r="N107" i="14" s="1"/>
  <c r="P75" i="14"/>
  <c r="P107" i="14" s="1"/>
  <c r="R75" i="14"/>
  <c r="R107" i="14" s="1"/>
  <c r="T75" i="14"/>
  <c r="U107" i="14" s="1"/>
  <c r="V75" i="14"/>
  <c r="V107" i="14" s="1"/>
  <c r="X75" i="14"/>
  <c r="X107" i="14" s="1"/>
  <c r="X141" i="14" s="1"/>
  <c r="Y75" i="14"/>
  <c r="Z75" i="14"/>
  <c r="Z107" i="14" s="1"/>
  <c r="Z141" i="14" s="1"/>
  <c r="Z177" i="14" s="1"/>
  <c r="AD75" i="14"/>
  <c r="AF75" i="14"/>
  <c r="AH75" i="14"/>
  <c r="AJ75" i="14"/>
  <c r="AL75" i="14"/>
  <c r="AN75" i="14"/>
  <c r="AP75" i="14"/>
  <c r="AR75" i="14"/>
  <c r="AT75" i="14"/>
  <c r="AU75" i="14"/>
  <c r="AV75" i="14"/>
  <c r="AD76" i="14"/>
  <c r="AE108" i="14" s="1"/>
  <c r="AF76" i="14"/>
  <c r="AG108" i="14" s="1"/>
  <c r="AH76" i="14"/>
  <c r="AH108" i="14" s="1"/>
  <c r="AJ76" i="14"/>
  <c r="AJ108" i="14" s="1"/>
  <c r="AL76" i="14"/>
  <c r="AM108" i="14" s="1"/>
  <c r="AN76" i="14"/>
  <c r="AO108" i="14" s="1"/>
  <c r="AP76" i="14"/>
  <c r="AP108" i="14" s="1"/>
  <c r="AR76" i="14"/>
  <c r="AS108" i="14" s="1"/>
  <c r="AT76" i="14"/>
  <c r="AT108" i="14" s="1"/>
  <c r="AU76" i="14"/>
  <c r="AU108" i="14" s="1"/>
  <c r="AV76" i="14"/>
  <c r="AV108" i="14" s="1"/>
  <c r="H77" i="14"/>
  <c r="J77" i="14"/>
  <c r="K109" i="14" s="1"/>
  <c r="L77" i="14"/>
  <c r="M109" i="14" s="1"/>
  <c r="N77" i="14"/>
  <c r="O109" i="14" s="1"/>
  <c r="P77" i="14"/>
  <c r="P109" i="14" s="1"/>
  <c r="R77" i="14"/>
  <c r="S109" i="14" s="1"/>
  <c r="T77" i="14"/>
  <c r="U109" i="14" s="1"/>
  <c r="V77" i="14"/>
  <c r="W109" i="14" s="1"/>
  <c r="W143" i="14" s="1"/>
  <c r="X77" i="14"/>
  <c r="X109" i="14" s="1"/>
  <c r="X143" i="14" s="1"/>
  <c r="Y77" i="14"/>
  <c r="Z77" i="14"/>
  <c r="Z109" i="14" s="1"/>
  <c r="Z143" i="14" s="1"/>
  <c r="Z179" i="14" s="1"/>
  <c r="H78" i="14"/>
  <c r="J78" i="14"/>
  <c r="K110" i="14" s="1"/>
  <c r="L78" i="14"/>
  <c r="L110" i="14" s="1"/>
  <c r="N78" i="14"/>
  <c r="O110" i="14" s="1"/>
  <c r="P78" i="14"/>
  <c r="Q110" i="14" s="1"/>
  <c r="R78" i="14"/>
  <c r="S110" i="14" s="1"/>
  <c r="T78" i="14"/>
  <c r="T110" i="14" s="1"/>
  <c r="V78" i="14"/>
  <c r="W110" i="14" s="1"/>
  <c r="X78" i="14"/>
  <c r="X110" i="14" s="1"/>
  <c r="X144" i="14" s="1"/>
  <c r="Y78" i="14"/>
  <c r="Z78" i="14"/>
  <c r="Z110" i="14" s="1"/>
  <c r="Z144" i="14" s="1"/>
  <c r="Z180" i="14" s="1"/>
  <c r="AD78" i="14"/>
  <c r="AE110" i="14" s="1"/>
  <c r="AF78" i="14"/>
  <c r="AG110" i="14" s="1"/>
  <c r="AH78" i="14"/>
  <c r="AI110" i="14" s="1"/>
  <c r="AJ78" i="14"/>
  <c r="AK110" i="14" s="1"/>
  <c r="AL78" i="14"/>
  <c r="AM110" i="14" s="1"/>
  <c r="AN78" i="14"/>
  <c r="AO110" i="14" s="1"/>
  <c r="AP78" i="14"/>
  <c r="AQ110" i="14" s="1"/>
  <c r="AR78" i="14"/>
  <c r="AS110" i="14" s="1"/>
  <c r="AT78" i="14"/>
  <c r="AT110" i="14" s="1"/>
  <c r="AU78" i="14"/>
  <c r="AU110" i="14" s="1"/>
  <c r="AV78" i="14"/>
  <c r="H79" i="14"/>
  <c r="H111" i="14" s="1"/>
  <c r="J79" i="14"/>
  <c r="J111" i="14" s="1"/>
  <c r="L79" i="14"/>
  <c r="L111" i="14" s="1"/>
  <c r="N79" i="14"/>
  <c r="N111" i="14" s="1"/>
  <c r="P79" i="14"/>
  <c r="P111" i="14" s="1"/>
  <c r="R79" i="14"/>
  <c r="R111" i="14" s="1"/>
  <c r="T79" i="14"/>
  <c r="T111" i="14" s="1"/>
  <c r="V79" i="14"/>
  <c r="V111" i="14" s="1"/>
  <c r="X79" i="14"/>
  <c r="X111" i="14" s="1"/>
  <c r="X145" i="14" s="1"/>
  <c r="Y79" i="14"/>
  <c r="Z79" i="14"/>
  <c r="Z111" i="14" s="1"/>
  <c r="Z145" i="14" s="1"/>
  <c r="Z181" i="14" s="1"/>
  <c r="AD79" i="14"/>
  <c r="AD111" i="14" s="1"/>
  <c r="AF79" i="14"/>
  <c r="AF111" i="14" s="1"/>
  <c r="AH79" i="14"/>
  <c r="AH111" i="14" s="1"/>
  <c r="AJ79" i="14"/>
  <c r="AJ111" i="14" s="1"/>
  <c r="AL79" i="14"/>
  <c r="AL111" i="14" s="1"/>
  <c r="AN79" i="14"/>
  <c r="AN111" i="14" s="1"/>
  <c r="AP79" i="14"/>
  <c r="AP111" i="14" s="1"/>
  <c r="AR79" i="14"/>
  <c r="AR111" i="14" s="1"/>
  <c r="AT79" i="14"/>
  <c r="AT111" i="14" s="1"/>
  <c r="AU79" i="14"/>
  <c r="AU111" i="14" s="1"/>
  <c r="AV79" i="14"/>
  <c r="AV111" i="14" s="1"/>
  <c r="AH73" i="14"/>
  <c r="AH105" i="14" s="1"/>
  <c r="H71" i="14"/>
  <c r="J71" i="14"/>
  <c r="J103" i="14" s="1"/>
  <c r="L71" i="14"/>
  <c r="L103" i="14" s="1"/>
  <c r="N71" i="14"/>
  <c r="N103" i="14" s="1"/>
  <c r="P71" i="14"/>
  <c r="P103" i="14" s="1"/>
  <c r="R71" i="14"/>
  <c r="R103" i="14" s="1"/>
  <c r="T71" i="14"/>
  <c r="T103" i="14" s="1"/>
  <c r="V71" i="14"/>
  <c r="V103" i="14" s="1"/>
  <c r="X71" i="14"/>
  <c r="X103" i="14" s="1"/>
  <c r="X137" i="14" s="1"/>
  <c r="Y71" i="14"/>
  <c r="Y103" i="14" s="1"/>
  <c r="Y137" i="14" s="1"/>
  <c r="Y173" i="14" s="1"/>
  <c r="Z71" i="14"/>
  <c r="Z103" i="14" s="1"/>
  <c r="Z137" i="14" s="1"/>
  <c r="Z173" i="14" s="1"/>
  <c r="AD71" i="14"/>
  <c r="AD103" i="14" s="1"/>
  <c r="AF71" i="14"/>
  <c r="AF103" i="14" s="1"/>
  <c r="AH71" i="14"/>
  <c r="AH103" i="14" s="1"/>
  <c r="AJ71" i="14"/>
  <c r="AJ103" i="14" s="1"/>
  <c r="AL71" i="14"/>
  <c r="AL103" i="14" s="1"/>
  <c r="AN71" i="14"/>
  <c r="AN103" i="14" s="1"/>
  <c r="AP71" i="14"/>
  <c r="AP103" i="14" s="1"/>
  <c r="AR71" i="14"/>
  <c r="AR103" i="14" s="1"/>
  <c r="AT71" i="14"/>
  <c r="AT103" i="14" s="1"/>
  <c r="AU71" i="14"/>
  <c r="AU103" i="14" s="1"/>
  <c r="AV71" i="14"/>
  <c r="AV103" i="14" s="1"/>
  <c r="H72" i="14"/>
  <c r="J72" i="14"/>
  <c r="J104" i="14" s="1"/>
  <c r="L72" i="14"/>
  <c r="L104" i="14" s="1"/>
  <c r="N72" i="14"/>
  <c r="N104" i="14" s="1"/>
  <c r="P72" i="14"/>
  <c r="P104" i="14" s="1"/>
  <c r="R72" i="14"/>
  <c r="R104" i="14" s="1"/>
  <c r="T72" i="14"/>
  <c r="T104" i="14" s="1"/>
  <c r="V72" i="14"/>
  <c r="V104" i="14" s="1"/>
  <c r="X72" i="14"/>
  <c r="X104" i="14" s="1"/>
  <c r="X138" i="14" s="1"/>
  <c r="Y72" i="14"/>
  <c r="Y104" i="14" s="1"/>
  <c r="Y138" i="14" s="1"/>
  <c r="Y174" i="14" s="1"/>
  <c r="Z72" i="14"/>
  <c r="Z104" i="14" s="1"/>
  <c r="Z138" i="14" s="1"/>
  <c r="Z174" i="14" s="1"/>
  <c r="AD72" i="14"/>
  <c r="AD104" i="14" s="1"/>
  <c r="AF72" i="14"/>
  <c r="AF104" i="14" s="1"/>
  <c r="AH72" i="14"/>
  <c r="AH104" i="14" s="1"/>
  <c r="AJ72" i="14"/>
  <c r="AK104" i="14" s="1"/>
  <c r="AL72" i="14"/>
  <c r="AL104" i="14" s="1"/>
  <c r="AN72" i="14"/>
  <c r="AN104" i="14" s="1"/>
  <c r="AP72" i="14"/>
  <c r="AP104" i="14" s="1"/>
  <c r="AR72" i="14"/>
  <c r="AS104" i="14" s="1"/>
  <c r="AT72" i="14"/>
  <c r="AT104" i="14" s="1"/>
  <c r="AU72" i="14"/>
  <c r="AU104" i="14" s="1"/>
  <c r="AV72" i="14"/>
  <c r="AV104" i="14" s="1"/>
  <c r="H73" i="14"/>
  <c r="H105" i="14" s="1"/>
  <c r="J73" i="14"/>
  <c r="J105" i="14" s="1"/>
  <c r="L73" i="14"/>
  <c r="L105" i="14" s="1"/>
  <c r="N73" i="14"/>
  <c r="N105" i="14" s="1"/>
  <c r="P73" i="14"/>
  <c r="P105" i="14" s="1"/>
  <c r="R73" i="14"/>
  <c r="R105" i="14" s="1"/>
  <c r="T73" i="14"/>
  <c r="T105" i="14" s="1"/>
  <c r="V73" i="14"/>
  <c r="V105" i="14" s="1"/>
  <c r="X73" i="14"/>
  <c r="X105" i="14" s="1"/>
  <c r="X139" i="14" s="1"/>
  <c r="Y73" i="14"/>
  <c r="Y105" i="14" s="1"/>
  <c r="Y139" i="14" s="1"/>
  <c r="Y175" i="14" s="1"/>
  <c r="Z73" i="14"/>
  <c r="Z105" i="14" s="1"/>
  <c r="Z139" i="14" s="1"/>
  <c r="Z175" i="14" s="1"/>
  <c r="AD73" i="14"/>
  <c r="AD105" i="14" s="1"/>
  <c r="AF73" i="14"/>
  <c r="AF105" i="14" s="1"/>
  <c r="AJ73" i="14"/>
  <c r="AJ105" i="14" s="1"/>
  <c r="AL73" i="14"/>
  <c r="AL105" i="14" s="1"/>
  <c r="AN73" i="14"/>
  <c r="AN105" i="14" s="1"/>
  <c r="AP73" i="14"/>
  <c r="AP105" i="14" s="1"/>
  <c r="AR73" i="14"/>
  <c r="AR105" i="14" s="1"/>
  <c r="AT73" i="14"/>
  <c r="AT105" i="14" s="1"/>
  <c r="AU73" i="14"/>
  <c r="AU105" i="14" s="1"/>
  <c r="AV73" i="14"/>
  <c r="AV105" i="14" s="1"/>
  <c r="H74" i="14"/>
  <c r="H106" i="14" s="1"/>
  <c r="J74" i="14"/>
  <c r="J106" i="14" s="1"/>
  <c r="L74" i="14"/>
  <c r="L106" i="14" s="1"/>
  <c r="N74" i="14"/>
  <c r="N106" i="14" s="1"/>
  <c r="P74" i="14"/>
  <c r="P106" i="14" s="1"/>
  <c r="R74" i="14"/>
  <c r="R106" i="14" s="1"/>
  <c r="T74" i="14"/>
  <c r="T106" i="14" s="1"/>
  <c r="V74" i="14"/>
  <c r="V106" i="14" s="1"/>
  <c r="X74" i="14"/>
  <c r="X106" i="14" s="1"/>
  <c r="X140" i="14" s="1"/>
  <c r="Y74" i="14"/>
  <c r="Y106" i="14" s="1"/>
  <c r="Y140" i="14" s="1"/>
  <c r="Y176" i="14" s="1"/>
  <c r="Z74" i="14"/>
  <c r="Z106" i="14" s="1"/>
  <c r="Z140" i="14" s="1"/>
  <c r="Z176" i="14" s="1"/>
  <c r="AD74" i="14"/>
  <c r="AD106" i="14" s="1"/>
  <c r="AF74" i="14"/>
  <c r="AF106" i="14" s="1"/>
  <c r="AH74" i="14"/>
  <c r="AH106" i="14" s="1"/>
  <c r="AJ74" i="14"/>
  <c r="AJ106" i="14" s="1"/>
  <c r="AL74" i="14"/>
  <c r="AL106" i="14" s="1"/>
  <c r="AN74" i="14"/>
  <c r="AN106" i="14" s="1"/>
  <c r="AP74" i="14"/>
  <c r="AP106" i="14" s="1"/>
  <c r="AR74" i="14"/>
  <c r="AR106" i="14" s="1"/>
  <c r="AT74" i="14"/>
  <c r="AT106" i="14" s="1"/>
  <c r="AU74" i="14"/>
  <c r="AU106" i="14" s="1"/>
  <c r="AV74" i="14"/>
  <c r="AV106" i="14" s="1"/>
  <c r="O114" i="12"/>
  <c r="N114" i="12"/>
  <c r="S44" i="14"/>
  <c r="AA78" i="14" s="1"/>
  <c r="AA110" i="14" s="1"/>
  <c r="AA144" i="14" s="1"/>
  <c r="AA180" i="14" s="1"/>
  <c r="AF44" i="14"/>
  <c r="AW78" i="14" s="1"/>
  <c r="AW110" i="14" s="1"/>
  <c r="S45" i="14"/>
  <c r="AA79" i="14" s="1"/>
  <c r="AA111" i="14" s="1"/>
  <c r="AA145" i="14" s="1"/>
  <c r="AA181" i="14" s="1"/>
  <c r="AF45" i="14"/>
  <c r="AW79" i="14" s="1"/>
  <c r="AW111" i="14" s="1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D39" i="14"/>
  <c r="C40" i="14"/>
  <c r="D40" i="14"/>
  <c r="C41" i="14"/>
  <c r="D41" i="14"/>
  <c r="C42" i="14"/>
  <c r="D42" i="14"/>
  <c r="S41" i="14"/>
  <c r="AA75" i="14" s="1"/>
  <c r="AA107" i="14" s="1"/>
  <c r="AA141" i="14" s="1"/>
  <c r="AA177" i="14" s="1"/>
  <c r="AF41" i="14"/>
  <c r="AW75" i="14" s="1"/>
  <c r="S42" i="14"/>
  <c r="AF42" i="14"/>
  <c r="AW76" i="14" s="1"/>
  <c r="AW108" i="14" s="1"/>
  <c r="S43" i="14"/>
  <c r="AA77" i="14" s="1"/>
  <c r="AA109" i="14" s="1"/>
  <c r="AA143" i="14" s="1"/>
  <c r="AA179" i="14" s="1"/>
  <c r="AF43" i="14"/>
  <c r="S40" i="14"/>
  <c r="AA74" i="14" s="1"/>
  <c r="AA106" i="14" s="1"/>
  <c r="AA140" i="14" s="1"/>
  <c r="AA176" i="14" s="1"/>
  <c r="AF40" i="14"/>
  <c r="AW74" i="14" s="1"/>
  <c r="AW106" i="14" s="1"/>
  <c r="S37" i="14"/>
  <c r="AA71" i="14" s="1"/>
  <c r="AA103" i="14" s="1"/>
  <c r="AA137" i="14" s="1"/>
  <c r="AA173" i="14" s="1"/>
  <c r="AF37" i="14"/>
  <c r="AW71" i="14" s="1"/>
  <c r="AW103" i="14" s="1"/>
  <c r="S38" i="14"/>
  <c r="AA72" i="14" s="1"/>
  <c r="AA104" i="14" s="1"/>
  <c r="AA138" i="14" s="1"/>
  <c r="AA174" i="14" s="1"/>
  <c r="AF38" i="14"/>
  <c r="AW72" i="14" s="1"/>
  <c r="AW104" i="14" s="1"/>
  <c r="S39" i="14"/>
  <c r="AA73" i="14" s="1"/>
  <c r="AA105" i="14" s="1"/>
  <c r="AA139" i="14" s="1"/>
  <c r="AA175" i="14" s="1"/>
  <c r="AF39" i="14"/>
  <c r="AW73" i="14" s="1"/>
  <c r="AW105" i="14" s="1"/>
  <c r="L148" i="12"/>
  <c r="V148" i="12"/>
  <c r="AF139" i="12"/>
  <c r="Q139" i="12"/>
  <c r="V176" i="12"/>
  <c r="V128" i="12"/>
  <c r="AF128" i="12"/>
  <c r="K184" i="12"/>
  <c r="AF113" i="12"/>
  <c r="Q113" i="12"/>
  <c r="U112" i="12"/>
  <c r="V112" i="12" s="1"/>
  <c r="W112" i="12" s="1"/>
  <c r="X112" i="12" s="1"/>
  <c r="Y112" i="12" s="1"/>
  <c r="F112" i="12"/>
  <c r="G112" i="12" s="1"/>
  <c r="H112" i="12" s="1"/>
  <c r="I112" i="12" s="1"/>
  <c r="J112" i="12" s="1"/>
  <c r="AF104" i="12"/>
  <c r="U103" i="12"/>
  <c r="V103" i="12" s="1"/>
  <c r="W103" i="12" s="1"/>
  <c r="X103" i="12" s="1"/>
  <c r="Y103" i="12" s="1"/>
  <c r="Q104" i="12"/>
  <c r="F103" i="12"/>
  <c r="G103" i="12" s="1"/>
  <c r="H103" i="12" s="1"/>
  <c r="I103" i="12" s="1"/>
  <c r="J103" i="12" s="1"/>
  <c r="N120" i="14" l="1"/>
  <c r="U120" i="14"/>
  <c r="H120" i="14"/>
  <c r="Q86" i="14"/>
  <c r="I86" i="14"/>
  <c r="AS86" i="14"/>
  <c r="AK86" i="14"/>
  <c r="T140" i="14"/>
  <c r="V139" i="14"/>
  <c r="T139" i="14"/>
  <c r="B76" i="14"/>
  <c r="W144" i="14"/>
  <c r="AX110" i="14"/>
  <c r="F144" i="14"/>
  <c r="AI108" i="14"/>
  <c r="V142" i="14"/>
  <c r="R142" i="14"/>
  <c r="N142" i="14"/>
  <c r="J142" i="14"/>
  <c r="F142" i="14"/>
  <c r="AX108" i="14"/>
  <c r="F140" i="14"/>
  <c r="AX106" i="14"/>
  <c r="F138" i="14"/>
  <c r="AX104" i="14"/>
  <c r="F145" i="14"/>
  <c r="AX111" i="14"/>
  <c r="T120" i="14"/>
  <c r="P141" i="14"/>
  <c r="K142" i="14"/>
  <c r="R140" i="14"/>
  <c r="P140" i="14"/>
  <c r="W86" i="14"/>
  <c r="W120" i="14" s="1"/>
  <c r="S120" i="14"/>
  <c r="K120" i="14"/>
  <c r="G156" i="14"/>
  <c r="AM86" i="14"/>
  <c r="AE86" i="14"/>
  <c r="O142" i="14"/>
  <c r="R139" i="14"/>
  <c r="AJ110" i="14"/>
  <c r="U142" i="14"/>
  <c r="Q142" i="14"/>
  <c r="M142" i="14"/>
  <c r="I142" i="14"/>
  <c r="O86" i="14"/>
  <c r="P139" i="14"/>
  <c r="B75" i="14"/>
  <c r="M110" i="14"/>
  <c r="L144" i="14" s="1"/>
  <c r="F143" i="14"/>
  <c r="AX109" i="14"/>
  <c r="T142" i="14"/>
  <c r="P142" i="14"/>
  <c r="L142" i="14"/>
  <c r="H142" i="14"/>
  <c r="F141" i="14"/>
  <c r="AX107" i="14"/>
  <c r="F139" i="14"/>
  <c r="AX105" i="14"/>
  <c r="F137" i="14"/>
  <c r="AX103" i="14"/>
  <c r="R120" i="14"/>
  <c r="F120" i="14"/>
  <c r="AX86" i="14"/>
  <c r="V110" i="14"/>
  <c r="V144" i="14" s="1"/>
  <c r="T109" i="14"/>
  <c r="B74" i="14"/>
  <c r="AF110" i="14"/>
  <c r="U110" i="14"/>
  <c r="U144" i="14" s="1"/>
  <c r="J110" i="14"/>
  <c r="L109" i="14"/>
  <c r="AR108" i="14"/>
  <c r="AF108" i="14"/>
  <c r="D71" i="14"/>
  <c r="D77" i="14"/>
  <c r="AR110" i="14"/>
  <c r="R110" i="14"/>
  <c r="R144" i="14" s="1"/>
  <c r="AQ108" i="14"/>
  <c r="D78" i="14"/>
  <c r="AN110" i="14"/>
  <c r="Y110" i="14"/>
  <c r="Y144" i="14" s="1"/>
  <c r="Y180" i="14" s="1"/>
  <c r="N110" i="14"/>
  <c r="C109" i="14"/>
  <c r="AN108" i="14"/>
  <c r="D108" i="14"/>
  <c r="C75" i="14"/>
  <c r="AP110" i="14"/>
  <c r="AL110" i="14"/>
  <c r="AH110" i="14"/>
  <c r="AD110" i="14"/>
  <c r="P110" i="14"/>
  <c r="H110" i="14"/>
  <c r="V109" i="14"/>
  <c r="V143" i="14" s="1"/>
  <c r="R109" i="14"/>
  <c r="N109" i="14"/>
  <c r="J109" i="14"/>
  <c r="AL108" i="14"/>
  <c r="AD108" i="14"/>
  <c r="AS106" i="14"/>
  <c r="AO106" i="14"/>
  <c r="AK106" i="14"/>
  <c r="AG106" i="14"/>
  <c r="W106" i="14"/>
  <c r="W140" i="14" s="1"/>
  <c r="S106" i="14"/>
  <c r="S140" i="14" s="1"/>
  <c r="O106" i="14"/>
  <c r="O140" i="14" s="1"/>
  <c r="K106" i="14"/>
  <c r="AQ105" i="14"/>
  <c r="AM105" i="14"/>
  <c r="AG105" i="14"/>
  <c r="W105" i="14"/>
  <c r="W139" i="14" s="1"/>
  <c r="S105" i="14"/>
  <c r="S139" i="14" s="1"/>
  <c r="O105" i="14"/>
  <c r="O139" i="14" s="1"/>
  <c r="K105" i="14"/>
  <c r="K139" i="14" s="1"/>
  <c r="AM104" i="14"/>
  <c r="AQ103" i="14"/>
  <c r="AM103" i="14"/>
  <c r="AI103" i="14"/>
  <c r="AE103" i="14"/>
  <c r="U103" i="14"/>
  <c r="Q103" i="14"/>
  <c r="M103" i="14"/>
  <c r="L137" i="14" s="1"/>
  <c r="I103" i="14"/>
  <c r="AS111" i="14"/>
  <c r="AO111" i="14"/>
  <c r="AK111" i="14"/>
  <c r="AG111" i="14"/>
  <c r="W111" i="14"/>
  <c r="W145" i="14" s="1"/>
  <c r="S111" i="14"/>
  <c r="R145" i="14" s="1"/>
  <c r="O111" i="14"/>
  <c r="K111" i="14"/>
  <c r="D79" i="14"/>
  <c r="C78" i="14"/>
  <c r="D73" i="14"/>
  <c r="C71" i="14"/>
  <c r="Y109" i="14"/>
  <c r="Y143" i="14" s="1"/>
  <c r="Y179" i="14" s="1"/>
  <c r="Q109" i="14"/>
  <c r="I109" i="14"/>
  <c r="I143" i="14" s="1"/>
  <c r="AK108" i="14"/>
  <c r="T107" i="14"/>
  <c r="AJ104" i="14"/>
  <c r="H103" i="14"/>
  <c r="C79" i="14"/>
  <c r="D74" i="14"/>
  <c r="B71" i="14"/>
  <c r="H109" i="14"/>
  <c r="H143" i="14" s="1"/>
  <c r="AQ106" i="14"/>
  <c r="AM106" i="14"/>
  <c r="AI106" i="14"/>
  <c r="AE106" i="14"/>
  <c r="U106" i="14"/>
  <c r="Q106" i="14"/>
  <c r="M106" i="14"/>
  <c r="I106" i="14"/>
  <c r="I140" i="14" s="1"/>
  <c r="AS105" i="14"/>
  <c r="AO105" i="14"/>
  <c r="AK105" i="14"/>
  <c r="AE105" i="14"/>
  <c r="U105" i="14"/>
  <c r="U139" i="14" s="1"/>
  <c r="Q105" i="14"/>
  <c r="Q139" i="14" s="1"/>
  <c r="M105" i="14"/>
  <c r="M139" i="14" s="1"/>
  <c r="I105" i="14"/>
  <c r="I139" i="14" s="1"/>
  <c r="AR104" i="14"/>
  <c r="AI104" i="14"/>
  <c r="AS103" i="14"/>
  <c r="AO103" i="14"/>
  <c r="AK103" i="14"/>
  <c r="AG103" i="14"/>
  <c r="W103" i="14"/>
  <c r="W137" i="14" s="1"/>
  <c r="S103" i="14"/>
  <c r="S137" i="14" s="1"/>
  <c r="O103" i="14"/>
  <c r="K103" i="14"/>
  <c r="AQ111" i="14"/>
  <c r="AM111" i="14"/>
  <c r="AI111" i="14"/>
  <c r="AE111" i="14"/>
  <c r="Y111" i="14"/>
  <c r="Y145" i="14" s="1"/>
  <c r="Y181" i="14" s="1"/>
  <c r="U111" i="14"/>
  <c r="U145" i="14" s="1"/>
  <c r="Q111" i="14"/>
  <c r="M111" i="14"/>
  <c r="I111" i="14"/>
  <c r="C76" i="14"/>
  <c r="C74" i="14"/>
  <c r="C72" i="14"/>
  <c r="I110" i="14"/>
  <c r="AQ104" i="14"/>
  <c r="AE104" i="14"/>
  <c r="Q104" i="14"/>
  <c r="AI105" i="14"/>
  <c r="C73" i="14"/>
  <c r="D72" i="14"/>
  <c r="M104" i="14"/>
  <c r="U104" i="14"/>
  <c r="U138" i="14" s="1"/>
  <c r="I104" i="14"/>
  <c r="H104" i="14"/>
  <c r="W104" i="14"/>
  <c r="W138" i="14" s="1"/>
  <c r="S104" i="14"/>
  <c r="S138" i="14" s="1"/>
  <c r="O104" i="14"/>
  <c r="O138" i="14" s="1"/>
  <c r="K104" i="14"/>
  <c r="L107" i="14"/>
  <c r="K107" i="14"/>
  <c r="J141" i="14" s="1"/>
  <c r="D75" i="14"/>
  <c r="S107" i="14"/>
  <c r="B72" i="14"/>
  <c r="W107" i="14"/>
  <c r="W141" i="14" s="1"/>
  <c r="O107" i="14"/>
  <c r="O141" i="14" s="1"/>
  <c r="Y107" i="14"/>
  <c r="Y141" i="14" s="1"/>
  <c r="Y177" i="14" s="1"/>
  <c r="Q107" i="14"/>
  <c r="I107" i="14"/>
  <c r="H107" i="14"/>
  <c r="H141" i="14" s="1"/>
  <c r="AO104" i="14"/>
  <c r="AG104" i="14"/>
  <c r="H137" i="14" l="1"/>
  <c r="O145" i="14"/>
  <c r="S144" i="14"/>
  <c r="J139" i="14"/>
  <c r="L145" i="14"/>
  <c r="K143" i="14"/>
  <c r="L140" i="14"/>
  <c r="I144" i="14"/>
  <c r="D111" i="14"/>
  <c r="I145" i="14"/>
  <c r="Q143" i="14"/>
  <c r="L138" i="14"/>
  <c r="N140" i="14"/>
  <c r="M141" i="14"/>
  <c r="J137" i="14"/>
  <c r="Q141" i="14"/>
  <c r="L141" i="14"/>
  <c r="M138" i="14"/>
  <c r="Q138" i="14"/>
  <c r="M145" i="14"/>
  <c r="K137" i="14"/>
  <c r="Q140" i="14"/>
  <c r="T141" i="14"/>
  <c r="U137" i="14"/>
  <c r="N143" i="14"/>
  <c r="L143" i="14"/>
  <c r="F173" i="14"/>
  <c r="AX137" i="14"/>
  <c r="F177" i="14"/>
  <c r="AX141" i="14"/>
  <c r="P143" i="14"/>
  <c r="N145" i="14"/>
  <c r="T138" i="14"/>
  <c r="V140" i="14"/>
  <c r="S143" i="14"/>
  <c r="N138" i="14"/>
  <c r="H140" i="14"/>
  <c r="O143" i="14"/>
  <c r="H145" i="14"/>
  <c r="V137" i="14"/>
  <c r="F181" i="14"/>
  <c r="AX145" i="14"/>
  <c r="F180" i="14"/>
  <c r="AX144" i="14"/>
  <c r="M143" i="14"/>
  <c r="J145" i="14"/>
  <c r="T137" i="14"/>
  <c r="I120" i="14"/>
  <c r="P120" i="14"/>
  <c r="V120" i="14"/>
  <c r="S141" i="14"/>
  <c r="K138" i="14"/>
  <c r="H138" i="14"/>
  <c r="Q145" i="14"/>
  <c r="O137" i="14"/>
  <c r="U140" i="14"/>
  <c r="K145" i="14"/>
  <c r="I137" i="14"/>
  <c r="K140" i="14"/>
  <c r="R143" i="14"/>
  <c r="N144" i="14"/>
  <c r="J144" i="14"/>
  <c r="T143" i="14"/>
  <c r="J120" i="14"/>
  <c r="R141" i="14"/>
  <c r="K144" i="14"/>
  <c r="V145" i="14"/>
  <c r="H139" i="14"/>
  <c r="O120" i="14"/>
  <c r="R137" i="14"/>
  <c r="V138" i="14"/>
  <c r="Q144" i="14"/>
  <c r="U141" i="14"/>
  <c r="T145" i="14"/>
  <c r="L120" i="14"/>
  <c r="U143" i="14"/>
  <c r="P138" i="14"/>
  <c r="N137" i="14"/>
  <c r="Q120" i="14"/>
  <c r="M120" i="14"/>
  <c r="P137" i="14"/>
  <c r="P145" i="14"/>
  <c r="F174" i="14"/>
  <c r="AX138" i="14"/>
  <c r="F178" i="14"/>
  <c r="AX142" i="14"/>
  <c r="N141" i="14"/>
  <c r="O144" i="14"/>
  <c r="J138" i="14"/>
  <c r="AX143" i="14"/>
  <c r="F179" i="14"/>
  <c r="I141" i="14"/>
  <c r="K141" i="14"/>
  <c r="M140" i="14"/>
  <c r="Q137" i="14"/>
  <c r="H144" i="14"/>
  <c r="M144" i="14"/>
  <c r="R138" i="14"/>
  <c r="T144" i="14"/>
  <c r="L139" i="14"/>
  <c r="V141" i="14"/>
  <c r="J140" i="14"/>
  <c r="I138" i="14"/>
  <c r="M137" i="14"/>
  <c r="AX139" i="14"/>
  <c r="F175" i="14"/>
  <c r="S145" i="14"/>
  <c r="J143" i="14"/>
  <c r="N139" i="14"/>
  <c r="P144" i="14"/>
  <c r="AX120" i="14"/>
  <c r="F156" i="14"/>
  <c r="F176" i="14"/>
  <c r="AX140" i="14"/>
  <c r="C111" i="14"/>
  <c r="C104" i="14"/>
  <c r="C103" i="14"/>
  <c r="D106" i="14"/>
  <c r="C106" i="14"/>
  <c r="D105" i="14"/>
  <c r="C108" i="14"/>
  <c r="D109" i="14"/>
  <c r="D103" i="14"/>
  <c r="C110" i="14"/>
  <c r="C105" i="14"/>
  <c r="D110" i="14"/>
  <c r="D104" i="14"/>
  <c r="D107" i="14"/>
  <c r="AD91" i="12" l="1"/>
  <c r="P91" i="12"/>
  <c r="AD82" i="12" l="1"/>
  <c r="P82" i="12"/>
  <c r="W9" i="5"/>
  <c r="M9" i="5"/>
  <c r="AD46" i="5"/>
  <c r="Q46" i="5"/>
  <c r="L155" i="12" l="1"/>
  <c r="P4" i="12"/>
  <c r="AD6" i="9"/>
  <c r="P6" i="9"/>
  <c r="AF36" i="14"/>
  <c r="AD57" i="12"/>
  <c r="T56" i="12"/>
  <c r="U56" i="12" s="1"/>
  <c r="V56" i="12" s="1"/>
  <c r="W56" i="12" s="1"/>
  <c r="X56" i="12" s="1"/>
  <c r="Y56" i="12" s="1"/>
  <c r="O11" i="12"/>
  <c r="H55" i="14"/>
  <c r="S24" i="14" l="1"/>
  <c r="O18" i="3"/>
  <c r="L55" i="14"/>
  <c r="C91" i="14" l="1"/>
  <c r="Y99" i="14"/>
  <c r="Y133" i="14" s="1"/>
  <c r="Y169" i="14" s="1"/>
  <c r="Z99" i="14"/>
  <c r="Z133" i="14" s="1"/>
  <c r="Z169" i="14" s="1"/>
  <c r="G88" i="14"/>
  <c r="G122" i="14" s="1"/>
  <c r="G158" i="14" s="1"/>
  <c r="G89" i="14"/>
  <c r="G123" i="14" s="1"/>
  <c r="G159" i="14" s="1"/>
  <c r="G90" i="14"/>
  <c r="G124" i="14" s="1"/>
  <c r="G160" i="14" s="1"/>
  <c r="G91" i="14"/>
  <c r="G125" i="14" s="1"/>
  <c r="G161" i="14" s="1"/>
  <c r="G92" i="14"/>
  <c r="G126" i="14" s="1"/>
  <c r="G162" i="14" s="1"/>
  <c r="G93" i="14"/>
  <c r="G127" i="14" s="1"/>
  <c r="G163" i="14" s="1"/>
  <c r="G94" i="14"/>
  <c r="G128" i="14" s="1"/>
  <c r="G164" i="14" s="1"/>
  <c r="G95" i="14"/>
  <c r="G129" i="14" s="1"/>
  <c r="G165" i="14" s="1"/>
  <c r="G96" i="14"/>
  <c r="G130" i="14" s="1"/>
  <c r="G166" i="14" s="1"/>
  <c r="G97" i="14"/>
  <c r="G131" i="14" s="1"/>
  <c r="G167" i="14" s="1"/>
  <c r="G98" i="14"/>
  <c r="G132" i="14" s="1"/>
  <c r="G168" i="14" s="1"/>
  <c r="G100" i="14"/>
  <c r="G134" i="14" s="1"/>
  <c r="G170" i="14" s="1"/>
  <c r="G102" i="14"/>
  <c r="G136" i="14" s="1"/>
  <c r="G172" i="14" s="1"/>
  <c r="G87" i="14"/>
  <c r="G121" i="14" s="1"/>
  <c r="G157" i="14" s="1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87" i="14"/>
  <c r="B64" i="14"/>
  <c r="B66" i="14"/>
  <c r="C59" i="14"/>
  <c r="C70" i="14"/>
  <c r="C21" i="14"/>
  <c r="D21" i="14"/>
  <c r="D67" i="14"/>
  <c r="H68" i="14"/>
  <c r="J68" i="14"/>
  <c r="L68" i="14"/>
  <c r="M100" i="14" s="1"/>
  <c r="N68" i="14"/>
  <c r="N100" i="14" s="1"/>
  <c r="P68" i="14"/>
  <c r="R68" i="14"/>
  <c r="T68" i="14"/>
  <c r="U100" i="14" s="1"/>
  <c r="V68" i="14"/>
  <c r="V100" i="14" s="1"/>
  <c r="X68" i="14"/>
  <c r="X100" i="14" s="1"/>
  <c r="X134" i="14" s="1"/>
  <c r="Y68" i="14"/>
  <c r="Y100" i="14" s="1"/>
  <c r="Y134" i="14" s="1"/>
  <c r="Y170" i="14" s="1"/>
  <c r="Z68" i="14"/>
  <c r="Z100" i="14" s="1"/>
  <c r="Z134" i="14" s="1"/>
  <c r="Z170" i="14" s="1"/>
  <c r="D69" i="14"/>
  <c r="H70" i="14"/>
  <c r="J70" i="14"/>
  <c r="K102" i="14" s="1"/>
  <c r="L70" i="14"/>
  <c r="M102" i="14" s="1"/>
  <c r="N70" i="14"/>
  <c r="O102" i="14" s="1"/>
  <c r="P70" i="14"/>
  <c r="R70" i="14"/>
  <c r="S102" i="14" s="1"/>
  <c r="T70" i="14"/>
  <c r="U102" i="14" s="1"/>
  <c r="V70" i="14"/>
  <c r="W102" i="14" s="1"/>
  <c r="W136" i="14" s="1"/>
  <c r="X70" i="14"/>
  <c r="X102" i="14" s="1"/>
  <c r="X136" i="14" s="1"/>
  <c r="Y70" i="14"/>
  <c r="Y102" i="14" s="1"/>
  <c r="Y136" i="14" s="1"/>
  <c r="Y172" i="14" s="1"/>
  <c r="Z70" i="14"/>
  <c r="Z102" i="14" s="1"/>
  <c r="Z136" i="14" s="1"/>
  <c r="Z172" i="14" s="1"/>
  <c r="H56" i="14"/>
  <c r="J56" i="14"/>
  <c r="J88" i="14" s="1"/>
  <c r="L56" i="14"/>
  <c r="L88" i="14" s="1"/>
  <c r="N56" i="14"/>
  <c r="N88" i="14" s="1"/>
  <c r="P56" i="14"/>
  <c r="Q88" i="14" s="1"/>
  <c r="R56" i="14"/>
  <c r="T56" i="14"/>
  <c r="T88" i="14" s="1"/>
  <c r="V56" i="14"/>
  <c r="V88" i="14" s="1"/>
  <c r="X56" i="14"/>
  <c r="X88" i="14" s="1"/>
  <c r="X122" i="14" s="1"/>
  <c r="Y56" i="14"/>
  <c r="Y88" i="14" s="1"/>
  <c r="Y122" i="14" s="1"/>
  <c r="Y158" i="14" s="1"/>
  <c r="Z56" i="14"/>
  <c r="Z88" i="14" s="1"/>
  <c r="Z122" i="14" s="1"/>
  <c r="Z158" i="14" s="1"/>
  <c r="H57" i="14"/>
  <c r="I89" i="14" s="1"/>
  <c r="J57" i="14"/>
  <c r="K89" i="14" s="1"/>
  <c r="L57" i="14"/>
  <c r="N57" i="14"/>
  <c r="N89" i="14" s="1"/>
  <c r="P57" i="14"/>
  <c r="Q89" i="14" s="1"/>
  <c r="R57" i="14"/>
  <c r="R89" i="14" s="1"/>
  <c r="T57" i="14"/>
  <c r="U89" i="14" s="1"/>
  <c r="V57" i="14"/>
  <c r="V89" i="14" s="1"/>
  <c r="X57" i="14"/>
  <c r="X89" i="14" s="1"/>
  <c r="X123" i="14" s="1"/>
  <c r="Y57" i="14"/>
  <c r="Y89" i="14" s="1"/>
  <c r="Y123" i="14" s="1"/>
  <c r="Y159" i="14" s="1"/>
  <c r="Z57" i="14"/>
  <c r="Z89" i="14" s="1"/>
  <c r="Z123" i="14" s="1"/>
  <c r="Z159" i="14" s="1"/>
  <c r="H58" i="14"/>
  <c r="J58" i="14"/>
  <c r="J90" i="14" s="1"/>
  <c r="L58" i="14"/>
  <c r="L90" i="14" s="1"/>
  <c r="N58" i="14"/>
  <c r="O90" i="14" s="1"/>
  <c r="P58" i="14"/>
  <c r="P90" i="14" s="1"/>
  <c r="R58" i="14"/>
  <c r="R90" i="14" s="1"/>
  <c r="T58" i="14"/>
  <c r="T90" i="14" s="1"/>
  <c r="V58" i="14"/>
  <c r="X58" i="14"/>
  <c r="X90" i="14" s="1"/>
  <c r="X124" i="14" s="1"/>
  <c r="Y58" i="14"/>
  <c r="Y90" i="14" s="1"/>
  <c r="Y124" i="14" s="1"/>
  <c r="Y160" i="14" s="1"/>
  <c r="Z58" i="14"/>
  <c r="Z90" i="14" s="1"/>
  <c r="Z124" i="14" s="1"/>
  <c r="Z160" i="14" s="1"/>
  <c r="H59" i="14"/>
  <c r="I91" i="14" s="1"/>
  <c r="J59" i="14"/>
  <c r="J91" i="14" s="1"/>
  <c r="L59" i="14"/>
  <c r="L91" i="14" s="1"/>
  <c r="N59" i="14"/>
  <c r="N91" i="14" s="1"/>
  <c r="P59" i="14"/>
  <c r="R59" i="14"/>
  <c r="R91" i="14" s="1"/>
  <c r="T59" i="14"/>
  <c r="T91" i="14" s="1"/>
  <c r="V59" i="14"/>
  <c r="V91" i="14" s="1"/>
  <c r="X59" i="14"/>
  <c r="X91" i="14" s="1"/>
  <c r="X125" i="14" s="1"/>
  <c r="Y59" i="14"/>
  <c r="Y91" i="14" s="1"/>
  <c r="Y125" i="14" s="1"/>
  <c r="Y161" i="14" s="1"/>
  <c r="Z59" i="14"/>
  <c r="Z91" i="14" s="1"/>
  <c r="Z125" i="14" s="1"/>
  <c r="Z161" i="14" s="1"/>
  <c r="H60" i="14"/>
  <c r="J60" i="14"/>
  <c r="K92" i="14" s="1"/>
  <c r="L60" i="14"/>
  <c r="L92" i="14" s="1"/>
  <c r="N60" i="14"/>
  <c r="O92" i="14" s="1"/>
  <c r="P60" i="14"/>
  <c r="P92" i="14" s="1"/>
  <c r="R60" i="14"/>
  <c r="S92" i="14" s="1"/>
  <c r="T60" i="14"/>
  <c r="T92" i="14" s="1"/>
  <c r="V60" i="14"/>
  <c r="W92" i="14" s="1"/>
  <c r="X60" i="14"/>
  <c r="X92" i="14" s="1"/>
  <c r="X126" i="14" s="1"/>
  <c r="Z60" i="14"/>
  <c r="H61" i="14"/>
  <c r="J61" i="14"/>
  <c r="J93" i="14" s="1"/>
  <c r="L61" i="14"/>
  <c r="L93" i="14" s="1"/>
  <c r="N61" i="14"/>
  <c r="N93" i="14" s="1"/>
  <c r="P61" i="14"/>
  <c r="P93" i="14" s="1"/>
  <c r="R61" i="14"/>
  <c r="R93" i="14" s="1"/>
  <c r="T61" i="14"/>
  <c r="T93" i="14" s="1"/>
  <c r="V61" i="14"/>
  <c r="V93" i="14" s="1"/>
  <c r="X61" i="14"/>
  <c r="X93" i="14" s="1"/>
  <c r="X127" i="14" s="1"/>
  <c r="Y61" i="14"/>
  <c r="Y93" i="14" s="1"/>
  <c r="Y127" i="14" s="1"/>
  <c r="Y163" i="14" s="1"/>
  <c r="Z61" i="14"/>
  <c r="Z93" i="14" s="1"/>
  <c r="Z127" i="14" s="1"/>
  <c r="Z163" i="14" s="1"/>
  <c r="H62" i="14"/>
  <c r="I94" i="14" s="1"/>
  <c r="J62" i="14"/>
  <c r="J94" i="14" s="1"/>
  <c r="L62" i="14"/>
  <c r="M94" i="14" s="1"/>
  <c r="N62" i="14"/>
  <c r="P62" i="14"/>
  <c r="Q94" i="14" s="1"/>
  <c r="R62" i="14"/>
  <c r="R94" i="14" s="1"/>
  <c r="T62" i="14"/>
  <c r="U94" i="14" s="1"/>
  <c r="V62" i="14"/>
  <c r="X62" i="14"/>
  <c r="X94" i="14" s="1"/>
  <c r="X128" i="14" s="1"/>
  <c r="Y62" i="14"/>
  <c r="Y94" i="14" s="1"/>
  <c r="Y128" i="14" s="1"/>
  <c r="Y164" i="14" s="1"/>
  <c r="Z62" i="14"/>
  <c r="Z94" i="14" s="1"/>
  <c r="Z128" i="14" s="1"/>
  <c r="Z164" i="14" s="1"/>
  <c r="H63" i="14"/>
  <c r="I95" i="14" s="1"/>
  <c r="J63" i="14"/>
  <c r="J95" i="14" s="1"/>
  <c r="L63" i="14"/>
  <c r="L95" i="14" s="1"/>
  <c r="N63" i="14"/>
  <c r="N95" i="14" s="1"/>
  <c r="P63" i="14"/>
  <c r="R63" i="14"/>
  <c r="R95" i="14" s="1"/>
  <c r="T63" i="14"/>
  <c r="T95" i="14" s="1"/>
  <c r="V63" i="14"/>
  <c r="V95" i="14" s="1"/>
  <c r="X63" i="14"/>
  <c r="X95" i="14" s="1"/>
  <c r="X129" i="14" s="1"/>
  <c r="Y63" i="14"/>
  <c r="Y95" i="14" s="1"/>
  <c r="Y129" i="14" s="1"/>
  <c r="Y165" i="14" s="1"/>
  <c r="Z63" i="14"/>
  <c r="Z95" i="14" s="1"/>
  <c r="Z129" i="14" s="1"/>
  <c r="Z165" i="14" s="1"/>
  <c r="AA63" i="14"/>
  <c r="AA95" i="14" s="1"/>
  <c r="AA129" i="14" s="1"/>
  <c r="AA165" i="14" s="1"/>
  <c r="H64" i="14"/>
  <c r="I96" i="14" s="1"/>
  <c r="J64" i="14"/>
  <c r="K96" i="14" s="1"/>
  <c r="L64" i="14"/>
  <c r="L96" i="14" s="1"/>
  <c r="N64" i="14"/>
  <c r="O96" i="14" s="1"/>
  <c r="P64" i="14"/>
  <c r="R64" i="14"/>
  <c r="S96" i="14" s="1"/>
  <c r="T64" i="14"/>
  <c r="T96" i="14" s="1"/>
  <c r="V64" i="14"/>
  <c r="W96" i="14" s="1"/>
  <c r="X64" i="14"/>
  <c r="X96" i="14" s="1"/>
  <c r="X130" i="14" s="1"/>
  <c r="Y64" i="14"/>
  <c r="Y96" i="14" s="1"/>
  <c r="Y130" i="14" s="1"/>
  <c r="Y166" i="14" s="1"/>
  <c r="Z64" i="14"/>
  <c r="Z96" i="14" s="1"/>
  <c r="Z130" i="14" s="1"/>
  <c r="Z166" i="14" s="1"/>
  <c r="H65" i="14"/>
  <c r="J65" i="14"/>
  <c r="L65" i="14"/>
  <c r="L97" i="14" s="1"/>
  <c r="N65" i="14"/>
  <c r="N97" i="14" s="1"/>
  <c r="P65" i="14"/>
  <c r="P97" i="14" s="1"/>
  <c r="R65" i="14"/>
  <c r="T65" i="14"/>
  <c r="T97" i="14" s="1"/>
  <c r="V65" i="14"/>
  <c r="V97" i="14" s="1"/>
  <c r="X65" i="14"/>
  <c r="X97" i="14" s="1"/>
  <c r="X131" i="14" s="1"/>
  <c r="Y65" i="14"/>
  <c r="Y97" i="14" s="1"/>
  <c r="Y131" i="14" s="1"/>
  <c r="Y167" i="14" s="1"/>
  <c r="Z65" i="14"/>
  <c r="Z97" i="14" s="1"/>
  <c r="Z131" i="14" s="1"/>
  <c r="Z167" i="14" s="1"/>
  <c r="H66" i="14"/>
  <c r="I98" i="14" s="1"/>
  <c r="J66" i="14"/>
  <c r="J98" i="14" s="1"/>
  <c r="L66" i="14"/>
  <c r="M98" i="14" s="1"/>
  <c r="N66" i="14"/>
  <c r="N98" i="14" s="1"/>
  <c r="P66" i="14"/>
  <c r="Q98" i="14" s="1"/>
  <c r="R66" i="14"/>
  <c r="R98" i="14" s="1"/>
  <c r="T66" i="14"/>
  <c r="U98" i="14" s="1"/>
  <c r="V66" i="14"/>
  <c r="V98" i="14" s="1"/>
  <c r="X66" i="14"/>
  <c r="X98" i="14" s="1"/>
  <c r="X132" i="14" s="1"/>
  <c r="Y66" i="14"/>
  <c r="Y98" i="14" s="1"/>
  <c r="Y132" i="14" s="1"/>
  <c r="Y168" i="14" s="1"/>
  <c r="Z66" i="14"/>
  <c r="Z98" i="14" s="1"/>
  <c r="Z132" i="14" s="1"/>
  <c r="Z168" i="14" s="1"/>
  <c r="J55" i="14"/>
  <c r="J87" i="14" s="1"/>
  <c r="L87" i="14"/>
  <c r="N55" i="14"/>
  <c r="N87" i="14" s="1"/>
  <c r="P55" i="14"/>
  <c r="R55" i="14"/>
  <c r="R87" i="14" s="1"/>
  <c r="T55" i="14"/>
  <c r="T87" i="14" s="1"/>
  <c r="V55" i="14"/>
  <c r="V87" i="14" s="1"/>
  <c r="X55" i="14"/>
  <c r="X87" i="14" s="1"/>
  <c r="X121" i="14" s="1"/>
  <c r="Y55" i="14"/>
  <c r="Y87" i="14" s="1"/>
  <c r="Y121" i="14" s="1"/>
  <c r="Y157" i="14" s="1"/>
  <c r="Z55" i="14"/>
  <c r="Z87" i="14" s="1"/>
  <c r="Z121" i="14" s="1"/>
  <c r="Z157" i="14" s="1"/>
  <c r="H87" i="14"/>
  <c r="AT60" i="14"/>
  <c r="AT92" i="14" s="1"/>
  <c r="AD56" i="14"/>
  <c r="AF56" i="14"/>
  <c r="AH56" i="14"/>
  <c r="AI88" i="14" s="1"/>
  <c r="AJ56" i="14"/>
  <c r="AL56" i="14"/>
  <c r="AL88" i="14" s="1"/>
  <c r="AN56" i="14"/>
  <c r="AP56" i="14"/>
  <c r="AR56" i="14"/>
  <c r="AT56" i="14"/>
  <c r="AT88" i="14" s="1"/>
  <c r="AU56" i="14"/>
  <c r="AU88" i="14" s="1"/>
  <c r="AV56" i="14"/>
  <c r="AV88" i="14" s="1"/>
  <c r="AD57" i="14"/>
  <c r="AF57" i="14"/>
  <c r="AH57" i="14"/>
  <c r="AH89" i="14" s="1"/>
  <c r="AJ57" i="14"/>
  <c r="AL57" i="14"/>
  <c r="AN57" i="14"/>
  <c r="AP57" i="14"/>
  <c r="AR57" i="14"/>
  <c r="AT57" i="14"/>
  <c r="AT89" i="14" s="1"/>
  <c r="AU57" i="14"/>
  <c r="AU89" i="14" s="1"/>
  <c r="AV57" i="14"/>
  <c r="AV89" i="14" s="1"/>
  <c r="AD58" i="14"/>
  <c r="AD90" i="14" s="1"/>
  <c r="AF58" i="14"/>
  <c r="AH58" i="14"/>
  <c r="AJ58" i="14"/>
  <c r="AJ90" i="14" s="1"/>
  <c r="AL58" i="14"/>
  <c r="AN58" i="14"/>
  <c r="AP58" i="14"/>
  <c r="AR58" i="14"/>
  <c r="AT58" i="14"/>
  <c r="AT90" i="14" s="1"/>
  <c r="AU58" i="14"/>
  <c r="AU90" i="14" s="1"/>
  <c r="AV58" i="14"/>
  <c r="AV90" i="14" s="1"/>
  <c r="AD60" i="14"/>
  <c r="AF60" i="14"/>
  <c r="AF92" i="14" s="1"/>
  <c r="AH60" i="14"/>
  <c r="AJ60" i="14"/>
  <c r="AL60" i="14"/>
  <c r="AM92" i="14" s="1"/>
  <c r="AN60" i="14"/>
  <c r="AP60" i="14"/>
  <c r="AR60" i="14"/>
  <c r="AU60" i="14"/>
  <c r="AU92" i="14" s="1"/>
  <c r="AV60" i="14"/>
  <c r="AV92" i="14" s="1"/>
  <c r="AD61" i="14"/>
  <c r="AF61" i="14"/>
  <c r="AH61" i="14"/>
  <c r="AI93" i="14" s="1"/>
  <c r="AJ61" i="14"/>
  <c r="AL61" i="14"/>
  <c r="AN61" i="14"/>
  <c r="AP61" i="14"/>
  <c r="AR61" i="14"/>
  <c r="AR93" i="14" s="1"/>
  <c r="AT61" i="14"/>
  <c r="AT93" i="14" s="1"/>
  <c r="AU61" i="14"/>
  <c r="AU93" i="14" s="1"/>
  <c r="AV61" i="14"/>
  <c r="AV93" i="14" s="1"/>
  <c r="AD62" i="14"/>
  <c r="AE94" i="14" s="1"/>
  <c r="AF62" i="14"/>
  <c r="AH62" i="14"/>
  <c r="AJ62" i="14"/>
  <c r="AL62" i="14"/>
  <c r="AN62" i="14"/>
  <c r="AP62" i="14"/>
  <c r="AR62" i="14"/>
  <c r="AT62" i="14"/>
  <c r="AT94" i="14" s="1"/>
  <c r="AU62" i="14"/>
  <c r="AU94" i="14" s="1"/>
  <c r="AV62" i="14"/>
  <c r="AV94" i="14" s="1"/>
  <c r="AD63" i="14"/>
  <c r="AD95" i="14" s="1"/>
  <c r="AF63" i="14"/>
  <c r="AH63" i="14"/>
  <c r="AJ63" i="14"/>
  <c r="AL63" i="14"/>
  <c r="AN63" i="14"/>
  <c r="AP63" i="14"/>
  <c r="AR63" i="14"/>
  <c r="AT63" i="14"/>
  <c r="AT95" i="14" s="1"/>
  <c r="AU63" i="14"/>
  <c r="AU95" i="14" s="1"/>
  <c r="AV63" i="14"/>
  <c r="AV95" i="14" s="1"/>
  <c r="AW63" i="14"/>
  <c r="AW95" i="14" s="1"/>
  <c r="AD64" i="14"/>
  <c r="AF64" i="14"/>
  <c r="AF96" i="14" s="1"/>
  <c r="AH64" i="14"/>
  <c r="AJ64" i="14"/>
  <c r="AL64" i="14"/>
  <c r="AM96" i="14" s="1"/>
  <c r="AN64" i="14"/>
  <c r="AP64" i="14"/>
  <c r="AR64" i="14"/>
  <c r="AT64" i="14"/>
  <c r="AT96" i="14" s="1"/>
  <c r="AU64" i="14"/>
  <c r="AU96" i="14" s="1"/>
  <c r="AV64" i="14"/>
  <c r="AV96" i="14" s="1"/>
  <c r="AD65" i="14"/>
  <c r="AF65" i="14"/>
  <c r="AH65" i="14"/>
  <c r="AI97" i="14" s="1"/>
  <c r="AJ65" i="14"/>
  <c r="AL65" i="14"/>
  <c r="AN65" i="14"/>
  <c r="AP65" i="14"/>
  <c r="AR65" i="14"/>
  <c r="AT65" i="14"/>
  <c r="AT97" i="14" s="1"/>
  <c r="AU65" i="14"/>
  <c r="AU97" i="14" s="1"/>
  <c r="AV65" i="14"/>
  <c r="AV97" i="14" s="1"/>
  <c r="AW65" i="14"/>
  <c r="AW97" i="14" s="1"/>
  <c r="AD66" i="14"/>
  <c r="AF66" i="14"/>
  <c r="AH66" i="14"/>
  <c r="AH98" i="14" s="1"/>
  <c r="AJ66" i="14"/>
  <c r="AL66" i="14"/>
  <c r="AN66" i="14"/>
  <c r="AN98" i="14" s="1"/>
  <c r="AP66" i="14"/>
  <c r="AR66" i="14"/>
  <c r="AT66" i="14"/>
  <c r="AT98" i="14" s="1"/>
  <c r="AU66" i="14"/>
  <c r="AU98" i="14" s="1"/>
  <c r="AV66" i="14"/>
  <c r="AV98" i="14" s="1"/>
  <c r="AD67" i="14"/>
  <c r="AF67" i="14"/>
  <c r="AH67" i="14"/>
  <c r="AJ67" i="14"/>
  <c r="AJ99" i="14" s="1"/>
  <c r="AL67" i="14"/>
  <c r="AN67" i="14"/>
  <c r="AP67" i="14"/>
  <c r="AQ99" i="14" s="1"/>
  <c r="AR67" i="14"/>
  <c r="AT67" i="14"/>
  <c r="AT99" i="14" s="1"/>
  <c r="AU67" i="14"/>
  <c r="AU99" i="14" s="1"/>
  <c r="AV67" i="14"/>
  <c r="AV99" i="14" s="1"/>
  <c r="AD68" i="14"/>
  <c r="AF68" i="14"/>
  <c r="AH68" i="14"/>
  <c r="AJ68" i="14"/>
  <c r="AL68" i="14"/>
  <c r="AM100" i="14" s="1"/>
  <c r="AN68" i="14"/>
  <c r="AP68" i="14"/>
  <c r="AR68" i="14"/>
  <c r="AT68" i="14"/>
  <c r="AT100" i="14" s="1"/>
  <c r="AU68" i="14"/>
  <c r="AU100" i="14" s="1"/>
  <c r="AV68" i="14"/>
  <c r="AV100" i="14" s="1"/>
  <c r="AD69" i="14"/>
  <c r="AF69" i="14"/>
  <c r="AH69" i="14"/>
  <c r="AJ69" i="14"/>
  <c r="AL69" i="14"/>
  <c r="AL101" i="14" s="1"/>
  <c r="AN69" i="14"/>
  <c r="AP69" i="14"/>
  <c r="AR69" i="14"/>
  <c r="AT69" i="14"/>
  <c r="AT101" i="14" s="1"/>
  <c r="AU69" i="14"/>
  <c r="AU101" i="14" s="1"/>
  <c r="AV69" i="14"/>
  <c r="AV101" i="14" s="1"/>
  <c r="AF55" i="14"/>
  <c r="AH55" i="14"/>
  <c r="AJ55" i="14"/>
  <c r="AL55" i="14"/>
  <c r="AN55" i="14"/>
  <c r="AP55" i="14"/>
  <c r="AR55" i="14"/>
  <c r="AS87" i="14" s="1"/>
  <c r="AT55" i="14"/>
  <c r="AT87" i="14" s="1"/>
  <c r="AU55" i="14"/>
  <c r="AU87" i="14" s="1"/>
  <c r="AV55" i="14"/>
  <c r="AV87" i="14" s="1"/>
  <c r="AD55" i="14"/>
  <c r="S36" i="14"/>
  <c r="AA70" i="14" s="1"/>
  <c r="AA102" i="14" s="1"/>
  <c r="AA136" i="14" s="1"/>
  <c r="AA172" i="14" s="1"/>
  <c r="AF35" i="14"/>
  <c r="AW69" i="14" s="1"/>
  <c r="AW101" i="14" s="1"/>
  <c r="AF34" i="14"/>
  <c r="AW68" i="14" s="1"/>
  <c r="AW100" i="14" s="1"/>
  <c r="S34" i="14"/>
  <c r="AA68" i="14" s="1"/>
  <c r="AA100" i="14" s="1"/>
  <c r="AA134" i="14" s="1"/>
  <c r="AA170" i="14" s="1"/>
  <c r="AF33" i="14"/>
  <c r="AW67" i="14" s="1"/>
  <c r="AW99" i="14" s="1"/>
  <c r="AF32" i="14"/>
  <c r="AW66" i="14" s="1"/>
  <c r="AW98" i="14" s="1"/>
  <c r="S32" i="14"/>
  <c r="AA66" i="14" s="1"/>
  <c r="AA98" i="14" s="1"/>
  <c r="AA132" i="14" s="1"/>
  <c r="AA168" i="14" s="1"/>
  <c r="S31" i="14"/>
  <c r="AA65" i="14" s="1"/>
  <c r="AA97" i="14" s="1"/>
  <c r="AA131" i="14" s="1"/>
  <c r="AA167" i="14" s="1"/>
  <c r="AF30" i="14"/>
  <c r="AW64" i="14" s="1"/>
  <c r="AW96" i="14" s="1"/>
  <c r="S30" i="14"/>
  <c r="AA64" i="14" s="1"/>
  <c r="AA96" i="14" s="1"/>
  <c r="AA130" i="14" s="1"/>
  <c r="AA166" i="14" s="1"/>
  <c r="AF28" i="14"/>
  <c r="AW62" i="14" s="1"/>
  <c r="AW94" i="14" s="1"/>
  <c r="S28" i="14"/>
  <c r="AA62" i="14" s="1"/>
  <c r="AA94" i="14" s="1"/>
  <c r="AA128" i="14" s="1"/>
  <c r="AA164" i="14" s="1"/>
  <c r="AF27" i="14"/>
  <c r="AW61" i="14" s="1"/>
  <c r="AW93" i="14" s="1"/>
  <c r="S27" i="14"/>
  <c r="AA61" i="14" s="1"/>
  <c r="AA93" i="14" s="1"/>
  <c r="AA127" i="14" s="1"/>
  <c r="AA163" i="14" s="1"/>
  <c r="AF26" i="14"/>
  <c r="AW60" i="14" s="1"/>
  <c r="AW92" i="14" s="1"/>
  <c r="S26" i="14"/>
  <c r="AA60" i="14" s="1"/>
  <c r="AA92" i="14" s="1"/>
  <c r="AA126" i="14" s="1"/>
  <c r="AA162" i="14" s="1"/>
  <c r="S25" i="14"/>
  <c r="AA59" i="14" s="1"/>
  <c r="AA91" i="14" s="1"/>
  <c r="AA125" i="14" s="1"/>
  <c r="AA161" i="14" s="1"/>
  <c r="AF24" i="14"/>
  <c r="AW58" i="14" s="1"/>
  <c r="AW90" i="14" s="1"/>
  <c r="AA58" i="14"/>
  <c r="AA90" i="14" s="1"/>
  <c r="AA124" i="14" s="1"/>
  <c r="AA160" i="14" s="1"/>
  <c r="AF23" i="14"/>
  <c r="AW57" i="14" s="1"/>
  <c r="AW89" i="14" s="1"/>
  <c r="S23" i="14"/>
  <c r="AA57" i="14" s="1"/>
  <c r="AA89" i="14" s="1"/>
  <c r="AA123" i="14" s="1"/>
  <c r="AA159" i="14" s="1"/>
  <c r="AF22" i="14"/>
  <c r="AW56" i="14" s="1"/>
  <c r="AW88" i="14" s="1"/>
  <c r="S22" i="14"/>
  <c r="AA56" i="14" s="1"/>
  <c r="AA88" i="14" s="1"/>
  <c r="AA122" i="14" s="1"/>
  <c r="AA158" i="14" s="1"/>
  <c r="AF21" i="14"/>
  <c r="AW55" i="14" s="1"/>
  <c r="AW87" i="14" s="1"/>
  <c r="S21" i="14"/>
  <c r="AA55" i="14" s="1"/>
  <c r="AA87" i="14" s="1"/>
  <c r="AA121" i="14" s="1"/>
  <c r="AA157" i="14" s="1"/>
  <c r="T19" i="14"/>
  <c r="G19" i="14"/>
  <c r="F19" i="14"/>
  <c r="W18" i="14"/>
  <c r="X18" i="14" s="1"/>
  <c r="Y18" i="14" s="1"/>
  <c r="Z18" i="14" s="1"/>
  <c r="AA18" i="14" s="1"/>
  <c r="AB18" i="14" s="1"/>
  <c r="J18" i="14"/>
  <c r="K18" i="14" s="1"/>
  <c r="L18" i="14" s="1"/>
  <c r="M18" i="14" s="1"/>
  <c r="N18" i="14" s="1"/>
  <c r="O18" i="14" s="1"/>
  <c r="E13" i="14"/>
  <c r="AD19" i="14" s="1"/>
  <c r="D13" i="14"/>
  <c r="R19" i="14" s="1"/>
  <c r="E12" i="14"/>
  <c r="AE19" i="14" s="1"/>
  <c r="D12" i="14"/>
  <c r="Q19" i="14" s="1"/>
  <c r="E11" i="14"/>
  <c r="AC19" i="14" s="1"/>
  <c r="D11" i="14"/>
  <c r="P19" i="14" s="1"/>
  <c r="E10" i="14"/>
  <c r="AB19" i="14" s="1"/>
  <c r="D10" i="14"/>
  <c r="O19" i="14" s="1"/>
  <c r="E9" i="14"/>
  <c r="AA19" i="14" s="1"/>
  <c r="D9" i="14"/>
  <c r="N19" i="14" s="1"/>
  <c r="E8" i="14"/>
  <c r="Z19" i="14" s="1"/>
  <c r="D8" i="14"/>
  <c r="M19" i="14" s="1"/>
  <c r="E7" i="14"/>
  <c r="Y19" i="14" s="1"/>
  <c r="D7" i="14"/>
  <c r="L19" i="14" s="1"/>
  <c r="E6" i="14"/>
  <c r="X19" i="14" s="1"/>
  <c r="D6" i="14"/>
  <c r="K19" i="14" s="1"/>
  <c r="E5" i="14"/>
  <c r="W19" i="14" s="1"/>
  <c r="D5" i="14"/>
  <c r="J19" i="14" s="1"/>
  <c r="E4" i="14"/>
  <c r="V19" i="14" s="1"/>
  <c r="D4" i="14"/>
  <c r="I19" i="14" s="1"/>
  <c r="E3" i="14"/>
  <c r="U19" i="14" s="1"/>
  <c r="D3" i="14"/>
  <c r="H19" i="14" s="1"/>
  <c r="E2" i="14"/>
  <c r="D2" i="14"/>
  <c r="D13" i="2"/>
  <c r="E13" i="2"/>
  <c r="E12" i="2"/>
  <c r="D12" i="2"/>
  <c r="F136" i="14" l="1"/>
  <c r="AX102" i="14"/>
  <c r="F132" i="14"/>
  <c r="AX98" i="14"/>
  <c r="F128" i="14"/>
  <c r="AX94" i="14"/>
  <c r="F124" i="14"/>
  <c r="AX90" i="14"/>
  <c r="V121" i="14"/>
  <c r="W130" i="14"/>
  <c r="V129" i="14"/>
  <c r="W126" i="14"/>
  <c r="F135" i="14"/>
  <c r="AX101" i="14"/>
  <c r="AX97" i="14"/>
  <c r="F131" i="14"/>
  <c r="F127" i="14"/>
  <c r="AX93" i="14"/>
  <c r="AX89" i="14"/>
  <c r="F123" i="14"/>
  <c r="F134" i="14"/>
  <c r="AX100" i="14"/>
  <c r="F130" i="14"/>
  <c r="AX96" i="14"/>
  <c r="F126" i="14"/>
  <c r="AX92" i="14"/>
  <c r="F122" i="14"/>
  <c r="AX88" i="14"/>
  <c r="F121" i="14"/>
  <c r="AX87" i="14"/>
  <c r="F133" i="14"/>
  <c r="AX99" i="14"/>
  <c r="F129" i="14"/>
  <c r="AX95" i="14"/>
  <c r="F125" i="14"/>
  <c r="AX91" i="14"/>
  <c r="H97" i="14"/>
  <c r="I97" i="14"/>
  <c r="H92" i="14"/>
  <c r="I92" i="14"/>
  <c r="H88" i="14"/>
  <c r="I88" i="14"/>
  <c r="C60" i="14"/>
  <c r="H93" i="14"/>
  <c r="I93" i="14"/>
  <c r="H90" i="14"/>
  <c r="I90" i="14"/>
  <c r="P94" i="14"/>
  <c r="M93" i="14"/>
  <c r="L98" i="14"/>
  <c r="M97" i="14"/>
  <c r="U88" i="14"/>
  <c r="N92" i="14"/>
  <c r="N90" i="14"/>
  <c r="O95" i="14"/>
  <c r="O91" i="14"/>
  <c r="K87" i="14"/>
  <c r="H98" i="14"/>
  <c r="J96" i="14"/>
  <c r="K95" i="14"/>
  <c r="L94" i="14"/>
  <c r="J92" i="14"/>
  <c r="K91" i="14"/>
  <c r="P88" i="14"/>
  <c r="N102" i="14"/>
  <c r="AK99" i="14"/>
  <c r="AE95" i="14"/>
  <c r="O87" i="14"/>
  <c r="T98" i="14"/>
  <c r="U97" i="14"/>
  <c r="V96" i="14"/>
  <c r="V130" i="14" s="1"/>
  <c r="W95" i="14"/>
  <c r="W129" i="14" s="1"/>
  <c r="H94" i="14"/>
  <c r="V92" i="14"/>
  <c r="V126" i="14" s="1"/>
  <c r="W91" i="14"/>
  <c r="W125" i="14" s="1"/>
  <c r="O89" i="14"/>
  <c r="W100" i="14"/>
  <c r="AI98" i="14"/>
  <c r="AD94" i="14"/>
  <c r="W87" i="14"/>
  <c r="W121" i="14" s="1"/>
  <c r="N96" i="14"/>
  <c r="V102" i="14"/>
  <c r="V136" i="14" s="1"/>
  <c r="AL100" i="14"/>
  <c r="AG96" i="14"/>
  <c r="U87" i="14"/>
  <c r="P98" i="14"/>
  <c r="Q97" i="14"/>
  <c r="R96" i="14"/>
  <c r="S95" i="14"/>
  <c r="T94" i="14"/>
  <c r="Q93" i="14"/>
  <c r="R92" i="14"/>
  <c r="S91" i="14"/>
  <c r="S90" i="14"/>
  <c r="J89" i="14"/>
  <c r="L100" i="14"/>
  <c r="AM101" i="14"/>
  <c r="AH97" i="14"/>
  <c r="K88" i="14"/>
  <c r="AO87" i="14"/>
  <c r="AN87" i="14"/>
  <c r="AF99" i="14"/>
  <c r="AG99" i="14"/>
  <c r="AE98" i="14"/>
  <c r="AD98" i="14"/>
  <c r="AD97" i="14"/>
  <c r="AE97" i="14"/>
  <c r="AJ96" i="14"/>
  <c r="AK96" i="14"/>
  <c r="AF93" i="14"/>
  <c r="AG93" i="14"/>
  <c r="AJ92" i="14"/>
  <c r="AK92" i="14"/>
  <c r="AH90" i="14"/>
  <c r="AI90" i="14"/>
  <c r="AN89" i="14"/>
  <c r="AO89" i="14"/>
  <c r="AF87" i="14"/>
  <c r="AG87" i="14"/>
  <c r="AR101" i="14"/>
  <c r="AS101" i="14"/>
  <c r="AJ101" i="14"/>
  <c r="AK101" i="14"/>
  <c r="AP100" i="14"/>
  <c r="AQ100" i="14"/>
  <c r="AH100" i="14"/>
  <c r="AI100" i="14"/>
  <c r="AN99" i="14"/>
  <c r="AO99" i="14"/>
  <c r="AL98" i="14"/>
  <c r="AM98" i="14"/>
  <c r="AL97" i="14"/>
  <c r="AM97" i="14"/>
  <c r="AR96" i="14"/>
  <c r="AS96" i="14"/>
  <c r="AR95" i="14"/>
  <c r="AS95" i="14"/>
  <c r="AJ95" i="14"/>
  <c r="AK95" i="14"/>
  <c r="AP94" i="14"/>
  <c r="AQ94" i="14"/>
  <c r="AH94" i="14"/>
  <c r="AI94" i="14"/>
  <c r="AN93" i="14"/>
  <c r="AO93" i="14"/>
  <c r="AR92" i="14"/>
  <c r="AS92" i="14"/>
  <c r="AQ90" i="14"/>
  <c r="AP90" i="14"/>
  <c r="AF89" i="14"/>
  <c r="AG89" i="14"/>
  <c r="AM87" i="14"/>
  <c r="AL87" i="14"/>
  <c r="AP101" i="14"/>
  <c r="AQ101" i="14"/>
  <c r="AI101" i="14"/>
  <c r="AH101" i="14"/>
  <c r="AN100" i="14"/>
  <c r="AO100" i="14"/>
  <c r="AF100" i="14"/>
  <c r="AG100" i="14"/>
  <c r="AL99" i="14"/>
  <c r="AM99" i="14"/>
  <c r="AD99" i="14"/>
  <c r="AE99" i="14"/>
  <c r="AR98" i="14"/>
  <c r="AS98" i="14"/>
  <c r="AJ98" i="14"/>
  <c r="AK98" i="14"/>
  <c r="AR97" i="14"/>
  <c r="AS97" i="14"/>
  <c r="AJ97" i="14"/>
  <c r="AK97" i="14"/>
  <c r="AP96" i="14"/>
  <c r="AQ96" i="14"/>
  <c r="AH96" i="14"/>
  <c r="AI96" i="14"/>
  <c r="AQ95" i="14"/>
  <c r="AP95" i="14"/>
  <c r="AH95" i="14"/>
  <c r="AI95" i="14"/>
  <c r="AN94" i="14"/>
  <c r="AO94" i="14"/>
  <c r="AF94" i="14"/>
  <c r="AG94" i="14"/>
  <c r="AL93" i="14"/>
  <c r="AM93" i="14"/>
  <c r="AD93" i="14"/>
  <c r="AE93" i="14"/>
  <c r="AP92" i="14"/>
  <c r="AQ92" i="14"/>
  <c r="AH92" i="14"/>
  <c r="AI92" i="14"/>
  <c r="AN90" i="14"/>
  <c r="AO90" i="14"/>
  <c r="AF90" i="14"/>
  <c r="AG90" i="14"/>
  <c r="AL89" i="14"/>
  <c r="AM89" i="14"/>
  <c r="AE89" i="14"/>
  <c r="AD89" i="14"/>
  <c r="AR88" i="14"/>
  <c r="AS88" i="14"/>
  <c r="AJ88" i="14"/>
  <c r="AK88" i="14"/>
  <c r="P87" i="14"/>
  <c r="Q87" i="14"/>
  <c r="R97" i="14"/>
  <c r="S97" i="14"/>
  <c r="J97" i="14"/>
  <c r="J131" i="14" s="1"/>
  <c r="K97" i="14"/>
  <c r="P96" i="14"/>
  <c r="Q96" i="14"/>
  <c r="H96" i="14"/>
  <c r="P95" i="14"/>
  <c r="Q95" i="14"/>
  <c r="H95" i="14"/>
  <c r="V94" i="14"/>
  <c r="W94" i="14"/>
  <c r="W128" i="14" s="1"/>
  <c r="N94" i="14"/>
  <c r="O94" i="14"/>
  <c r="P91" i="14"/>
  <c r="Q91" i="14"/>
  <c r="H91" i="14"/>
  <c r="V90" i="14"/>
  <c r="W90" i="14"/>
  <c r="W124" i="14" s="1"/>
  <c r="M89" i="14"/>
  <c r="L89" i="14"/>
  <c r="R88" i="14"/>
  <c r="S88" i="14"/>
  <c r="S122" i="14" s="1"/>
  <c r="Q102" i="14"/>
  <c r="P102" i="14"/>
  <c r="H102" i="14"/>
  <c r="I102" i="14"/>
  <c r="P100" i="14"/>
  <c r="Q100" i="14"/>
  <c r="H100" i="14"/>
  <c r="I100" i="14"/>
  <c r="U93" i="14"/>
  <c r="T89" i="14"/>
  <c r="AP98" i="14"/>
  <c r="AQ98" i="14"/>
  <c r="AP97" i="14"/>
  <c r="AQ97" i="14"/>
  <c r="AN96" i="14"/>
  <c r="AO96" i="14"/>
  <c r="AN95" i="14"/>
  <c r="AO95" i="14"/>
  <c r="AF95" i="14"/>
  <c r="AG95" i="14"/>
  <c r="AL94" i="14"/>
  <c r="AM94" i="14"/>
  <c r="AJ93" i="14"/>
  <c r="AK93" i="14"/>
  <c r="AN92" i="14"/>
  <c r="AO92" i="14"/>
  <c r="AL90" i="14"/>
  <c r="AM90" i="14"/>
  <c r="AR89" i="14"/>
  <c r="AS89" i="14"/>
  <c r="AJ89" i="14"/>
  <c r="AK89" i="14"/>
  <c r="AP88" i="14"/>
  <c r="AQ88" i="14"/>
  <c r="W98" i="14"/>
  <c r="S98" i="14"/>
  <c r="O98" i="14"/>
  <c r="K98" i="14"/>
  <c r="U96" i="14"/>
  <c r="M96" i="14"/>
  <c r="S94" i="14"/>
  <c r="K94" i="14"/>
  <c r="U92" i="14"/>
  <c r="Q92" i="14"/>
  <c r="M92" i="14"/>
  <c r="M90" i="14"/>
  <c r="S89" i="14"/>
  <c r="H89" i="14"/>
  <c r="O88" i="14"/>
  <c r="T102" i="14"/>
  <c r="L102" i="14"/>
  <c r="T100" i="14"/>
  <c r="T134" i="14" s="1"/>
  <c r="AR87" i="14"/>
  <c r="AS93" i="14"/>
  <c r="AM88" i="14"/>
  <c r="AE87" i="14"/>
  <c r="AD87" i="14"/>
  <c r="AK87" i="14"/>
  <c r="AJ87" i="14"/>
  <c r="AN101" i="14"/>
  <c r="AO101" i="14"/>
  <c r="AF101" i="14"/>
  <c r="AG101" i="14"/>
  <c r="AD100" i="14"/>
  <c r="AE100" i="14"/>
  <c r="AR99" i="14"/>
  <c r="AS99" i="14"/>
  <c r="AQ87" i="14"/>
  <c r="AP87" i="14"/>
  <c r="AI87" i="14"/>
  <c r="AH87" i="14"/>
  <c r="AD101" i="14"/>
  <c r="AE101" i="14"/>
  <c r="AR100" i="14"/>
  <c r="AS100" i="14"/>
  <c r="AJ100" i="14"/>
  <c r="AK100" i="14"/>
  <c r="AH99" i="14"/>
  <c r="AI99" i="14"/>
  <c r="AF98" i="14"/>
  <c r="AG98" i="14"/>
  <c r="AN97" i="14"/>
  <c r="AO97" i="14"/>
  <c r="AF97" i="14"/>
  <c r="AG97" i="14"/>
  <c r="AD96" i="14"/>
  <c r="AE96" i="14"/>
  <c r="AL95" i="14"/>
  <c r="AM95" i="14"/>
  <c r="AR94" i="14"/>
  <c r="AS94" i="14"/>
  <c r="AJ94" i="14"/>
  <c r="AK94" i="14"/>
  <c r="AP93" i="14"/>
  <c r="AQ93" i="14"/>
  <c r="AD92" i="14"/>
  <c r="AE92" i="14"/>
  <c r="AR90" i="14"/>
  <c r="AS90" i="14"/>
  <c r="AP89" i="14"/>
  <c r="AQ89" i="14"/>
  <c r="AN88" i="14"/>
  <c r="AO88" i="14"/>
  <c r="AF88" i="14"/>
  <c r="AG88" i="14"/>
  <c r="I87" i="14"/>
  <c r="M87" i="14"/>
  <c r="S87" i="14"/>
  <c r="W97" i="14"/>
  <c r="O97" i="14"/>
  <c r="U95" i="14"/>
  <c r="M95" i="14"/>
  <c r="W93" i="14"/>
  <c r="S93" i="14"/>
  <c r="O93" i="14"/>
  <c r="K93" i="14"/>
  <c r="U91" i="14"/>
  <c r="M91" i="14"/>
  <c r="Q90" i="14"/>
  <c r="K90" i="14"/>
  <c r="W89" i="14"/>
  <c r="M88" i="14"/>
  <c r="R102" i="14"/>
  <c r="R136" i="14" s="1"/>
  <c r="J102" i="14"/>
  <c r="J136" i="14" s="1"/>
  <c r="AL92" i="14"/>
  <c r="AK90" i="14"/>
  <c r="AI89" i="14"/>
  <c r="AH88" i="14"/>
  <c r="AD88" i="14"/>
  <c r="AE88" i="14"/>
  <c r="R100" i="14"/>
  <c r="S100" i="14"/>
  <c r="S134" i="14" s="1"/>
  <c r="J100" i="14"/>
  <c r="K100" i="14"/>
  <c r="U90" i="14"/>
  <c r="P89" i="14"/>
  <c r="W88" i="14"/>
  <c r="O100" i="14"/>
  <c r="AP99" i="14"/>
  <c r="AO98" i="14"/>
  <c r="AL96" i="14"/>
  <c r="AH93" i="14"/>
  <c r="AG92" i="14"/>
  <c r="AE90" i="14"/>
  <c r="B60" i="14"/>
  <c r="B67" i="14"/>
  <c r="B55" i="14"/>
  <c r="B62" i="14"/>
  <c r="S19" i="14"/>
  <c r="D70" i="14"/>
  <c r="B59" i="14"/>
  <c r="C69" i="14"/>
  <c r="B52" i="14"/>
  <c r="B63" i="14"/>
  <c r="B54" i="14"/>
  <c r="C66" i="14"/>
  <c r="C56" i="14"/>
  <c r="C55" i="14"/>
  <c r="C67" i="14"/>
  <c r="C65" i="14"/>
  <c r="C64" i="14"/>
  <c r="C58" i="14"/>
  <c r="C57" i="14"/>
  <c r="D66" i="14"/>
  <c r="B58" i="14"/>
  <c r="B57" i="14"/>
  <c r="B56" i="14"/>
  <c r="B53" i="14"/>
  <c r="B65" i="14"/>
  <c r="C68" i="14"/>
  <c r="C62" i="14"/>
  <c r="C61" i="14"/>
  <c r="D55" i="14"/>
  <c r="B61" i="14"/>
  <c r="D62" i="14"/>
  <c r="D58" i="14"/>
  <c r="C63" i="14"/>
  <c r="D63" i="14"/>
  <c r="D59" i="14"/>
  <c r="D68" i="14"/>
  <c r="D61" i="14"/>
  <c r="AF19" i="14"/>
  <c r="D65" i="14"/>
  <c r="D57" i="14"/>
  <c r="D64" i="14"/>
  <c r="D60" i="14"/>
  <c r="D56" i="14"/>
  <c r="AD49" i="12"/>
  <c r="Q49" i="12"/>
  <c r="AD74" i="12"/>
  <c r="P74" i="12"/>
  <c r="P57" i="12"/>
  <c r="P37" i="12"/>
  <c r="AD37" i="12"/>
  <c r="F56" i="12"/>
  <c r="G56" i="12" s="1"/>
  <c r="H56" i="12" s="1"/>
  <c r="I56" i="12" s="1"/>
  <c r="J56" i="12" s="1"/>
  <c r="K56" i="12" s="1"/>
  <c r="S36" i="2"/>
  <c r="AF35" i="2"/>
  <c r="T36" i="12"/>
  <c r="U36" i="12" s="1"/>
  <c r="V36" i="12" s="1"/>
  <c r="W36" i="12" s="1"/>
  <c r="X36" i="12" s="1"/>
  <c r="Y36" i="12" s="1"/>
  <c r="F36" i="12"/>
  <c r="G36" i="12" s="1"/>
  <c r="H36" i="12" s="1"/>
  <c r="I36" i="12" s="1"/>
  <c r="J36" i="12" s="1"/>
  <c r="K36" i="12" s="1"/>
  <c r="AF34" i="2"/>
  <c r="S34" i="2"/>
  <c r="L176" i="12"/>
  <c r="Z29" i="5"/>
  <c r="O29" i="5"/>
  <c r="AD27" i="12"/>
  <c r="P27" i="12"/>
  <c r="K162" i="12"/>
  <c r="K127" i="14" l="1"/>
  <c r="J127" i="14"/>
  <c r="S121" i="14"/>
  <c r="R121" i="14"/>
  <c r="H123" i="14"/>
  <c r="Q126" i="14"/>
  <c r="P126" i="14"/>
  <c r="O126" i="14"/>
  <c r="M130" i="14"/>
  <c r="K130" i="14"/>
  <c r="L130" i="14"/>
  <c r="S132" i="14"/>
  <c r="R132" i="14"/>
  <c r="Q132" i="14"/>
  <c r="I134" i="14"/>
  <c r="I136" i="14"/>
  <c r="P125" i="14"/>
  <c r="L125" i="14"/>
  <c r="I125" i="14"/>
  <c r="V128" i="14"/>
  <c r="U128" i="14"/>
  <c r="H130" i="14"/>
  <c r="P121" i="14"/>
  <c r="N121" i="14"/>
  <c r="J132" i="14"/>
  <c r="U124" i="14"/>
  <c r="T124" i="14"/>
  <c r="R134" i="14"/>
  <c r="Q124" i="14"/>
  <c r="O124" i="14"/>
  <c r="P124" i="14"/>
  <c r="O127" i="14"/>
  <c r="N127" i="14"/>
  <c r="U129" i="14"/>
  <c r="T129" i="14"/>
  <c r="M121" i="14"/>
  <c r="L121" i="14"/>
  <c r="L136" i="14"/>
  <c r="K136" i="14"/>
  <c r="S123" i="14"/>
  <c r="Q123" i="14"/>
  <c r="R123" i="14"/>
  <c r="U126" i="14"/>
  <c r="T126" i="14"/>
  <c r="S126" i="14"/>
  <c r="U130" i="14"/>
  <c r="S130" i="14"/>
  <c r="T130" i="14"/>
  <c r="W132" i="14"/>
  <c r="U132" i="14"/>
  <c r="V132" i="14"/>
  <c r="H134" i="14"/>
  <c r="H136" i="14"/>
  <c r="R122" i="14"/>
  <c r="Q122" i="14"/>
  <c r="V124" i="14"/>
  <c r="O128" i="14"/>
  <c r="M128" i="14"/>
  <c r="H129" i="14"/>
  <c r="Q130" i="14"/>
  <c r="S131" i="14"/>
  <c r="S125" i="14"/>
  <c r="R125" i="14"/>
  <c r="S129" i="14"/>
  <c r="N129" i="14"/>
  <c r="R129" i="14"/>
  <c r="U121" i="14"/>
  <c r="T121" i="14"/>
  <c r="N130" i="14"/>
  <c r="W134" i="14"/>
  <c r="U134" i="14"/>
  <c r="V134" i="14"/>
  <c r="H128" i="14"/>
  <c r="T132" i="14"/>
  <c r="N136" i="14"/>
  <c r="M136" i="14"/>
  <c r="L128" i="14"/>
  <c r="J128" i="14"/>
  <c r="K121" i="14"/>
  <c r="J121" i="14"/>
  <c r="H121" i="14"/>
  <c r="N126" i="14"/>
  <c r="M127" i="14"/>
  <c r="L127" i="14"/>
  <c r="I127" i="14"/>
  <c r="H122" i="14"/>
  <c r="P123" i="14"/>
  <c r="N123" i="14"/>
  <c r="K124" i="14"/>
  <c r="J124" i="14"/>
  <c r="M129" i="14"/>
  <c r="J129" i="14"/>
  <c r="L129" i="14"/>
  <c r="I129" i="14"/>
  <c r="W122" i="14"/>
  <c r="T122" i="14"/>
  <c r="V122" i="14"/>
  <c r="J134" i="14"/>
  <c r="W123" i="14"/>
  <c r="U123" i="14"/>
  <c r="V123" i="14"/>
  <c r="U125" i="14"/>
  <c r="T125" i="14"/>
  <c r="W127" i="14"/>
  <c r="V127" i="14"/>
  <c r="W131" i="14"/>
  <c r="V131" i="14"/>
  <c r="T131" i="14"/>
  <c r="N122" i="14"/>
  <c r="L126" i="14"/>
  <c r="R128" i="14"/>
  <c r="N132" i="14"/>
  <c r="J122" i="14"/>
  <c r="P131" i="14"/>
  <c r="I130" i="14"/>
  <c r="H131" i="14"/>
  <c r="F165" i="14"/>
  <c r="AX129" i="14"/>
  <c r="AX121" i="14"/>
  <c r="F157" i="14"/>
  <c r="I132" i="14"/>
  <c r="F164" i="14"/>
  <c r="AX128" i="14"/>
  <c r="F172" i="14"/>
  <c r="AX136" i="14"/>
  <c r="O134" i="14"/>
  <c r="K134" i="14"/>
  <c r="M122" i="14"/>
  <c r="M125" i="14"/>
  <c r="S127" i="14"/>
  <c r="O131" i="14"/>
  <c r="I121" i="14"/>
  <c r="T136" i="14"/>
  <c r="M124" i="14"/>
  <c r="K128" i="14"/>
  <c r="K132" i="14"/>
  <c r="T123" i="14"/>
  <c r="Q134" i="14"/>
  <c r="P136" i="14"/>
  <c r="L123" i="14"/>
  <c r="H125" i="14"/>
  <c r="N128" i="14"/>
  <c r="Q129" i="14"/>
  <c r="P130" i="14"/>
  <c r="R131" i="14"/>
  <c r="L134" i="14"/>
  <c r="R126" i="14"/>
  <c r="R130" i="14"/>
  <c r="O123" i="14"/>
  <c r="O121" i="14"/>
  <c r="P122" i="14"/>
  <c r="K129" i="14"/>
  <c r="O125" i="14"/>
  <c r="U122" i="14"/>
  <c r="P128" i="14"/>
  <c r="H127" i="14"/>
  <c r="I126" i="14"/>
  <c r="K126" i="14"/>
  <c r="I128" i="14"/>
  <c r="O130" i="14"/>
  <c r="N125" i="14"/>
  <c r="F158" i="14"/>
  <c r="AX122" i="14"/>
  <c r="F166" i="14"/>
  <c r="AX130" i="14"/>
  <c r="S136" i="14"/>
  <c r="AX127" i="14"/>
  <c r="F163" i="14"/>
  <c r="AX135" i="14"/>
  <c r="F171" i="14"/>
  <c r="R127" i="14"/>
  <c r="L124" i="14"/>
  <c r="O122" i="14"/>
  <c r="M126" i="14"/>
  <c r="S128" i="14"/>
  <c r="O132" i="14"/>
  <c r="U127" i="14"/>
  <c r="P134" i="14"/>
  <c r="Q136" i="14"/>
  <c r="M123" i="14"/>
  <c r="Q125" i="14"/>
  <c r="P129" i="14"/>
  <c r="K131" i="14"/>
  <c r="Q121" i="14"/>
  <c r="K122" i="14"/>
  <c r="J123" i="14"/>
  <c r="Q127" i="14"/>
  <c r="Q131" i="14"/>
  <c r="K125" i="14"/>
  <c r="J130" i="14"/>
  <c r="O129" i="14"/>
  <c r="M131" i="14"/>
  <c r="I124" i="14"/>
  <c r="H126" i="14"/>
  <c r="AX125" i="14"/>
  <c r="F161" i="14"/>
  <c r="F169" i="14"/>
  <c r="AX133" i="14"/>
  <c r="Q128" i="14"/>
  <c r="I123" i="14"/>
  <c r="N134" i="14"/>
  <c r="M132" i="14"/>
  <c r="L122" i="14"/>
  <c r="N131" i="14"/>
  <c r="F159" i="14"/>
  <c r="AX123" i="14"/>
  <c r="AX131" i="14"/>
  <c r="F167" i="14"/>
  <c r="M134" i="14"/>
  <c r="AX124" i="14"/>
  <c r="F160" i="14"/>
  <c r="F168" i="14"/>
  <c r="AX132" i="14"/>
  <c r="O136" i="14"/>
  <c r="V125" i="14"/>
  <c r="S124" i="14"/>
  <c r="T128" i="14"/>
  <c r="P132" i="14"/>
  <c r="U131" i="14"/>
  <c r="J126" i="14"/>
  <c r="H132" i="14"/>
  <c r="N124" i="14"/>
  <c r="L132" i="14"/>
  <c r="H124" i="14"/>
  <c r="I122" i="14"/>
  <c r="I131" i="14"/>
  <c r="L131" i="14"/>
  <c r="R124" i="14"/>
  <c r="K123" i="14"/>
  <c r="F162" i="14"/>
  <c r="AX126" i="14"/>
  <c r="F170" i="14"/>
  <c r="AX134" i="14"/>
  <c r="J125" i="14"/>
  <c r="P127" i="14"/>
  <c r="U136" i="14"/>
  <c r="T127" i="14"/>
  <c r="C101" i="14"/>
  <c r="C100" i="14"/>
  <c r="C95" i="14"/>
  <c r="C88" i="14"/>
  <c r="D90" i="14"/>
  <c r="D93" i="14"/>
  <c r="D92" i="14"/>
  <c r="D94" i="14"/>
  <c r="D98" i="14"/>
  <c r="C94" i="14"/>
  <c r="D88" i="14"/>
  <c r="D87" i="14"/>
  <c r="D97" i="14"/>
  <c r="C90" i="14"/>
  <c r="C89" i="14"/>
  <c r="C98" i="14"/>
  <c r="C92" i="14"/>
  <c r="C87" i="14"/>
  <c r="D100" i="14"/>
  <c r="D102" i="14"/>
  <c r="C93" i="14"/>
  <c r="C99" i="14"/>
  <c r="C96" i="14"/>
  <c r="D89" i="14"/>
  <c r="D91" i="14"/>
  <c r="D95" i="14"/>
  <c r="D96" i="14"/>
  <c r="C97" i="14"/>
  <c r="O19" i="3"/>
  <c r="O20" i="3"/>
  <c r="O21" i="3"/>
  <c r="AF33" i="2"/>
  <c r="P20" i="3" l="1"/>
  <c r="L8" i="4"/>
  <c r="L14" i="10" l="1"/>
  <c r="L15" i="10"/>
  <c r="L13" i="10"/>
  <c r="F39" i="10"/>
  <c r="F40" i="10"/>
  <c r="F41" i="10"/>
  <c r="F42" i="10"/>
  <c r="F43" i="10"/>
  <c r="F38" i="10"/>
  <c r="F34" i="10"/>
  <c r="F30" i="10"/>
  <c r="F31" i="10"/>
  <c r="F32" i="10"/>
  <c r="F33" i="10"/>
  <c r="F29" i="10"/>
  <c r="F21" i="10"/>
  <c r="F22" i="10"/>
  <c r="F23" i="10"/>
  <c r="F24" i="10"/>
  <c r="F25" i="10"/>
  <c r="F20" i="10"/>
  <c r="E28" i="10"/>
  <c r="E37" i="10"/>
  <c r="M14" i="10"/>
  <c r="J6" i="10"/>
  <c r="S9" i="6"/>
  <c r="N8" i="6"/>
  <c r="O8" i="6" s="1"/>
  <c r="S31" i="2"/>
  <c r="S32" i="2"/>
  <c r="AF32" i="2"/>
  <c r="AF21" i="2"/>
  <c r="AF22" i="2"/>
  <c r="AF23" i="2"/>
  <c r="AF24" i="2"/>
  <c r="AF26" i="2"/>
  <c r="AF27" i="2"/>
  <c r="AF28" i="2"/>
  <c r="AF30" i="2"/>
  <c r="S23" i="2"/>
  <c r="S24" i="2"/>
  <c r="S25" i="2"/>
  <c r="S26" i="2"/>
  <c r="S27" i="2"/>
  <c r="S28" i="2"/>
  <c r="S30" i="2"/>
  <c r="S22" i="2"/>
  <c r="S21" i="2"/>
  <c r="O5" i="3" l="1"/>
  <c r="O6" i="3"/>
  <c r="O7" i="3"/>
  <c r="O8" i="3"/>
  <c r="P8" i="3" s="1"/>
  <c r="O9" i="3"/>
  <c r="O10" i="3"/>
  <c r="O11" i="3"/>
  <c r="P11" i="3" s="1"/>
  <c r="O12" i="3"/>
  <c r="O13" i="3"/>
  <c r="O14" i="3"/>
  <c r="O15" i="3"/>
  <c r="O16" i="3"/>
  <c r="O17" i="3"/>
  <c r="O4" i="3"/>
  <c r="P14" i="3" l="1"/>
  <c r="P17" i="3"/>
  <c r="P5" i="3"/>
  <c r="U8" i="3"/>
  <c r="U4" i="3"/>
  <c r="V13" i="3"/>
  <c r="U13" i="3"/>
  <c r="V12" i="3"/>
  <c r="U12" i="3"/>
  <c r="V11" i="3"/>
  <c r="U11" i="3"/>
  <c r="V10" i="3"/>
  <c r="U10" i="3"/>
  <c r="V9" i="3"/>
  <c r="U9" i="3"/>
  <c r="V8" i="3"/>
  <c r="V7" i="3"/>
  <c r="U7" i="3"/>
  <c r="V6" i="3"/>
  <c r="U6" i="3"/>
  <c r="V5" i="3"/>
  <c r="U5" i="3"/>
  <c r="V4" i="3"/>
  <c r="V3" i="3"/>
  <c r="U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AD19" i="2"/>
  <c r="R19" i="2"/>
  <c r="AE19" i="2"/>
  <c r="Q19" i="2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AF19" i="2" l="1"/>
  <c r="S19" i="2"/>
</calcChain>
</file>

<file path=xl/sharedStrings.xml><?xml version="1.0" encoding="utf-8"?>
<sst xmlns="http://schemas.openxmlformats.org/spreadsheetml/2006/main" count="998" uniqueCount="159">
  <si>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</si>
  <si>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</si>
  <si>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</si>
  <si>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</si>
  <si>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</si>
  <si>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</si>
  <si>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</si>
  <si>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</si>
  <si>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</si>
  <si>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</si>
  <si>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</si>
  <si>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</si>
  <si>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</si>
  <si>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</si>
  <si>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</si>
  <si>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</si>
  <si>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</si>
  <si>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</si>
  <si>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</si>
  <si>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</si>
  <si>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</si>
  <si>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</si>
  <si>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</si>
  <si>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</si>
  <si>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</si>
  <si>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</si>
  <si>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</si>
  <si>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</si>
  <si>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</si>
  <si>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</si>
  <si>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</si>
  <si>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</si>
  <si>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Over 70</t>
  </si>
  <si>
    <t>Death M+F</t>
  </si>
  <si>
    <t>F/W</t>
  </si>
  <si>
    <t>Israel</t>
  </si>
  <si>
    <t>0-14</t>
  </si>
  <si>
    <t>15-44</t>
  </si>
  <si>
    <t>45-64</t>
  </si>
  <si>
    <t>65-74</t>
  </si>
  <si>
    <t>75+</t>
  </si>
  <si>
    <t>France</t>
  </si>
  <si>
    <t>0-17</t>
  </si>
  <si>
    <t>18-44</t>
  </si>
  <si>
    <t>64-74</t>
  </si>
  <si>
    <t>New York City</t>
  </si>
  <si>
    <t>Princess Cruise</t>
  </si>
  <si>
    <t>&lt;60</t>
  </si>
  <si>
    <t>&lt;5</t>
  </si>
  <si>
    <t>5-14</t>
  </si>
  <si>
    <t>15-59</t>
  </si>
  <si>
    <t>60-79</t>
  </si>
  <si>
    <t>Germany</t>
  </si>
  <si>
    <t>0-19</t>
  </si>
  <si>
    <t>20-39</t>
  </si>
  <si>
    <t>40-59</t>
  </si>
  <si>
    <t>U</t>
  </si>
  <si>
    <t>Over 60</t>
  </si>
  <si>
    <t>Washington State</t>
  </si>
  <si>
    <t>Over 65</t>
  </si>
  <si>
    <t>&lt;20</t>
  </si>
  <si>
    <t>Santa Clara</t>
  </si>
  <si>
    <t>25-34</t>
  </si>
  <si>
    <t>15-24</t>
  </si>
  <si>
    <t>35-44</t>
  </si>
  <si>
    <t>45-54</t>
  </si>
  <si>
    <t>Austria</t>
  </si>
  <si>
    <t>England</t>
  </si>
  <si>
    <t>75-84</t>
  </si>
  <si>
    <t>85+</t>
  </si>
  <si>
    <t>Sources:</t>
  </si>
  <si>
    <t>https://www.ined.fr/fichier/rte/85/France/Deaths-Age-Sex_Covid-19_France_12-04.xlsx</t>
  </si>
  <si>
    <t>https://t.me/MOHreport/3884</t>
  </si>
  <si>
    <t>https://www.medrxiv.org/content/10.1101/2020.03.05.20031773v2</t>
  </si>
  <si>
    <t>https://www.bag.admin.ch/bag/fr/home/krankheiten/ausbrueche-epidemien-pandemien/aktuelle-ausbrueche-epidemien/novel-cov/situation-schweiz-und-international.html#1164290551</t>
  </si>
  <si>
    <t>https://www.epicentro.iss.it/</t>
  </si>
  <si>
    <t>https://www.ssi.dk/aktuelt/sygdomsudbrud/coronavirus/covid-19-i-danmark-epidemiologisk-overvaagningsrapport</t>
  </si>
  <si>
    <t>http://ncov.mohw.go.kr/tcmBoardList.do?brdId=&amp;brdGubun=&amp;dataGubun=&amp;ncvContSeq=&amp;contSeq=&amp;board_id=&amp;gubun=</t>
  </si>
  <si>
    <t>https://covid19.min-saude.pt/relatorio-de-situacao/</t>
  </si>
  <si>
    <t>https://experience.arcgis.com/experience/09f821667ce64bf7be6f9f87457ed9aa</t>
  </si>
  <si>
    <t>https://www.vg.no/spesial/2020/corona/</t>
  </si>
  <si>
    <t>https://www.mscbs.gob.es/profesionales/saludPublica/ccayes/alertasActual/nCov-China/documentos/Actualizacion_70_COVID-19.pdf</t>
  </si>
  <si>
    <t>https://www.rivm.nl/coronavirus-covid-19/grafieken</t>
  </si>
  <si>
    <t>https://epidemio.wiv-isp.be/ID/Documents/Covid19/Meest%20recente%20update.pdf</t>
  </si>
  <si>
    <t>Source: https://www.ons.gov.uk/peoplepopulationandcommunity/birthsdeathsandmarriages/deaths/bulletins/deathsregisteredweeklyinenglandandwalesprovisional/weekending27march2020</t>
  </si>
  <si>
    <t>Source:</t>
  </si>
  <si>
    <t>Source:https://metro.co.uk/2020/04/03/coronavirus-deaths-age-uk-12506448/</t>
  </si>
  <si>
    <t>Source: https://www.doh.wa.gov/Emergencies/Coronavirus</t>
  </si>
  <si>
    <t>Source:https://www.rki.de/DE/Content/InfAZ/N/Neuartiges_Coronavirus/Situationsberichte/2020-04-11-en.pdf?__blob=publicationFile</t>
  </si>
  <si>
    <t>Source:https://www1.nyc.gov/site/doh/covid/covid-19-data-archive.page</t>
  </si>
  <si>
    <t>Source; https://www.sccgov.org/sites/phd/DiseaseInformation/novel-coronavirus/Pages/dashboard.aspx#cases</t>
  </si>
  <si>
    <t>Source:https://info.gesundheitsministerium.at/</t>
  </si>
  <si>
    <t>Michigan</t>
  </si>
  <si>
    <t>Unknown</t>
  </si>
  <si>
    <t>&lt;1%</t>
  </si>
  <si>
    <t>&lt;1</t>
  </si>
  <si>
    <t>California</t>
  </si>
  <si>
    <t>18-49</t>
  </si>
  <si>
    <t>50-64</t>
  </si>
  <si>
    <t>65+</t>
  </si>
  <si>
    <t>Over 50</t>
  </si>
  <si>
    <t>Massachusets</t>
  </si>
  <si>
    <t>&lt;19</t>
  </si>
  <si>
    <t>Pennsylvania</t>
  </si>
  <si>
    <t>0-4</t>
  </si>
  <si>
    <t>5-12</t>
  </si>
  <si>
    <t>13-18</t>
  </si>
  <si>
    <t>19-24</t>
  </si>
  <si>
    <t>25-49</t>
  </si>
  <si>
    <t>Chicago</t>
  </si>
  <si>
    <t>18-29</t>
  </si>
  <si>
    <t>70+</t>
  </si>
  <si>
    <t>Florida</t>
  </si>
  <si>
    <t>55-64</t>
  </si>
  <si>
    <t>https://portal.ct.gov/-/media/Coronavirus/CTDPHCOVID19summary4142020.pdf?la=en</t>
  </si>
  <si>
    <t>New York</t>
  </si>
  <si>
    <t>Texas</t>
  </si>
  <si>
    <t>Connecuticut</t>
  </si>
  <si>
    <t>Indiana</t>
  </si>
  <si>
    <t>https://www.coronavirus.in.gov/</t>
  </si>
  <si>
    <t>Over 55</t>
  </si>
  <si>
    <t>https://1drv.ms/x/s!AjiqZKzuRvMwcpET3pysU5fsAqA</t>
  </si>
  <si>
    <t>Connecticut</t>
  </si>
  <si>
    <t>&gt;84</t>
  </si>
  <si>
    <t>0,4%</t>
  </si>
  <si>
    <t>United States</t>
  </si>
  <si>
    <t>1-4</t>
  </si>
  <si>
    <t>Over 45</t>
  </si>
  <si>
    <t>Maryland</t>
  </si>
  <si>
    <t>Ohio</t>
  </si>
  <si>
    <t>Colorado</t>
  </si>
  <si>
    <t>Virginia</t>
  </si>
  <si>
    <t>Georgia</t>
  </si>
  <si>
    <t>18-59</t>
  </si>
  <si>
    <t>60+</t>
  </si>
  <si>
    <t>Missouri</t>
  </si>
  <si>
    <t>Tennessee</t>
  </si>
  <si>
    <t>0-10</t>
  </si>
  <si>
    <t>11-20</t>
  </si>
  <si>
    <t>21-30</t>
  </si>
  <si>
    <t>31-40</t>
  </si>
  <si>
    <t>41-50</t>
  </si>
  <si>
    <t>51-60</t>
  </si>
  <si>
    <t>61-70</t>
  </si>
  <si>
    <t>71-80</t>
  </si>
  <si>
    <t>81+</t>
  </si>
  <si>
    <t>0 to 17</t>
  </si>
  <si>
    <t>18 to 24</t>
  </si>
  <si>
    <t>25 to 49</t>
  </si>
  <si>
    <t>North Carolina</t>
  </si>
  <si>
    <t>Finland</t>
  </si>
  <si>
    <t>.</t>
  </si>
  <si>
    <t>Number of Cases Over Age</t>
  </si>
  <si>
    <t>Index</t>
  </si>
  <si>
    <t>Mean</t>
  </si>
  <si>
    <t>SD</t>
  </si>
  <si>
    <t>Min</t>
  </si>
  <si>
    <t>Max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</si>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</sst>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00000000000000%"/>
  </numFmts>
  <fonts count="14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sz val="9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2" borderId="1">
      <alignment horizontal="right" vertical="center"/>
    </xf>
    <xf numFmtId="3" fontId="4" fillId="0" borderId="1">
      <alignment horizontal="center" vertical="center"/>
    </xf>
    <xf numFmtId="1" fontId="3" fillId="0" borderId="1"/>
    <xf numFmtId="164" fontId="3" fillId="0" borderId="1">
      <alignment horizontal="center"/>
    </xf>
    <xf numFmtId="10" fontId="3" fillId="0" borderId="1"/>
    <xf numFmtId="0" fontId="5" fillId="0" borderId="0" applyNumberFormat="0" applyFill="0" applyBorder="0" applyAlignment="0" applyProtection="0"/>
    <xf numFmtId="0" fontId="1" fillId="15" borderId="0" applyNumberFormat="0" applyBorder="0" applyAlignment="0" applyProtection="0"/>
  </cellStyleXfs>
  <cellXfs count="300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5" xfId="2" applyFill="1" applyBorder="1">
      <alignment horizontal="right" vertical="center"/>
    </xf>
    <xf numFmtId="9" fontId="0" fillId="4" borderId="6" xfId="1" applyFont="1" applyFill="1" applyBorder="1"/>
    <xf numFmtId="0" fontId="3" fillId="4" borderId="5" xfId="2" quotePrefix="1" applyFill="1" applyBorder="1">
      <alignment horizontal="right" vertical="center"/>
    </xf>
    <xf numFmtId="0" fontId="3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0" fillId="3" borderId="2" xfId="0" applyFill="1" applyBorder="1"/>
    <xf numFmtId="0" fontId="3" fillId="7" borderId="3" xfId="0" applyFont="1" applyFill="1" applyBorder="1" applyAlignment="1">
      <alignment horizontal="center"/>
    </xf>
    <xf numFmtId="3" fontId="3" fillId="3" borderId="0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9" fontId="0" fillId="9" borderId="11" xfId="0" applyNumberFormat="1" applyFill="1" applyBorder="1" applyAlignment="1">
      <alignment horizontal="center"/>
    </xf>
    <xf numFmtId="9" fontId="0" fillId="8" borderId="11" xfId="0" applyNumberFormat="1" applyFill="1" applyBorder="1" applyAlignment="1">
      <alignment horizontal="center"/>
    </xf>
    <xf numFmtId="0" fontId="0" fillId="6" borderId="11" xfId="0" applyFill="1" applyBorder="1"/>
    <xf numFmtId="0" fontId="3" fillId="8" borderId="0" xfId="0" applyFont="1" applyFill="1" applyAlignment="1">
      <alignment horizontal="center"/>
    </xf>
    <xf numFmtId="164" fontId="3" fillId="0" borderId="12" xfId="5" applyBorder="1">
      <alignment horizontal="center"/>
    </xf>
    <xf numFmtId="164" fontId="3" fillId="8" borderId="12" xfId="5" applyFill="1" applyBorder="1">
      <alignment horizontal="center"/>
    </xf>
    <xf numFmtId="164" fontId="3" fillId="0" borderId="14" xfId="5" applyBorder="1">
      <alignment horizontal="center"/>
    </xf>
    <xf numFmtId="164" fontId="3" fillId="8" borderId="14" xfId="5" applyFill="1" applyBorder="1">
      <alignment horizontal="center"/>
    </xf>
    <xf numFmtId="0" fontId="3" fillId="8" borderId="4" xfId="0" applyFont="1" applyFill="1" applyBorder="1" applyAlignment="1">
      <alignment horizontal="center"/>
    </xf>
    <xf numFmtId="165" fontId="3" fillId="8" borderId="6" xfId="0" applyNumberFormat="1" applyFont="1" applyFill="1" applyBorder="1" applyAlignment="1">
      <alignment horizontal="center"/>
    </xf>
    <xf numFmtId="164" fontId="3" fillId="0" borderId="15" xfId="5" applyBorder="1">
      <alignment horizontal="center"/>
    </xf>
    <xf numFmtId="164" fontId="3" fillId="8" borderId="15" xfId="5" applyFill="1" applyBorder="1">
      <alignment horizontal="center"/>
    </xf>
    <xf numFmtId="0" fontId="3" fillId="8" borderId="9" xfId="0" applyFont="1" applyFill="1" applyBorder="1" applyAlignment="1">
      <alignment horizontal="center"/>
    </xf>
    <xf numFmtId="0" fontId="3" fillId="4" borderId="5" xfId="2" applyFill="1" applyBorder="1" applyAlignment="1">
      <alignment horizontal="center" vertical="center"/>
    </xf>
    <xf numFmtId="0" fontId="3" fillId="4" borderId="5" xfId="2" quotePrefix="1" applyFill="1" applyBorder="1" applyAlignment="1">
      <alignment horizontal="center" vertical="center"/>
    </xf>
    <xf numFmtId="0" fontId="3" fillId="8" borderId="5" xfId="2" applyFill="1" applyBorder="1" applyAlignment="1">
      <alignment horizontal="center" vertical="center"/>
    </xf>
    <xf numFmtId="0" fontId="3" fillId="2" borderId="16" xfId="2" applyBorder="1" applyAlignment="1">
      <alignment horizontal="center" vertical="center"/>
    </xf>
    <xf numFmtId="0" fontId="3" fillId="2" borderId="17" xfId="2" applyBorder="1" applyAlignment="1">
      <alignment horizontal="center" vertical="center"/>
    </xf>
    <xf numFmtId="0" fontId="3" fillId="2" borderId="18" xfId="2" applyBorder="1" applyAlignment="1">
      <alignment horizontal="center" vertical="center"/>
    </xf>
    <xf numFmtId="164" fontId="3" fillId="0" borderId="19" xfId="5" applyBorder="1">
      <alignment horizontal="center"/>
    </xf>
    <xf numFmtId="164" fontId="3" fillId="0" borderId="20" xfId="5" applyBorder="1">
      <alignment horizontal="center"/>
    </xf>
    <xf numFmtId="164" fontId="3" fillId="0" borderId="21" xfId="5" applyBorder="1">
      <alignment horizontal="center"/>
    </xf>
    <xf numFmtId="3" fontId="4" fillId="0" borderId="22" xfId="3" applyBorder="1">
      <alignment horizontal="center" vertical="center"/>
    </xf>
    <xf numFmtId="3" fontId="4" fillId="0" borderId="23" xfId="3" applyBorder="1">
      <alignment horizontal="center" vertical="center"/>
    </xf>
    <xf numFmtId="3" fontId="4" fillId="0" borderId="24" xfId="3" applyBorder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164" fontId="6" fillId="0" borderId="0" xfId="0" applyNumberFormat="1" applyFont="1"/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/>
    <xf numFmtId="9" fontId="0" fillId="6" borderId="0" xfId="1" applyFont="1" applyFill="1" applyBorder="1" applyAlignment="1">
      <alignment horizontal="center"/>
    </xf>
    <xf numFmtId="0" fontId="0" fillId="0" borderId="5" xfId="0" applyBorder="1"/>
    <xf numFmtId="9" fontId="0" fillId="6" borderId="0" xfId="1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7" borderId="3" xfId="0" applyFont="1" applyFill="1" applyBorder="1" applyAlignment="1"/>
    <xf numFmtId="0" fontId="3" fillId="7" borderId="2" xfId="0" applyFont="1" applyFill="1" applyBorder="1" applyAlignment="1"/>
    <xf numFmtId="0" fontId="3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1" fontId="6" fillId="12" borderId="6" xfId="0" applyNumberFormat="1" applyFont="1" applyFill="1" applyBorder="1" applyAlignment="1">
      <alignment horizontal="center"/>
    </xf>
    <xf numFmtId="9" fontId="6" fillId="12" borderId="0" xfId="0" applyNumberFormat="1" applyFont="1" applyFill="1" applyAlignment="1">
      <alignment horizontal="center"/>
    </xf>
    <xf numFmtId="0" fontId="6" fillId="12" borderId="0" xfId="0" applyFont="1" applyFill="1"/>
    <xf numFmtId="16" fontId="7" fillId="11" borderId="3" xfId="0" quotePrefix="1" applyNumberFormat="1" applyFont="1" applyFill="1" applyBorder="1" applyAlignment="1">
      <alignment horizontal="center"/>
    </xf>
    <xf numFmtId="9" fontId="6" fillId="12" borderId="11" xfId="0" applyNumberFormat="1" applyFont="1" applyFill="1" applyBorder="1" applyAlignment="1">
      <alignment horizontal="center"/>
    </xf>
    <xf numFmtId="0" fontId="6" fillId="12" borderId="11" xfId="0" applyFont="1" applyFill="1" applyBorder="1"/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1" fontId="6" fillId="12" borderId="0" xfId="0" applyNumberFormat="1" applyFont="1" applyFill="1" applyAlignment="1">
      <alignment horizontal="center"/>
    </xf>
    <xf numFmtId="0" fontId="3" fillId="2" borderId="0" xfId="2" applyBorder="1" applyAlignment="1">
      <alignment horizontal="center" vertical="center"/>
    </xf>
    <xf numFmtId="0" fontId="3" fillId="4" borderId="0" xfId="2" applyFill="1" applyBorder="1" applyAlignment="1">
      <alignment horizontal="center" vertical="center"/>
    </xf>
    <xf numFmtId="16" fontId="0" fillId="0" borderId="0" xfId="0" applyNumberFormat="1"/>
    <xf numFmtId="0" fontId="5" fillId="0" borderId="0" xfId="7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9" fontId="6" fillId="12" borderId="6" xfId="0" applyNumberFormat="1" applyFont="1" applyFill="1" applyBorder="1" applyAlignment="1">
      <alignment horizontal="center"/>
    </xf>
    <xf numFmtId="164" fontId="6" fillId="12" borderId="0" xfId="0" applyNumberFormat="1" applyFont="1" applyFill="1" applyAlignment="1">
      <alignment horizontal="center"/>
    </xf>
    <xf numFmtId="9" fontId="6" fillId="12" borderId="5" xfId="0" applyNumberFormat="1" applyFont="1" applyFill="1" applyBorder="1" applyAlignment="1">
      <alignment horizontal="center"/>
    </xf>
    <xf numFmtId="9" fontId="6" fillId="14" borderId="6" xfId="0" applyNumberFormat="1" applyFont="1" applyFill="1" applyBorder="1" applyAlignment="1">
      <alignment horizontal="center"/>
    </xf>
    <xf numFmtId="0" fontId="6" fillId="0" borderId="0" xfId="0" applyFont="1"/>
    <xf numFmtId="0" fontId="6" fillId="12" borderId="0" xfId="0" applyFont="1" applyFill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6" xfId="0" applyFont="1" applyFill="1" applyBorder="1"/>
    <xf numFmtId="0" fontId="7" fillId="11" borderId="4" xfId="0" applyFont="1" applyFill="1" applyBorder="1" applyAlignment="1">
      <alignment horizontal="center"/>
    </xf>
    <xf numFmtId="164" fontId="6" fillId="12" borderId="5" xfId="0" applyNumberFormat="1" applyFont="1" applyFill="1" applyBorder="1" applyAlignment="1">
      <alignment horizontal="center"/>
    </xf>
    <xf numFmtId="16" fontId="3" fillId="7" borderId="3" xfId="0" quotePrefix="1" applyNumberFormat="1" applyFont="1" applyFill="1" applyBorder="1" applyAlignment="1">
      <alignment horizontal="center"/>
    </xf>
    <xf numFmtId="0" fontId="0" fillId="0" borderId="0" xfId="0" quotePrefix="1"/>
    <xf numFmtId="0" fontId="7" fillId="11" borderId="0" xfId="0" applyFont="1" applyFill="1" applyBorder="1" applyAlignment="1">
      <alignment horizontal="center"/>
    </xf>
    <xf numFmtId="9" fontId="6" fillId="14" borderId="11" xfId="0" applyNumberFormat="1" applyFont="1" applyFill="1" applyBorder="1" applyAlignment="1">
      <alignment horizontal="center"/>
    </xf>
    <xf numFmtId="0" fontId="0" fillId="0" borderId="0" xfId="0" applyBorder="1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Border="1"/>
    <xf numFmtId="1" fontId="0" fillId="5" borderId="0" xfId="0" applyNumberFormat="1" applyFill="1" applyBorder="1"/>
    <xf numFmtId="1" fontId="0" fillId="6" borderId="6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9" fontId="5" fillId="6" borderId="0" xfId="7" applyNumberFormat="1" applyFill="1" applyBorder="1" applyAlignment="1">
      <alignment horizontal="center"/>
    </xf>
    <xf numFmtId="13" fontId="0" fillId="6" borderId="0" xfId="0" applyNumberFormat="1" applyFill="1" applyBorder="1" applyAlignment="1">
      <alignment horizontal="center"/>
    </xf>
    <xf numFmtId="9" fontId="0" fillId="0" borderId="0" xfId="1" applyFont="1"/>
    <xf numFmtId="0" fontId="7" fillId="11" borderId="3" xfId="0" applyFont="1" applyFill="1" applyBorder="1" applyAlignment="1"/>
    <xf numFmtId="0" fontId="7" fillId="11" borderId="4" xfId="0" applyFont="1" applyFill="1" applyBorder="1" applyAlignment="1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/>
    <xf numFmtId="0" fontId="7" fillId="11" borderId="25" xfId="0" applyFont="1" applyFill="1" applyBorder="1" applyAlignment="1"/>
    <xf numFmtId="1" fontId="6" fillId="12" borderId="0" xfId="0" applyNumberFormat="1" applyFont="1" applyFill="1" applyBorder="1" applyAlignment="1">
      <alignment horizontal="center"/>
    </xf>
    <xf numFmtId="9" fontId="6" fillId="12" borderId="0" xfId="0" applyNumberFormat="1" applyFont="1" applyFill="1" applyBorder="1" applyAlignment="1">
      <alignment horizontal="center"/>
    </xf>
    <xf numFmtId="164" fontId="6" fillId="12" borderId="0" xfId="0" applyNumberFormat="1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6" fillId="12" borderId="0" xfId="0" applyFont="1" applyFill="1" applyBorder="1"/>
    <xf numFmtId="0" fontId="6" fillId="0" borderId="0" xfId="0" applyFont="1" applyBorder="1"/>
    <xf numFmtId="1" fontId="6" fillId="12" borderId="5" xfId="0" applyNumberFormat="1" applyFont="1" applyFill="1" applyBorder="1" applyAlignment="1">
      <alignment horizontal="center"/>
    </xf>
    <xf numFmtId="9" fontId="6" fillId="12" borderId="0" xfId="1" applyFon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166" fontId="0" fillId="0" borderId="0" xfId="0" applyNumberFormat="1"/>
    <xf numFmtId="164" fontId="6" fillId="12" borderId="6" xfId="0" applyNumberFormat="1" applyFont="1" applyFill="1" applyBorder="1" applyAlignment="1">
      <alignment horizontal="center"/>
    </xf>
    <xf numFmtId="164" fontId="0" fillId="0" borderId="0" xfId="1" applyNumberFormat="1" applyFont="1"/>
    <xf numFmtId="0" fontId="1" fillId="15" borderId="11" xfId="8" applyBorder="1" applyAlignment="1">
      <alignment horizontal="center"/>
    </xf>
    <xf numFmtId="0" fontId="1" fillId="15" borderId="5" xfId="8" applyBorder="1" applyAlignment="1">
      <alignment horizontal="center"/>
    </xf>
    <xf numFmtId="0" fontId="1" fillId="15" borderId="7" xfId="8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2" borderId="13" xfId="2" applyBorder="1">
      <alignment horizontal="right" vertic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0" fontId="1" fillId="15" borderId="2" xfId="8" applyBorder="1" applyAlignment="1">
      <alignment horizontal="center"/>
    </xf>
    <xf numFmtId="1" fontId="0" fillId="6" borderId="4" xfId="0" applyNumberForma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" fontId="0" fillId="16" borderId="0" xfId="0" applyNumberFormat="1" applyFill="1" applyBorder="1" applyAlignment="1">
      <alignment horizontal="center"/>
    </xf>
    <xf numFmtId="1" fontId="0" fillId="16" borderId="5" xfId="0" applyNumberFormat="1" applyFill="1" applyBorder="1" applyAlignment="1">
      <alignment horizontal="center"/>
    </xf>
    <xf numFmtId="1" fontId="0" fillId="16" borderId="6" xfId="0" applyNumberFormat="1" applyFill="1" applyBorder="1" applyAlignment="1">
      <alignment horizontal="center"/>
    </xf>
    <xf numFmtId="1" fontId="0" fillId="16" borderId="11" xfId="0" applyNumberForma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0" xfId="0" applyFill="1" applyBorder="1"/>
    <xf numFmtId="0" fontId="0" fillId="16" borderId="6" xfId="0" applyFill="1" applyBorder="1"/>
    <xf numFmtId="9" fontId="0" fillId="16" borderId="5" xfId="0" applyNumberFormat="1" applyFill="1" applyBorder="1" applyAlignment="1">
      <alignment horizontal="center"/>
    </xf>
    <xf numFmtId="9" fontId="0" fillId="16" borderId="6" xfId="0" applyNumberFormat="1" applyFill="1" applyBorder="1" applyAlignment="1">
      <alignment horizontal="center"/>
    </xf>
    <xf numFmtId="9" fontId="0" fillId="16" borderId="0" xfId="0" applyNumberFormat="1" applyFill="1" applyBorder="1" applyAlignment="1">
      <alignment horizontal="center"/>
    </xf>
    <xf numFmtId="0" fontId="8" fillId="0" borderId="0" xfId="0" applyFont="1"/>
    <xf numFmtId="0" fontId="8" fillId="6" borderId="0" xfId="0" applyFont="1" applyFill="1"/>
    <xf numFmtId="0" fontId="9" fillId="7" borderId="3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9" fontId="8" fillId="5" borderId="0" xfId="0" applyNumberFormat="1" applyFont="1" applyFill="1" applyBorder="1" applyAlignment="1">
      <alignment horizontal="center"/>
    </xf>
    <xf numFmtId="9" fontId="8" fillId="5" borderId="6" xfId="0" applyNumberFormat="1" applyFont="1" applyFill="1" applyBorder="1" applyAlignment="1">
      <alignment horizontal="center"/>
    </xf>
    <xf numFmtId="9" fontId="8" fillId="9" borderId="11" xfId="0" applyNumberFormat="1" applyFont="1" applyFill="1" applyBorder="1" applyAlignment="1">
      <alignment horizontal="center"/>
    </xf>
    <xf numFmtId="9" fontId="8" fillId="6" borderId="0" xfId="0" applyNumberFormat="1" applyFont="1" applyFill="1" applyBorder="1" applyAlignment="1">
      <alignment horizontal="center"/>
    </xf>
    <xf numFmtId="9" fontId="8" fillId="6" borderId="6" xfId="0" applyNumberFormat="1" applyFont="1" applyFill="1" applyBorder="1" applyAlignment="1">
      <alignment horizontal="center"/>
    </xf>
    <xf numFmtId="0" fontId="10" fillId="0" borderId="0" xfId="7" applyFont="1"/>
    <xf numFmtId="9" fontId="8" fillId="16" borderId="0" xfId="0" applyNumberFormat="1" applyFont="1" applyFill="1" applyBorder="1" applyAlignment="1">
      <alignment horizontal="center"/>
    </xf>
    <xf numFmtId="9" fontId="8" fillId="16" borderId="6" xfId="0" applyNumberFormat="1" applyFont="1" applyFill="1" applyBorder="1" applyAlignment="1">
      <alignment horizontal="center"/>
    </xf>
    <xf numFmtId="9" fontId="8" fillId="16" borderId="11" xfId="0" applyNumberFormat="1" applyFont="1" applyFill="1" applyBorder="1" applyAlignment="1">
      <alignment horizontal="center"/>
    </xf>
    <xf numFmtId="0" fontId="8" fillId="16" borderId="0" xfId="0" applyFont="1" applyFill="1"/>
    <xf numFmtId="0" fontId="8" fillId="6" borderId="0" xfId="0" applyFont="1" applyFill="1" applyBorder="1"/>
    <xf numFmtId="9" fontId="8" fillId="6" borderId="5" xfId="0" applyNumberFormat="1" applyFont="1" applyFill="1" applyBorder="1" applyAlignment="1">
      <alignment horizontal="center"/>
    </xf>
    <xf numFmtId="9" fontId="11" fillId="12" borderId="5" xfId="0" applyNumberFormat="1" applyFont="1" applyFill="1" applyBorder="1" applyAlignment="1">
      <alignment horizontal="center"/>
    </xf>
    <xf numFmtId="9" fontId="11" fillId="12" borderId="0" xfId="0" applyNumberFormat="1" applyFont="1" applyFill="1" applyAlignment="1">
      <alignment horizontal="center"/>
    </xf>
    <xf numFmtId="9" fontId="8" fillId="9" borderId="0" xfId="0" applyNumberFormat="1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8" fillId="6" borderId="3" xfId="0" applyNumberFormat="1" applyFont="1" applyFill="1" applyBorder="1" applyAlignment="1">
      <alignment horizontal="center"/>
    </xf>
    <xf numFmtId="1" fontId="8" fillId="16" borderId="0" xfId="0" applyNumberFormat="1" applyFont="1" applyFill="1" applyBorder="1" applyAlignment="1">
      <alignment horizontal="center"/>
    </xf>
    <xf numFmtId="0" fontId="8" fillId="16" borderId="0" xfId="0" applyFont="1" applyFill="1" applyBorder="1"/>
    <xf numFmtId="1" fontId="8" fillId="6" borderId="8" xfId="0" applyNumberFormat="1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12" fillId="17" borderId="0" xfId="0" applyFont="1" applyFill="1"/>
    <xf numFmtId="0" fontId="0" fillId="17" borderId="0" xfId="0" applyFill="1"/>
    <xf numFmtId="0" fontId="3" fillId="17" borderId="5" xfId="0" applyFont="1" applyFill="1" applyBorder="1" applyAlignment="1">
      <alignment horizontal="center"/>
    </xf>
    <xf numFmtId="0" fontId="3" fillId="17" borderId="11" xfId="0" applyFont="1" applyFill="1" applyBorder="1" applyAlignment="1">
      <alignment horizontal="center"/>
    </xf>
    <xf numFmtId="9" fontId="0" fillId="17" borderId="11" xfId="0" applyNumberFormat="1" applyFill="1" applyBorder="1" applyAlignment="1">
      <alignment horizontal="center"/>
    </xf>
    <xf numFmtId="9" fontId="0" fillId="17" borderId="6" xfId="0" applyNumberFormat="1" applyFill="1" applyBorder="1" applyAlignment="1">
      <alignment horizontal="center"/>
    </xf>
    <xf numFmtId="1" fontId="0" fillId="17" borderId="6" xfId="0" applyNumberFormat="1" applyFill="1" applyBorder="1" applyAlignment="1">
      <alignment horizontal="center"/>
    </xf>
    <xf numFmtId="0" fontId="13" fillId="17" borderId="0" xfId="0" applyFont="1" applyFill="1"/>
    <xf numFmtId="1" fontId="0" fillId="18" borderId="2" xfId="0" applyNumberFormat="1" applyFill="1" applyBorder="1" applyAlignment="1">
      <alignment horizontal="center"/>
    </xf>
    <xf numFmtId="1" fontId="0" fillId="18" borderId="3" xfId="0" applyNumberFormat="1" applyFill="1" applyBorder="1" applyAlignment="1">
      <alignment horizontal="center"/>
    </xf>
    <xf numFmtId="1" fontId="0" fillId="18" borderId="4" xfId="0" applyNumberFormat="1" applyFill="1" applyBorder="1" applyAlignment="1">
      <alignment horizontal="center"/>
    </xf>
    <xf numFmtId="1" fontId="0" fillId="18" borderId="5" xfId="0" applyNumberFormat="1" applyFill="1" applyBorder="1" applyAlignment="1">
      <alignment horizontal="center"/>
    </xf>
    <xf numFmtId="1" fontId="0" fillId="18" borderId="0" xfId="0" applyNumberFormat="1" applyFill="1" applyBorder="1" applyAlignment="1">
      <alignment horizontal="center"/>
    </xf>
    <xf numFmtId="1" fontId="0" fillId="18" borderId="6" xfId="0" applyNumberFormat="1" applyFill="1" applyBorder="1" applyAlignment="1">
      <alignment horizontal="center"/>
    </xf>
    <xf numFmtId="1" fontId="0" fillId="18" borderId="7" xfId="0" applyNumberFormat="1" applyFill="1" applyBorder="1" applyAlignment="1">
      <alignment horizontal="center"/>
    </xf>
    <xf numFmtId="1" fontId="0" fillId="18" borderId="8" xfId="0" applyNumberFormat="1" applyFill="1" applyBorder="1" applyAlignment="1">
      <alignment horizontal="center"/>
    </xf>
    <xf numFmtId="1" fontId="0" fillId="18" borderId="9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0" xfId="0" applyFill="1"/>
    <xf numFmtId="1" fontId="8" fillId="0" borderId="0" xfId="0" applyNumberFormat="1" applyFont="1" applyAlignment="1">
      <alignment horizontal="center"/>
    </xf>
    <xf numFmtId="0" fontId="8" fillId="4" borderId="0" xfId="0" applyFont="1" applyFill="1"/>
    <xf numFmtId="1" fontId="8" fillId="4" borderId="0" xfId="0" applyNumberFormat="1" applyFont="1" applyFill="1" applyAlignment="1">
      <alignment horizontal="center"/>
    </xf>
    <xf numFmtId="1" fontId="6" fillId="19" borderId="11" xfId="0" applyNumberFormat="1" applyFont="1" applyFill="1" applyBorder="1" applyAlignment="1">
      <alignment horizontal="center"/>
    </xf>
    <xf numFmtId="1" fontId="6" fillId="19" borderId="26" xfId="0" applyNumberFormat="1" applyFont="1" applyFill="1" applyBorder="1" applyAlignment="1">
      <alignment horizontal="center"/>
    </xf>
    <xf numFmtId="0" fontId="0" fillId="6" borderId="6" xfId="0" applyFill="1" applyBorder="1"/>
    <xf numFmtId="1" fontId="6" fillId="19" borderId="10" xfId="0" applyNumberFormat="1" applyFont="1" applyFill="1" applyBorder="1" applyAlignment="1">
      <alignment horizontal="center"/>
    </xf>
    <xf numFmtId="0" fontId="0" fillId="6" borderId="5" xfId="0" applyFill="1" applyBorder="1"/>
    <xf numFmtId="0" fontId="13" fillId="17" borderId="0" xfId="0" applyFont="1" applyFill="1" applyBorder="1"/>
    <xf numFmtId="0" fontId="8" fillId="17" borderId="0" xfId="0" applyFont="1" applyFill="1"/>
    <xf numFmtId="1" fontId="3" fillId="18" borderId="5" xfId="0" applyNumberFormat="1" applyFont="1" applyFill="1" applyBorder="1" applyAlignment="1">
      <alignment horizontal="center"/>
    </xf>
    <xf numFmtId="1" fontId="3" fillId="18" borderId="0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" fontId="3" fillId="18" borderId="6" xfId="0" applyNumberFormat="1" applyFont="1" applyFill="1" applyBorder="1" applyAlignment="1">
      <alignment horizontal="center"/>
    </xf>
    <xf numFmtId="1" fontId="3" fillId="18" borderId="7" xfId="0" applyNumberFormat="1" applyFont="1" applyFill="1" applyBorder="1" applyAlignment="1">
      <alignment horizontal="center"/>
    </xf>
    <xf numFmtId="1" fontId="3" fillId="18" borderId="8" xfId="0" applyNumberFormat="1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18" borderId="9" xfId="0" applyNumberFormat="1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3" fillId="6" borderId="3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1" fontId="3" fillId="6" borderId="5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</cellXfs>
  <cellStyles count="9">
    <cellStyle name="20% - Accent3" xfId="8" builtinId="38"/>
    <cellStyle name="Hyperlink" xfId="7" builtinId="8"/>
    <cellStyle name="Normal" xfId="0" builtinId="0"/>
    <cellStyle name="Percent" xfId="1" builtinId="5"/>
    <cellStyle name="Style 1" xfId="4"/>
    <cellStyle name="Style 2" xfId="5"/>
    <cellStyle name="Style 3" xfId="2"/>
    <cellStyle name="Style 4" xfId="6"/>
    <cellStyle name="Style 6" xfId="3"/>
  </cellStyles>
  <dxfs count="0"/>
  <tableStyles count="0" defaultTableStyle="TableStyleMedium2" defaultPivotStyle="PivotStyleLight16"/>
  <colors>
    <mruColors>
      <color rgb="FFFFCCFF"/>
      <color rgb="FFCC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Deaths </a:t>
            </a:r>
          </a:p>
        </c:rich>
      </c:tx>
      <c:layout>
        <c:manualLayout>
          <c:xMode val="edge"/>
          <c:yMode val="edge"/>
          <c:x val="0.45793333683012094"/>
          <c:y val="1.61035801681354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305238171444084"/>
          <c:y val="0.10209879431403487"/>
          <c:w val="0.71426254733425498"/>
          <c:h val="0.72381003029336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'BAR 3 ML'!$AX$198</c:f>
              <c:strCache>
                <c:ptCount val="1"/>
                <c:pt idx="0">
                  <c:v>New York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ML'!$AD$198:$AT$198</c:f>
              <c:numCache>
                <c:formatCode>0</c:formatCode>
                <c:ptCount val="17"/>
                <c:pt idx="0">
                  <c:v>100</c:v>
                </c:pt>
                <c:pt idx="1">
                  <c:v>99.9953848993908</c:v>
                </c:pt>
                <c:pt idx="2">
                  <c:v>99.990769798781614</c:v>
                </c:pt>
                <c:pt idx="3">
                  <c:v>99.963079195126454</c:v>
                </c:pt>
                <c:pt idx="4">
                  <c:v>99.935388591471295</c:v>
                </c:pt>
                <c:pt idx="5">
                  <c:v>99.713863762230019</c:v>
                </c:pt>
                <c:pt idx="6">
                  <c:v>99.492338932988744</c:v>
                </c:pt>
                <c:pt idx="7">
                  <c:v>98.71238693003508</c:v>
                </c:pt>
                <c:pt idx="8">
                  <c:v>97.932434927081417</c:v>
                </c:pt>
                <c:pt idx="9">
                  <c:v>96.003322872438616</c:v>
                </c:pt>
                <c:pt idx="10">
                  <c:v>94.07421081779583</c:v>
                </c:pt>
                <c:pt idx="11">
                  <c:v>89.159128669004986</c:v>
                </c:pt>
                <c:pt idx="12">
                  <c:v>84.244046520214141</c:v>
                </c:pt>
                <c:pt idx="13">
                  <c:v>74.510799335425517</c:v>
                </c:pt>
                <c:pt idx="14">
                  <c:v>64.777552150636879</c:v>
                </c:pt>
                <c:pt idx="15">
                  <c:v>51.44914159128669</c:v>
                </c:pt>
                <c:pt idx="16">
                  <c:v>38.120731031936494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'BAR 3 ML'!$AX$216</c:f>
              <c:strCache>
                <c:ptCount val="1"/>
                <c:pt idx="0">
                  <c:v>Finland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ML'!$AD$216:$AT$216</c:f>
              <c:numCache>
                <c:formatCode>0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99.579831932773132</c:v>
                </c:pt>
                <c:pt idx="8">
                  <c:v>99.159663865546207</c:v>
                </c:pt>
                <c:pt idx="9">
                  <c:v>98.319327731092443</c:v>
                </c:pt>
                <c:pt idx="10">
                  <c:v>97.47899159663865</c:v>
                </c:pt>
                <c:pt idx="11">
                  <c:v>96.638655462184886</c:v>
                </c:pt>
                <c:pt idx="12">
                  <c:v>95.798319327731093</c:v>
                </c:pt>
                <c:pt idx="13">
                  <c:v>92.436974789915965</c:v>
                </c:pt>
                <c:pt idx="14">
                  <c:v>89.075630252100837</c:v>
                </c:pt>
                <c:pt idx="15">
                  <c:v>78.571428571428584</c:v>
                </c:pt>
                <c:pt idx="16">
                  <c:v>68.067226890756316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73184"/>
        <c:axId val="126747776"/>
      </c:scatterChart>
      <c:valAx>
        <c:axId val="126573184"/>
        <c:scaling>
          <c:orientation val="minMax"/>
          <c:max val="8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400"/>
                  <a:t>Age Band</a:t>
                </a:r>
              </a:p>
            </c:rich>
          </c:tx>
          <c:layout>
            <c:manualLayout>
              <c:xMode val="edge"/>
              <c:yMode val="edge"/>
              <c:x val="0.44778141016023887"/>
              <c:y val="0.921051268930694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747776"/>
        <c:crossesAt val="0"/>
        <c:crossBetween val="midCat"/>
        <c:majorUnit val="5"/>
        <c:minorUnit val="1"/>
      </c:valAx>
      <c:valAx>
        <c:axId val="1267477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 b="0" i="0" baseline="0">
                    <a:effectLst/>
                  </a:rPr>
                  <a:t>Percentage Over Age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632718543863638E-2"/>
              <c:y val="0.245913907510337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73184"/>
        <c:crossesAt val="0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61252776715757"/>
          <c:y val="0.29981971282814995"/>
          <c:w val="0.15266613108518165"/>
          <c:h val="0.11850165353479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Deaths per 5 year Age Band </a:t>
            </a:r>
          </a:p>
        </c:rich>
      </c:tx>
      <c:layout>
        <c:manualLayout>
          <c:xMode val="edge"/>
          <c:yMode val="edge"/>
          <c:x val="0.33267716535433073"/>
          <c:y val="2.583164521248665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305238171444084"/>
          <c:y val="0.10209879431403487"/>
          <c:w val="0.71426254733425498"/>
          <c:h val="0.72381003029336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'BAR 3 ML'!$AX$198</c:f>
              <c:strCache>
                <c:ptCount val="1"/>
                <c:pt idx="0">
                  <c:v>New York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ML'!$AD$251:$AT$251</c:f>
              <c:numCache>
                <c:formatCode>0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0.42016806722686795</c:v>
                </c:pt>
                <c:pt idx="8">
                  <c:v>0.42016806722692479</c:v>
                </c:pt>
                <c:pt idx="9">
                  <c:v>0.84033613445376432</c:v>
                </c:pt>
                <c:pt idx="10">
                  <c:v>0.84033613445379274</c:v>
                </c:pt>
                <c:pt idx="11">
                  <c:v>0.84033613445376432</c:v>
                </c:pt>
                <c:pt idx="12">
                  <c:v>0.84033613445379274</c:v>
                </c:pt>
                <c:pt idx="13">
                  <c:v>3.3613445378151283</c:v>
                </c:pt>
                <c:pt idx="14">
                  <c:v>3.3613445378151283</c:v>
                </c:pt>
                <c:pt idx="15">
                  <c:v>10.504201680672253</c:v>
                </c:pt>
                <c:pt idx="16">
                  <c:v>10.504201680672267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'BAR 3 ML'!$AX$216</c:f>
              <c:strCache>
                <c:ptCount val="1"/>
                <c:pt idx="0">
                  <c:v>Finland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ML'!$AD$233:$AT$233</c:f>
              <c:numCache>
                <c:formatCode>0</c:formatCode>
                <c:ptCount val="17"/>
                <c:pt idx="1">
                  <c:v>4.6151006092003399E-3</c:v>
                </c:pt>
                <c:pt idx="2">
                  <c:v>4.6151006091861291E-3</c:v>
                </c:pt>
                <c:pt idx="3">
                  <c:v>2.7690603655159407E-2</c:v>
                </c:pt>
                <c:pt idx="4">
                  <c:v>2.7690603655159407E-2</c:v>
                </c:pt>
                <c:pt idx="5">
                  <c:v>0.22152482924127526</c:v>
                </c:pt>
                <c:pt idx="6">
                  <c:v>0.22152482924127526</c:v>
                </c:pt>
                <c:pt idx="7">
                  <c:v>0.77995200295366374</c:v>
                </c:pt>
                <c:pt idx="8">
                  <c:v>0.77995200295366374</c:v>
                </c:pt>
                <c:pt idx="9">
                  <c:v>1.9291120546428004</c:v>
                </c:pt>
                <c:pt idx="10">
                  <c:v>1.9291120546427862</c:v>
                </c:pt>
                <c:pt idx="11">
                  <c:v>4.9150821487908445</c:v>
                </c:pt>
                <c:pt idx="12">
                  <c:v>4.9150821487908445</c:v>
                </c:pt>
                <c:pt idx="13">
                  <c:v>9.7332471847886239</c:v>
                </c:pt>
                <c:pt idx="14">
                  <c:v>9.7332471847886382</c:v>
                </c:pt>
                <c:pt idx="15">
                  <c:v>13.328410559350189</c:v>
                </c:pt>
                <c:pt idx="16">
                  <c:v>13.328410559350196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13216"/>
        <c:axId val="225115136"/>
      </c:scatterChart>
      <c:valAx>
        <c:axId val="225113216"/>
        <c:scaling>
          <c:orientation val="minMax"/>
          <c:max val="8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400"/>
                  <a:t>Age Band</a:t>
                </a:r>
              </a:p>
            </c:rich>
          </c:tx>
          <c:layout>
            <c:manualLayout>
              <c:xMode val="edge"/>
              <c:yMode val="edge"/>
              <c:x val="0.44163512866054622"/>
              <c:y val="0.913549968016106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15136"/>
        <c:crossesAt val="0"/>
        <c:crossBetween val="midCat"/>
        <c:majorUnit val="5"/>
        <c:minorUnit val="1"/>
      </c:valAx>
      <c:valAx>
        <c:axId val="2251151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 b="0" i="0" baseline="0">
                    <a:effectLst/>
                  </a:rPr>
                  <a:t>Percentage Over Age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632718543863638E-2"/>
              <c:y val="0.245913907510337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13216"/>
        <c:crossesAt val="0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61252776715757"/>
          <c:y val="0.29981971282814995"/>
          <c:w val="0.15266613108518165"/>
          <c:h val="0.11850165353479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700" cy="974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198120</xdr:colOff>
      <xdr:row>113</xdr:row>
      <xdr:rowOff>15240</xdr:rowOff>
    </xdr:from>
    <xdr:ext cx="2953757" cy="311496"/>
    <xdr:sp macro="" textlink="">
      <xdr:nvSpPr>
        <xdr:cNvPr id="3" name="TextBox 2"/>
        <xdr:cNvSpPr txBox="1"/>
      </xdr:nvSpPr>
      <xdr:spPr>
        <a:xfrm>
          <a:off x="6050280" y="19682460"/>
          <a:ext cx="2953757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Sum to get number over specified</a:t>
          </a:r>
          <a:r>
            <a:rPr lang="en-US" sz="1400" baseline="0"/>
            <a:t> age</a:t>
          </a:r>
          <a:endParaRPr lang="en-US" sz="1400"/>
        </a:p>
      </xdr:txBody>
    </xdr:sp>
    <xdr:clientData/>
  </xdr:oneCellAnchor>
  <xdr:oneCellAnchor>
    <xdr:from>
      <xdr:col>10</xdr:col>
      <xdr:colOff>198120</xdr:colOff>
      <xdr:row>149</xdr:row>
      <xdr:rowOff>15240</xdr:rowOff>
    </xdr:from>
    <xdr:ext cx="1821717" cy="311496"/>
    <xdr:sp macro="" textlink="">
      <xdr:nvSpPr>
        <xdr:cNvPr id="4" name="TextBox 3"/>
        <xdr:cNvSpPr txBox="1"/>
      </xdr:nvSpPr>
      <xdr:spPr>
        <a:xfrm>
          <a:off x="6050280" y="25519380"/>
          <a:ext cx="1821717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Normalize to 100 total</a:t>
          </a:r>
          <a:endParaRPr lang="en-US" sz="1400" baseline="0"/>
        </a:p>
      </xdr:txBody>
    </xdr:sp>
    <xdr:clientData/>
  </xdr:oneCellAnchor>
  <xdr:twoCellAnchor editAs="absolute">
    <xdr:from>
      <xdr:col>6</xdr:col>
      <xdr:colOff>88900</xdr:colOff>
      <xdr:row>259</xdr:row>
      <xdr:rowOff>45720</xdr:rowOff>
    </xdr:from>
    <xdr:to>
      <xdr:col>20</xdr:col>
      <xdr:colOff>543560</xdr:colOff>
      <xdr:row>290</xdr:row>
      <xdr:rowOff>6739</xdr:rowOff>
    </xdr:to>
    <xdr:graphicFrame macro="">
      <xdr:nvGraphicFramePr>
        <xdr:cNvPr id="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198120</xdr:colOff>
      <xdr:row>189</xdr:row>
      <xdr:rowOff>15240</xdr:rowOff>
    </xdr:from>
    <xdr:ext cx="4900765" cy="311496"/>
    <xdr:sp macro="" textlink="">
      <xdr:nvSpPr>
        <xdr:cNvPr id="6" name="TextBox 5"/>
        <xdr:cNvSpPr txBox="1"/>
      </xdr:nvSpPr>
      <xdr:spPr>
        <a:xfrm>
          <a:off x="6281420" y="32895540"/>
          <a:ext cx="4900765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Paste as values for sorting by Column T that has largest Max-Min</a:t>
          </a:r>
        </a:p>
      </xdr:txBody>
    </xdr:sp>
    <xdr:clientData/>
  </xdr:oneCellAnchor>
  <xdr:oneCellAnchor>
    <xdr:from>
      <xdr:col>10</xdr:col>
      <xdr:colOff>198120</xdr:colOff>
      <xdr:row>224</xdr:row>
      <xdr:rowOff>15240</xdr:rowOff>
    </xdr:from>
    <xdr:ext cx="4811445" cy="311496"/>
    <xdr:sp macro="" textlink="">
      <xdr:nvSpPr>
        <xdr:cNvPr id="7" name="TextBox 6"/>
        <xdr:cNvSpPr txBox="1"/>
      </xdr:nvSpPr>
      <xdr:spPr>
        <a:xfrm>
          <a:off x="6052820" y="32895540"/>
          <a:ext cx="4811445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Past as values for sorting by Column T that has largest Max-Min</a:t>
          </a:r>
        </a:p>
      </xdr:txBody>
    </xdr:sp>
    <xdr:clientData/>
  </xdr:oneCellAnchor>
  <xdr:twoCellAnchor editAs="absolute">
    <xdr:from>
      <xdr:col>25</xdr:col>
      <xdr:colOff>393700</xdr:colOff>
      <xdr:row>258</xdr:row>
      <xdr:rowOff>114300</xdr:rowOff>
    </xdr:from>
    <xdr:to>
      <xdr:col>44</xdr:col>
      <xdr:colOff>111760</xdr:colOff>
      <xdr:row>289</xdr:row>
      <xdr:rowOff>75319</xdr:rowOff>
    </xdr:to>
    <xdr:graphicFrame macro="">
      <xdr:nvGraphicFramePr>
        <xdr:cNvPr id="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304800</xdr:colOff>
      <xdr:row>217</xdr:row>
      <xdr:rowOff>139700</xdr:rowOff>
    </xdr:from>
    <xdr:ext cx="4557979" cy="530658"/>
    <xdr:sp macro="" textlink="">
      <xdr:nvSpPr>
        <xdr:cNvPr id="9" name="TextBox 8"/>
        <xdr:cNvSpPr txBox="1"/>
      </xdr:nvSpPr>
      <xdr:spPr>
        <a:xfrm>
          <a:off x="5676900" y="37719000"/>
          <a:ext cx="4557979" cy="530658"/>
        </a:xfrm>
        <a:prstGeom prst="rect">
          <a:avLst/>
        </a:prstGeom>
        <a:solidFill>
          <a:srgbClr val="FFC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Israel tests finds</a:t>
          </a:r>
          <a:r>
            <a:rPr lang="en-US" sz="1400" baseline="0"/>
            <a:t> that just 19% of cases are over 60 years old</a:t>
          </a:r>
          <a:br>
            <a:rPr lang="en-US" sz="1400" baseline="0"/>
          </a:br>
          <a:r>
            <a:rPr lang="en-US" sz="1400" baseline="0"/>
            <a:t>Netherlands finds that 57% of cases are over 60 years old</a:t>
          </a:r>
          <a:endParaRPr lang="en-US" sz="1400"/>
        </a:p>
      </xdr:txBody>
    </xdr:sp>
    <xdr:clientData/>
  </xdr:oneCellAnchor>
  <xdr:oneCellAnchor>
    <xdr:from>
      <xdr:col>32</xdr:col>
      <xdr:colOff>127000</xdr:colOff>
      <xdr:row>217</xdr:row>
      <xdr:rowOff>152400</xdr:rowOff>
    </xdr:from>
    <xdr:ext cx="6623865" cy="968983"/>
    <xdr:sp macro="" textlink="">
      <xdr:nvSpPr>
        <xdr:cNvPr id="10" name="TextBox 9"/>
        <xdr:cNvSpPr txBox="1"/>
      </xdr:nvSpPr>
      <xdr:spPr>
        <a:xfrm>
          <a:off x="16230600" y="37731700"/>
          <a:ext cx="6623865" cy="968983"/>
        </a:xfrm>
        <a:prstGeom prst="rect">
          <a:avLst/>
        </a:prstGeom>
        <a:solidFill>
          <a:srgbClr val="FFC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In USA,</a:t>
          </a:r>
          <a:r>
            <a:rPr lang="en-US" sz="1400" baseline="0"/>
            <a:t> % deaths over 70 years old is generally smaller than in Europe. </a:t>
          </a:r>
          <a:br>
            <a:rPr lang="en-US" sz="1400" baseline="0"/>
          </a:br>
          <a:r>
            <a:rPr lang="en-US" sz="1400" baseline="0"/>
            <a:t>In New York (state 35% of deaths are below 70, whereas in Netherlands, just 12% are.</a:t>
          </a:r>
        </a:p>
        <a:p>
          <a:r>
            <a:rPr lang="en-US" sz="1400" baseline="0"/>
            <a:t>This means that 3X more yound died in New York.  Ohia and Connecticut are better than</a:t>
          </a:r>
          <a:br>
            <a:rPr lang="en-US" sz="1400" baseline="0"/>
          </a:br>
          <a:r>
            <a:rPr lang="en-US" sz="1400" baseline="0"/>
            <a:t>New York.</a:t>
          </a:r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New_INDEX_MATCH_OFFSET-v3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mpertz FI2"/>
      <sheetName val="Late TEMPLAT2"/>
      <sheetName val="Order Countries"/>
      <sheetName val="Logistics FIT "/>
      <sheetName val="Logistic FIT3"/>
      <sheetName val="Gompertz FIT"/>
      <sheetName val="Gompertz FIT3"/>
      <sheetName val="Late TEMPLATE"/>
      <sheetName val="Late TEMPLATE DP"/>
      <sheetName val="Early TEMPLATE"/>
      <sheetName val="M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I3" t="str">
            <v>Uniform Smoothing win-7</v>
          </cell>
        </row>
        <row r="11">
          <cell r="B11" t="str">
            <v>Confirmed Sweden</v>
          </cell>
          <cell r="C11" t="str">
            <v>Deaths Sweden</v>
          </cell>
        </row>
        <row r="19">
          <cell r="A19">
            <v>1</v>
          </cell>
        </row>
        <row r="20">
          <cell r="A20">
            <v>2</v>
          </cell>
          <cell r="J20">
            <v>0</v>
          </cell>
          <cell r="K20">
            <v>0</v>
          </cell>
        </row>
        <row r="21">
          <cell r="A21">
            <v>3</v>
          </cell>
          <cell r="J21">
            <v>0</v>
          </cell>
          <cell r="K21">
            <v>0</v>
          </cell>
        </row>
        <row r="22">
          <cell r="A22">
            <v>4</v>
          </cell>
          <cell r="J22">
            <v>0</v>
          </cell>
          <cell r="K22">
            <v>0</v>
          </cell>
        </row>
        <row r="23">
          <cell r="A23">
            <v>5</v>
          </cell>
          <cell r="J23">
            <v>0</v>
          </cell>
          <cell r="K23">
            <v>0</v>
          </cell>
        </row>
        <row r="24">
          <cell r="A24">
            <v>6</v>
          </cell>
          <cell r="J24">
            <v>0</v>
          </cell>
          <cell r="K24">
            <v>0</v>
          </cell>
        </row>
        <row r="25">
          <cell r="A25">
            <v>7</v>
          </cell>
          <cell r="J25">
            <v>0</v>
          </cell>
          <cell r="K25">
            <v>0</v>
          </cell>
        </row>
        <row r="26">
          <cell r="A26">
            <v>8</v>
          </cell>
          <cell r="J26">
            <v>3.23117509119333E-2</v>
          </cell>
          <cell r="K26">
            <v>0</v>
          </cell>
        </row>
        <row r="27">
          <cell r="A27">
            <v>9</v>
          </cell>
          <cell r="J27">
            <v>6.4623501823866614E-2</v>
          </cell>
          <cell r="K27">
            <v>0</v>
          </cell>
        </row>
        <row r="28">
          <cell r="A28">
            <v>10</v>
          </cell>
          <cell r="J28">
            <v>9.6935252735799921E-2</v>
          </cell>
          <cell r="K28">
            <v>0</v>
          </cell>
        </row>
        <row r="29">
          <cell r="A29">
            <v>11</v>
          </cell>
          <cell r="J29">
            <v>0.12924700364773312</v>
          </cell>
          <cell r="K29">
            <v>0</v>
          </cell>
        </row>
        <row r="30">
          <cell r="A30">
            <v>12</v>
          </cell>
          <cell r="J30">
            <v>0.16155875455966651</v>
          </cell>
          <cell r="K30">
            <v>0</v>
          </cell>
        </row>
        <row r="31">
          <cell r="A31">
            <v>13</v>
          </cell>
          <cell r="J31">
            <v>0.16155875455966645</v>
          </cell>
          <cell r="K31">
            <v>0</v>
          </cell>
        </row>
        <row r="32">
          <cell r="A32">
            <v>14</v>
          </cell>
          <cell r="J32">
            <v>0.16155875455966651</v>
          </cell>
          <cell r="K32">
            <v>0</v>
          </cell>
        </row>
        <row r="33">
          <cell r="A33">
            <v>15</v>
          </cell>
          <cell r="J33">
            <v>0.12924700364773312</v>
          </cell>
          <cell r="K33">
            <v>0</v>
          </cell>
        </row>
        <row r="34">
          <cell r="A34">
            <v>16</v>
          </cell>
          <cell r="J34">
            <v>9.6935252735800059E-2</v>
          </cell>
          <cell r="K34">
            <v>0</v>
          </cell>
        </row>
        <row r="35">
          <cell r="A35">
            <v>17</v>
          </cell>
          <cell r="J35">
            <v>6.4623501823866558E-2</v>
          </cell>
          <cell r="K35">
            <v>0</v>
          </cell>
        </row>
        <row r="36">
          <cell r="A36">
            <v>18</v>
          </cell>
          <cell r="J36">
            <v>3.2311750911933279E-2</v>
          </cell>
          <cell r="K36">
            <v>0</v>
          </cell>
        </row>
        <row r="37">
          <cell r="A37">
            <v>19</v>
          </cell>
          <cell r="J37">
            <v>0</v>
          </cell>
          <cell r="K37">
            <v>0</v>
          </cell>
        </row>
        <row r="38">
          <cell r="A38">
            <v>20</v>
          </cell>
          <cell r="J38">
            <v>0</v>
          </cell>
          <cell r="K38">
            <v>0</v>
          </cell>
        </row>
        <row r="39">
          <cell r="A39">
            <v>21</v>
          </cell>
          <cell r="J39">
            <v>0</v>
          </cell>
          <cell r="K39">
            <v>0</v>
          </cell>
        </row>
        <row r="40">
          <cell r="A40">
            <v>22</v>
          </cell>
          <cell r="J40">
            <v>0</v>
          </cell>
          <cell r="K40">
            <v>0</v>
          </cell>
        </row>
        <row r="41">
          <cell r="A41">
            <v>23</v>
          </cell>
          <cell r="J41">
            <v>0</v>
          </cell>
          <cell r="K41">
            <v>0</v>
          </cell>
        </row>
        <row r="42">
          <cell r="A42">
            <v>24</v>
          </cell>
          <cell r="J42">
            <v>0</v>
          </cell>
          <cell r="K42">
            <v>0</v>
          </cell>
        </row>
        <row r="43">
          <cell r="A43">
            <v>25</v>
          </cell>
          <cell r="J43">
            <v>0</v>
          </cell>
          <cell r="K43">
            <v>0</v>
          </cell>
        </row>
        <row r="44">
          <cell r="A44">
            <v>26</v>
          </cell>
          <cell r="J44">
            <v>0</v>
          </cell>
          <cell r="K44">
            <v>0</v>
          </cell>
        </row>
        <row r="45">
          <cell r="A45">
            <v>27</v>
          </cell>
          <cell r="J45">
            <v>0</v>
          </cell>
          <cell r="K45">
            <v>0</v>
          </cell>
        </row>
        <row r="46">
          <cell r="A46">
            <v>28</v>
          </cell>
          <cell r="J46">
            <v>0</v>
          </cell>
          <cell r="K46">
            <v>0</v>
          </cell>
        </row>
        <row r="47">
          <cell r="A47">
            <v>29</v>
          </cell>
          <cell r="J47">
            <v>0</v>
          </cell>
          <cell r="K47">
            <v>0</v>
          </cell>
        </row>
        <row r="48">
          <cell r="A48">
            <v>30</v>
          </cell>
          <cell r="J48">
            <v>0</v>
          </cell>
          <cell r="K48">
            <v>0</v>
          </cell>
        </row>
        <row r="49">
          <cell r="A49">
            <v>31</v>
          </cell>
          <cell r="J49">
            <v>0</v>
          </cell>
          <cell r="K49">
            <v>0</v>
          </cell>
        </row>
        <row r="50">
          <cell r="A50">
            <v>32</v>
          </cell>
          <cell r="J50">
            <v>0</v>
          </cell>
          <cell r="K50">
            <v>0</v>
          </cell>
        </row>
        <row r="51">
          <cell r="A51">
            <v>33</v>
          </cell>
          <cell r="J51">
            <v>0</v>
          </cell>
          <cell r="K51">
            <v>0</v>
          </cell>
        </row>
        <row r="52">
          <cell r="A52">
            <v>34</v>
          </cell>
          <cell r="J52">
            <v>6.462350182386678E-2</v>
          </cell>
          <cell r="K52">
            <v>0</v>
          </cell>
        </row>
        <row r="53">
          <cell r="A53">
            <v>35</v>
          </cell>
          <cell r="J53">
            <v>0.2100263809275662</v>
          </cell>
          <cell r="K53">
            <v>0</v>
          </cell>
        </row>
        <row r="54">
          <cell r="A54">
            <v>36</v>
          </cell>
          <cell r="J54">
            <v>0.45236451276706613</v>
          </cell>
          <cell r="K54">
            <v>0</v>
          </cell>
        </row>
        <row r="55">
          <cell r="A55">
            <v>37</v>
          </cell>
          <cell r="J55">
            <v>0.79163789734236567</v>
          </cell>
          <cell r="K55">
            <v>0</v>
          </cell>
        </row>
        <row r="56">
          <cell r="A56">
            <v>38</v>
          </cell>
          <cell r="J56">
            <v>1.1955347837415324</v>
          </cell>
          <cell r="K56">
            <v>0</v>
          </cell>
        </row>
        <row r="57">
          <cell r="A57">
            <v>39</v>
          </cell>
          <cell r="J57">
            <v>1.6317434210526311</v>
          </cell>
          <cell r="K57">
            <v>0</v>
          </cell>
        </row>
        <row r="58">
          <cell r="A58">
            <v>40</v>
          </cell>
          <cell r="J58">
            <v>2.1648873110995304</v>
          </cell>
          <cell r="K58">
            <v>0</v>
          </cell>
        </row>
        <row r="59">
          <cell r="A59">
            <v>41</v>
          </cell>
          <cell r="J59">
            <v>3.2311750911933297</v>
          </cell>
          <cell r="K59">
            <v>0</v>
          </cell>
        </row>
        <row r="60">
          <cell r="A60">
            <v>42</v>
          </cell>
          <cell r="J60">
            <v>5.2991271495570587</v>
          </cell>
          <cell r="K60">
            <v>0</v>
          </cell>
        </row>
        <row r="61">
          <cell r="A61">
            <v>43</v>
          </cell>
          <cell r="J61">
            <v>8.320275859822825</v>
          </cell>
          <cell r="K61">
            <v>0</v>
          </cell>
        </row>
        <row r="62">
          <cell r="A62">
            <v>44</v>
          </cell>
          <cell r="J62">
            <v>12.56927110474205</v>
          </cell>
          <cell r="K62">
            <v>0</v>
          </cell>
        </row>
        <row r="63">
          <cell r="A63">
            <v>45</v>
          </cell>
          <cell r="J63">
            <v>18.013801133402815</v>
          </cell>
          <cell r="K63">
            <v>0</v>
          </cell>
        </row>
        <row r="64">
          <cell r="A64">
            <v>46</v>
          </cell>
          <cell r="J64">
            <v>24.540774817613347</v>
          </cell>
          <cell r="K64">
            <v>0</v>
          </cell>
        </row>
        <row r="65">
          <cell r="A65">
            <v>47</v>
          </cell>
          <cell r="J65">
            <v>33.006453556539839</v>
          </cell>
          <cell r="K65">
            <v>0</v>
          </cell>
        </row>
        <row r="66">
          <cell r="A66">
            <v>48</v>
          </cell>
          <cell r="J66">
            <v>43.895513613861411</v>
          </cell>
          <cell r="K66">
            <v>3.3531249999999999E-2</v>
          </cell>
        </row>
        <row r="67">
          <cell r="A67">
            <v>49</v>
          </cell>
          <cell r="J67">
            <v>56.884837480458543</v>
          </cell>
          <cell r="K67">
            <v>6.7062500000000025E-2</v>
          </cell>
        </row>
        <row r="68">
          <cell r="A68">
            <v>50</v>
          </cell>
          <cell r="J68">
            <v>72.862998306409594</v>
          </cell>
          <cell r="K68">
            <v>0.11735937499999997</v>
          </cell>
        </row>
        <row r="69">
          <cell r="A69">
            <v>51</v>
          </cell>
          <cell r="J69">
            <v>90.343655549765515</v>
          </cell>
          <cell r="K69">
            <v>0.16765624999999998</v>
          </cell>
        </row>
        <row r="70">
          <cell r="A70">
            <v>52</v>
          </cell>
          <cell r="J70">
            <v>106.25719287389262</v>
          </cell>
          <cell r="K70">
            <v>0.28501562500000005</v>
          </cell>
        </row>
        <row r="71">
          <cell r="A71">
            <v>53</v>
          </cell>
          <cell r="J71">
            <v>119.35960786868156</v>
          </cell>
          <cell r="K71">
            <v>0.43590624999999994</v>
          </cell>
        </row>
        <row r="72">
          <cell r="A72">
            <v>54</v>
          </cell>
          <cell r="J72">
            <v>128.39074224856699</v>
          </cell>
          <cell r="K72">
            <v>0.65385937499999991</v>
          </cell>
        </row>
        <row r="73">
          <cell r="A73">
            <v>55</v>
          </cell>
          <cell r="J73">
            <v>132.15506122980707</v>
          </cell>
          <cell r="K73">
            <v>0.90534375000000011</v>
          </cell>
        </row>
        <row r="74">
          <cell r="A74">
            <v>56</v>
          </cell>
          <cell r="J74">
            <v>133.14056963262135</v>
          </cell>
          <cell r="K74">
            <v>1.2071250000000004</v>
          </cell>
        </row>
        <row r="75">
          <cell r="A75">
            <v>57</v>
          </cell>
          <cell r="J75">
            <v>133.0274785044295</v>
          </cell>
          <cell r="K75">
            <v>1.5592031249999994</v>
          </cell>
        </row>
        <row r="76">
          <cell r="A76">
            <v>58</v>
          </cell>
          <cell r="J76">
            <v>132.76898449713372</v>
          </cell>
          <cell r="K76">
            <v>1.9783437500000005</v>
          </cell>
        </row>
        <row r="77">
          <cell r="A77">
            <v>59</v>
          </cell>
          <cell r="J77">
            <v>134.83693655549746</v>
          </cell>
          <cell r="K77">
            <v>2.3471874999999995</v>
          </cell>
        </row>
        <row r="78">
          <cell r="A78">
            <v>60</v>
          </cell>
          <cell r="J78">
            <v>140.00681670140716</v>
          </cell>
          <cell r="K78">
            <v>2.7663281250000029</v>
          </cell>
        </row>
        <row r="79">
          <cell r="A79">
            <v>61</v>
          </cell>
          <cell r="J79">
            <v>148.74714532308485</v>
          </cell>
          <cell r="K79">
            <v>3.4369531250000005</v>
          </cell>
        </row>
        <row r="80">
          <cell r="A80">
            <v>62</v>
          </cell>
          <cell r="J80">
            <v>162.51195121156866</v>
          </cell>
          <cell r="K80">
            <v>4.577015624999996</v>
          </cell>
        </row>
        <row r="81">
          <cell r="A81">
            <v>63</v>
          </cell>
          <cell r="J81">
            <v>180.08954370766014</v>
          </cell>
          <cell r="K81">
            <v>6.287109375</v>
          </cell>
        </row>
        <row r="82">
          <cell r="A82">
            <v>64</v>
          </cell>
          <cell r="J82">
            <v>199.42812662845245</v>
          </cell>
          <cell r="K82">
            <v>8.500171875000003</v>
          </cell>
        </row>
        <row r="83">
          <cell r="A83">
            <v>65</v>
          </cell>
          <cell r="J83">
            <v>221.04468798853577</v>
          </cell>
          <cell r="K83">
            <v>10.763531249999993</v>
          </cell>
        </row>
        <row r="84">
          <cell r="A84">
            <v>66</v>
          </cell>
          <cell r="J84">
            <v>243.54982249869681</v>
          </cell>
          <cell r="K84">
            <v>12.892765624999996</v>
          </cell>
        </row>
        <row r="85">
          <cell r="A85">
            <v>67</v>
          </cell>
          <cell r="J85">
            <v>266.87890665711348</v>
          </cell>
          <cell r="K85">
            <v>15.105828125000016</v>
          </cell>
        </row>
        <row r="86">
          <cell r="A86">
            <v>68</v>
          </cell>
          <cell r="J86">
            <v>292.82524263939513</v>
          </cell>
          <cell r="K86">
            <v>17.670968749999986</v>
          </cell>
        </row>
        <row r="87">
          <cell r="A87">
            <v>69</v>
          </cell>
          <cell r="J87">
            <v>323.18213262115751</v>
          </cell>
          <cell r="K87">
            <v>21.007328124999987</v>
          </cell>
        </row>
        <row r="88">
          <cell r="A88">
            <v>70</v>
          </cell>
          <cell r="J88">
            <v>358.28884998697185</v>
          </cell>
          <cell r="K88">
            <v>25.601109375000007</v>
          </cell>
        </row>
        <row r="89">
          <cell r="A89">
            <v>71</v>
          </cell>
          <cell r="J89">
            <v>396.46518368942225</v>
          </cell>
          <cell r="K89">
            <v>30.89904687500001</v>
          </cell>
        </row>
        <row r="90">
          <cell r="A90">
            <v>72</v>
          </cell>
          <cell r="J90">
            <v>432.05657731891642</v>
          </cell>
          <cell r="K90">
            <v>36.062859375000016</v>
          </cell>
        </row>
        <row r="91">
          <cell r="A91">
            <v>73</v>
          </cell>
          <cell r="J91">
            <v>462.63964955705978</v>
          </cell>
          <cell r="K91">
            <v>41.042249999999996</v>
          </cell>
        </row>
        <row r="92">
          <cell r="A92">
            <v>74</v>
          </cell>
          <cell r="J92">
            <v>486.5665011073479</v>
          </cell>
          <cell r="K92">
            <v>46.206062499999973</v>
          </cell>
        </row>
        <row r="93">
          <cell r="A93">
            <v>75</v>
          </cell>
          <cell r="J93">
            <v>503.82097609431912</v>
          </cell>
          <cell r="K93">
            <v>52.040500000000065</v>
          </cell>
        </row>
        <row r="94">
          <cell r="A94">
            <v>76</v>
          </cell>
          <cell r="J94">
            <v>518.99134314747425</v>
          </cell>
          <cell r="K94">
            <v>58.713218749999953</v>
          </cell>
        </row>
        <row r="95">
          <cell r="A95">
            <v>77</v>
          </cell>
          <cell r="J95">
            <v>535.40571261073364</v>
          </cell>
          <cell r="K95">
            <v>66.023031250000031</v>
          </cell>
        </row>
        <row r="96">
          <cell r="A96">
            <v>78</v>
          </cell>
          <cell r="J96">
            <v>551.51312044033239</v>
          </cell>
          <cell r="K96">
            <v>73.198718749999898</v>
          </cell>
        </row>
        <row r="97">
          <cell r="A97">
            <v>79</v>
          </cell>
          <cell r="J97">
            <v>566.92582562532698</v>
          </cell>
          <cell r="K97">
            <v>78.899031250000007</v>
          </cell>
        </row>
        <row r="98">
          <cell r="A98">
            <v>80</v>
          </cell>
          <cell r="J98">
            <v>579.60818785825904</v>
          </cell>
          <cell r="K98">
            <v>81.883312500000102</v>
          </cell>
        </row>
        <row r="99">
          <cell r="A99">
            <v>81</v>
          </cell>
          <cell r="J99">
            <v>588.46160760812927</v>
          </cell>
          <cell r="K99">
            <v>82.151562500000068</v>
          </cell>
        </row>
        <row r="100">
          <cell r="A100">
            <v>82</v>
          </cell>
          <cell r="J100">
            <v>593.43761724856631</v>
          </cell>
          <cell r="K100">
            <v>81.128859375000047</v>
          </cell>
        </row>
        <row r="101">
          <cell r="A101">
            <v>83</v>
          </cell>
          <cell r="J101">
            <v>592.08052371026679</v>
          </cell>
          <cell r="K101">
            <v>80.743249999999989</v>
          </cell>
        </row>
        <row r="102">
          <cell r="A102">
            <v>84</v>
          </cell>
          <cell r="J102">
            <v>585.37583539603838</v>
          </cell>
          <cell r="K102">
            <v>81.497703124999816</v>
          </cell>
        </row>
        <row r="103">
          <cell r="A103">
            <v>85</v>
          </cell>
          <cell r="J103">
            <v>579.31738210005096</v>
          </cell>
          <cell r="K103">
            <v>83.96225000000004</v>
          </cell>
        </row>
        <row r="104">
          <cell r="A104">
            <v>86</v>
          </cell>
          <cell r="J104">
            <v>577.44330054716011</v>
          </cell>
          <cell r="K104">
            <v>89.042234374999907</v>
          </cell>
        </row>
        <row r="105">
          <cell r="A105">
            <v>87</v>
          </cell>
          <cell r="J105">
            <v>582.35468668577414</v>
          </cell>
          <cell r="K105">
            <v>95.094624999999951</v>
          </cell>
        </row>
        <row r="106">
          <cell r="A106">
            <v>88</v>
          </cell>
          <cell r="J106">
            <v>593.1952791167314</v>
          </cell>
          <cell r="K106">
            <v>99.319562500000302</v>
          </cell>
        </row>
        <row r="107">
          <cell r="A107">
            <v>89</v>
          </cell>
          <cell r="J107">
            <v>610.32050710005024</v>
          </cell>
          <cell r="K107">
            <v>103.22595312499971</v>
          </cell>
        </row>
        <row r="108">
          <cell r="A108">
            <v>90</v>
          </cell>
          <cell r="J108">
            <v>627.96272309796768</v>
          </cell>
          <cell r="K108">
            <v>103.86304687500046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hyperlink" Target="++++Russell_IFR_Diamond_Princess_2020.03.05.20031773v2.full.pdf" TargetMode="External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hyperlink" Target="https://1drv.ms/x/s!AjiqZKzuRvMwcpET3pysU5fsAq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2" Type="http://schemas.openxmlformats.org/officeDocument/2006/relationships/hyperlink" Target="https://www.mscbs.gob.es/profesionales/saludPublica/ccayes/alertasActual/nCov-China/documentos/Actualizacion_70_COVID-19.pdf" TargetMode="External"/><Relationship Id="rId1" Type="http://schemas.openxmlformats.org/officeDocument/2006/relationships/hyperlink" Target="https://www.ssi.dk/aktuelt/sygdomsudbrud/coronavirus/covid-19-i-danmark-epidemiologisk-overvaagningsrappor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4" Type="http://schemas.openxmlformats.org/officeDocument/2006/relationships/hyperlink" Target="https://covid19.min-saude.pt/relatorio-de-situaca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onavirus.in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58"/>
  <sheetViews>
    <sheetView tabSelected="1" topLeftCell="B3" zoomScale="68" zoomScaleNormal="100" workbookViewId="0">
      <selection activeCell="Z28" sqref="Z28"/>
    </sheetView>
    <sheetView tabSelected="1" topLeftCell="E222" zoomScale="75" zoomScaleNormal="75" workbookViewId="1">
      <selection activeCell="W288" sqref="W288"/>
    </sheetView>
  </sheetViews>
  <sheetFormatPr defaultColWidth="8.85546875" defaultRowHeight="12.75" x14ac:dyDescent="0.2"/>
  <cols>
    <col min="5" max="5" width="7.7109375" customWidth="1"/>
    <col min="6" max="6" width="14.28515625" bestFit="1" customWidth="1"/>
    <col min="7" max="7" width="8.140625" bestFit="1" customWidth="1"/>
    <col min="8" max="24" width="8.28515625" customWidth="1"/>
    <col min="25" max="26" width="7" bestFit="1" customWidth="1"/>
    <col min="27" max="27" width="8" bestFit="1" customWidth="1"/>
    <col min="28" max="28" width="4.85546875" bestFit="1" customWidth="1"/>
    <col min="29" max="29" width="8.140625" bestFit="1" customWidth="1"/>
    <col min="30" max="46" width="6.5703125" style="220" customWidth="1"/>
    <col min="47" max="49" width="6.140625" customWidth="1"/>
    <col min="50" max="50" width="14.5703125" bestFit="1" customWidth="1"/>
    <col min="51" max="53" width="6.140625" customWidth="1"/>
  </cols>
  <sheetData>
    <row r="1" spans="1:33" x14ac:dyDescent="0.2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2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2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x14ac:dyDescent="0.2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2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2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2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2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2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2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2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2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3.5" thickBot="1" x14ac:dyDescent="0.25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x14ac:dyDescent="0.2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21"/>
      <c r="AE14" s="221"/>
      <c r="AF14" s="221"/>
      <c r="AG14" s="221"/>
    </row>
    <row r="15" spans="1:33" ht="13.5" thickBot="1" x14ac:dyDescent="0.25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21"/>
      <c r="AE15" s="221"/>
      <c r="AF15" s="221"/>
      <c r="AG15" s="221"/>
    </row>
    <row r="16" spans="1:33" x14ac:dyDescent="0.2">
      <c r="E16" s="2"/>
      <c r="F16" s="113"/>
      <c r="G16" s="187" t="s">
        <v>11</v>
      </c>
      <c r="H16" s="187"/>
      <c r="I16" s="187"/>
      <c r="J16" s="187"/>
      <c r="K16" s="187"/>
      <c r="L16" s="187"/>
      <c r="M16" s="187"/>
      <c r="N16" s="187"/>
      <c r="O16" s="187"/>
      <c r="P16" s="187"/>
      <c r="Q16" s="113"/>
      <c r="R16" s="114"/>
      <c r="S16" s="31" t="s">
        <v>11</v>
      </c>
      <c r="T16" s="188" t="s">
        <v>14</v>
      </c>
      <c r="U16" s="187"/>
      <c r="V16" s="187"/>
      <c r="W16" s="187"/>
      <c r="X16" s="187"/>
      <c r="Y16" s="187"/>
      <c r="Z16" s="187"/>
      <c r="AA16" s="187"/>
      <c r="AB16" s="187"/>
      <c r="AC16" s="189"/>
      <c r="AD16" s="222"/>
      <c r="AE16" s="222"/>
      <c r="AF16" s="223" t="s">
        <v>14</v>
      </c>
      <c r="AG16" s="220" t="s">
        <v>70</v>
      </c>
    </row>
    <row r="17" spans="2:33" ht="13.5" thickBot="1" x14ac:dyDescent="0.25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224"/>
      <c r="AE17" s="224"/>
      <c r="AF17" s="225"/>
      <c r="AG17" s="221"/>
    </row>
    <row r="18" spans="2:33" x14ac:dyDescent="0.2">
      <c r="E18" s="2"/>
      <c r="F18" s="64" t="s">
        <v>19</v>
      </c>
      <c r="G18" s="64" t="s">
        <v>13</v>
      </c>
      <c r="H18" s="113">
        <v>0</v>
      </c>
      <c r="I18" s="112">
        <v>10</v>
      </c>
      <c r="J18" s="112">
        <f>10+I18</f>
        <v>20</v>
      </c>
      <c r="K18" s="112">
        <f t="shared" ref="K18:O18" si="1">10+J18</f>
        <v>30</v>
      </c>
      <c r="L18" s="112">
        <f t="shared" si="1"/>
        <v>40</v>
      </c>
      <c r="M18" s="112">
        <f t="shared" si="1"/>
        <v>50</v>
      </c>
      <c r="N18" s="112">
        <f t="shared" si="1"/>
        <v>60</v>
      </c>
      <c r="O18" s="112">
        <f t="shared" si="1"/>
        <v>70</v>
      </c>
      <c r="P18" s="114" t="s">
        <v>25</v>
      </c>
      <c r="Q18" s="113" t="s">
        <v>15</v>
      </c>
      <c r="R18" s="114" t="s">
        <v>16</v>
      </c>
      <c r="S18" s="37" t="s">
        <v>32</v>
      </c>
      <c r="T18" s="64" t="s">
        <v>13</v>
      </c>
      <c r="U18" s="113">
        <v>0</v>
      </c>
      <c r="V18" s="112">
        <v>10</v>
      </c>
      <c r="W18" s="112">
        <f>10+V18</f>
        <v>20</v>
      </c>
      <c r="X18" s="112">
        <f t="shared" ref="X18:AB18" si="2">10+W18</f>
        <v>30</v>
      </c>
      <c r="Y18" s="112">
        <f t="shared" si="2"/>
        <v>40</v>
      </c>
      <c r="Z18" s="112">
        <f t="shared" si="2"/>
        <v>50</v>
      </c>
      <c r="AA18" s="112">
        <f t="shared" si="2"/>
        <v>60</v>
      </c>
      <c r="AB18" s="112">
        <f t="shared" si="2"/>
        <v>70</v>
      </c>
      <c r="AC18" s="114" t="s">
        <v>25</v>
      </c>
      <c r="AD18" s="222" t="s">
        <v>15</v>
      </c>
      <c r="AE18" s="226" t="s">
        <v>16</v>
      </c>
      <c r="AF18" s="223" t="s">
        <v>32</v>
      </c>
      <c r="AG18" s="221"/>
    </row>
    <row r="19" spans="2:33" x14ac:dyDescent="0.2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227">
        <f>$E13</f>
        <v>0.62781456953642389</v>
      </c>
      <c r="AE19" s="228">
        <f>$E12</f>
        <v>0.37218543046357616</v>
      </c>
      <c r="AF19" s="229">
        <f t="shared" ref="AF19:AF24" si="4">SUM(AB19:AC19)</f>
        <v>0.85294117647058831</v>
      </c>
      <c r="AG19" s="221"/>
    </row>
    <row r="20" spans="2:33" x14ac:dyDescent="0.2">
      <c r="E20" s="2"/>
      <c r="F20" s="66" t="s">
        <v>150</v>
      </c>
      <c r="G20" s="67">
        <v>4284</v>
      </c>
      <c r="H20" s="33">
        <v>2.0074696545284782E-2</v>
      </c>
      <c r="I20" s="13">
        <v>4.9253034547152193E-2</v>
      </c>
      <c r="J20" s="13">
        <v>0.16526610644257703</v>
      </c>
      <c r="K20" s="13">
        <v>0.16363211951447246</v>
      </c>
      <c r="L20" s="13">
        <v>0.1669000933706816</v>
      </c>
      <c r="M20" s="13">
        <v>0.19911297852474322</v>
      </c>
      <c r="N20" s="13">
        <v>9.990662931839403E-2</v>
      </c>
      <c r="O20" s="13">
        <v>5.6022408963585436E-2</v>
      </c>
      <c r="P20" s="14">
        <v>7.9831932773109238E-2</v>
      </c>
      <c r="Q20" s="33">
        <v>0.47499999999999998</v>
      </c>
      <c r="R20" s="14">
        <v>0.52500000000000002</v>
      </c>
      <c r="S20" s="40">
        <f>SUM(O20:P20)</f>
        <v>0.13585434173669467</v>
      </c>
      <c r="T20" s="66">
        <v>172</v>
      </c>
      <c r="U20" s="36">
        <v>0</v>
      </c>
      <c r="V20" s="13">
        <v>0</v>
      </c>
      <c r="W20" s="13">
        <v>0</v>
      </c>
      <c r="X20" s="13">
        <v>8.4033613445378148E-3</v>
      </c>
      <c r="Y20" s="13">
        <v>1.680672268907563E-2</v>
      </c>
      <c r="Z20" s="13">
        <v>1.680672268907563E-2</v>
      </c>
      <c r="AA20" s="13">
        <v>6.7226890756302518E-2</v>
      </c>
      <c r="AB20" s="13">
        <v>0.21008403361344538</v>
      </c>
      <c r="AC20" s="14">
        <v>0.68067226890756305</v>
      </c>
      <c r="AD20" s="230">
        <v>0.54</v>
      </c>
      <c r="AE20" s="231">
        <v>0.66</v>
      </c>
      <c r="AF20" s="229">
        <f t="shared" si="4"/>
        <v>0.89075630252100846</v>
      </c>
    </row>
    <row r="21" spans="2:33" x14ac:dyDescent="0.2">
      <c r="C21" s="143">
        <f>SUM(U21:AC21)</f>
        <v>1</v>
      </c>
      <c r="D21" s="143">
        <f>SUM(H21:P21)</f>
        <v>0.99999999999999989</v>
      </c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230">
        <v>0.62781456953642389</v>
      </c>
      <c r="AE21" s="231">
        <v>0.37218543046357616</v>
      </c>
      <c r="AF21" s="229">
        <f t="shared" si="4"/>
        <v>0.890066225165563</v>
      </c>
      <c r="AG21" s="232" t="s">
        <v>74</v>
      </c>
    </row>
    <row r="22" spans="2:33" x14ac:dyDescent="0.2">
      <c r="C22" s="143">
        <f t="shared" ref="C22:C42" si="5">SUM(U22:AC22)</f>
        <v>1</v>
      </c>
      <c r="D22" s="143">
        <f t="shared" ref="D22:D42" si="6">SUM(H22:P22)</f>
        <v>0.99999999999999989</v>
      </c>
      <c r="E22" s="2"/>
      <c r="F22" s="66" t="s">
        <v>26</v>
      </c>
      <c r="G22" s="67">
        <v>10653</v>
      </c>
      <c r="H22" s="33">
        <v>1.2954097437341595E-2</v>
      </c>
      <c r="I22" s="13">
        <v>5.4069276260208389E-2</v>
      </c>
      <c r="J22" s="13">
        <v>0.27391345160987512</v>
      </c>
      <c r="K22" s="13">
        <v>0.10663662817985543</v>
      </c>
      <c r="L22" s="13">
        <v>0.13254482305453863</v>
      </c>
      <c r="M22" s="13">
        <v>0.18248380737820333</v>
      </c>
      <c r="N22" s="13">
        <v>0.12606777433586783</v>
      </c>
      <c r="O22" s="71">
        <v>6.6178541255984227E-2</v>
      </c>
      <c r="P22" s="72">
        <v>4.5151600488125408E-2</v>
      </c>
      <c r="Q22" s="33">
        <v>0.40298507462686567</v>
      </c>
      <c r="R22" s="14">
        <v>0.59701492537313428</v>
      </c>
      <c r="S22" s="40">
        <f>SUM(O22:P22)</f>
        <v>0.11133014174410963</v>
      </c>
      <c r="T22" s="66">
        <v>232</v>
      </c>
      <c r="U22" s="33">
        <v>0</v>
      </c>
      <c r="V22" s="13">
        <v>0</v>
      </c>
      <c r="W22" s="13">
        <v>0</v>
      </c>
      <c r="X22" s="13">
        <v>4.3103448275862068E-3</v>
      </c>
      <c r="Y22" s="13">
        <v>1.2931034482758621E-2</v>
      </c>
      <c r="Z22" s="13">
        <v>6.4655172413793108E-2</v>
      </c>
      <c r="AA22" s="13">
        <v>0.14224137931034483</v>
      </c>
      <c r="AB22" s="13">
        <v>0.29310344827586204</v>
      </c>
      <c r="AC22" s="14">
        <v>0.48275862068965519</v>
      </c>
      <c r="AD22" s="230">
        <v>0.53448275862068961</v>
      </c>
      <c r="AE22" s="231">
        <v>0.46551724137931033</v>
      </c>
      <c r="AF22" s="229">
        <f t="shared" si="4"/>
        <v>0.77586206896551724</v>
      </c>
      <c r="AG22" s="232" t="s">
        <v>77</v>
      </c>
    </row>
    <row r="23" spans="2:33" x14ac:dyDescent="0.2">
      <c r="C23" s="143">
        <f t="shared" si="5"/>
        <v>1</v>
      </c>
      <c r="D23" s="143">
        <f t="shared" si="6"/>
        <v>0.99999999999999978</v>
      </c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7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230">
        <v>0.53545232273838628</v>
      </c>
      <c r="AE23" s="231">
        <v>0.46454767726161367</v>
      </c>
      <c r="AF23" s="229">
        <f t="shared" si="4"/>
        <v>0.86308068459657705</v>
      </c>
      <c r="AG23" s="232" t="s">
        <v>78</v>
      </c>
    </row>
    <row r="24" spans="2:33" x14ac:dyDescent="0.2">
      <c r="C24" s="143">
        <f t="shared" si="5"/>
        <v>1</v>
      </c>
      <c r="D24" s="143">
        <f t="shared" si="6"/>
        <v>1</v>
      </c>
      <c r="E24" s="2"/>
      <c r="F24" s="66" t="s">
        <v>12</v>
      </c>
      <c r="G24" s="67">
        <v>13216</v>
      </c>
      <c r="H24" s="33">
        <v>5.267175572519084E-3</v>
      </c>
      <c r="I24" s="13">
        <v>1.366412213740458E-2</v>
      </c>
      <c r="J24" s="13">
        <v>7.2671755725190842E-2</v>
      </c>
      <c r="K24" s="13">
        <v>9.1603053435114504E-2</v>
      </c>
      <c r="L24" s="13">
        <v>0.12977099236641221</v>
      </c>
      <c r="M24" s="13">
        <v>0.16793893129770993</v>
      </c>
      <c r="N24" s="13">
        <v>0.13740458015267176</v>
      </c>
      <c r="O24" s="13">
        <v>0.13740458015267176</v>
      </c>
      <c r="P24" s="143">
        <v>0.24427480916030533</v>
      </c>
      <c r="Q24" s="33">
        <v>0.52862595419847325</v>
      </c>
      <c r="R24" s="14">
        <v>0.48022900763358778</v>
      </c>
      <c r="S24" s="40">
        <f t="shared" si="7"/>
        <v>0.38167938931297707</v>
      </c>
      <c r="T24" s="67">
        <v>1400</v>
      </c>
      <c r="U24" s="33">
        <v>0</v>
      </c>
      <c r="V24" s="13">
        <v>0</v>
      </c>
      <c r="W24" s="13">
        <v>2.8571428571428571E-3</v>
      </c>
      <c r="X24" s="13">
        <v>2.8571428571428571E-3</v>
      </c>
      <c r="Y24" s="13">
        <v>7.8571428571428577E-3</v>
      </c>
      <c r="Z24" s="13">
        <v>3.2857142857142856E-2</v>
      </c>
      <c r="AA24" s="13">
        <v>7.7142857142857138E-2</v>
      </c>
      <c r="AB24" s="13">
        <v>0.23642857142857143</v>
      </c>
      <c r="AC24" s="14">
        <v>0.64</v>
      </c>
      <c r="AD24" s="230">
        <v>0.43285714285714288</v>
      </c>
      <c r="AE24" s="231">
        <v>0.56714285714285717</v>
      </c>
      <c r="AF24" s="229">
        <f t="shared" si="4"/>
        <v>0.87642857142857145</v>
      </c>
      <c r="AG24" s="232" t="s">
        <v>79</v>
      </c>
    </row>
    <row r="25" spans="2:33" x14ac:dyDescent="0.2">
      <c r="C25" s="143">
        <f t="shared" si="5"/>
        <v>0</v>
      </c>
      <c r="D25" s="143">
        <f t="shared" si="6"/>
        <v>1</v>
      </c>
      <c r="E25" s="2"/>
      <c r="F25" s="66" t="s">
        <v>24</v>
      </c>
      <c r="G25" s="67">
        <v>6218</v>
      </c>
      <c r="H25" s="33">
        <v>1.1038961038961039E-2</v>
      </c>
      <c r="I25" s="13">
        <v>4.1720779220779221E-2</v>
      </c>
      <c r="J25" s="13">
        <v>0.14139610389610391</v>
      </c>
      <c r="K25" s="13">
        <v>0.15974025974025974</v>
      </c>
      <c r="L25" s="13">
        <v>0.18766233766233767</v>
      </c>
      <c r="M25" s="13">
        <v>0.199512987012987</v>
      </c>
      <c r="N25" s="13">
        <v>0.1185064935064935</v>
      </c>
      <c r="O25" s="71">
        <v>7.9707792207792214E-2</v>
      </c>
      <c r="P25" s="72">
        <v>6.0714285714285714E-2</v>
      </c>
      <c r="Q25" s="33">
        <v>0.5</v>
      </c>
      <c r="R25" s="14">
        <v>0.5</v>
      </c>
      <c r="S25" s="40">
        <f t="shared" si="7"/>
        <v>0.14042207792207792</v>
      </c>
      <c r="T25" s="214"/>
      <c r="U25" s="211"/>
      <c r="V25" s="219"/>
      <c r="W25" s="219"/>
      <c r="X25" s="219"/>
      <c r="Y25" s="219"/>
      <c r="Z25" s="219"/>
      <c r="AA25" s="219"/>
      <c r="AB25" s="219"/>
      <c r="AC25" s="218"/>
      <c r="AD25" s="233"/>
      <c r="AE25" s="234"/>
      <c r="AF25" s="235"/>
      <c r="AG25" s="232" t="s">
        <v>80</v>
      </c>
    </row>
    <row r="26" spans="2:33" x14ac:dyDescent="0.2">
      <c r="C26" s="143">
        <f t="shared" si="5"/>
        <v>0.99995129316643128</v>
      </c>
      <c r="D26" s="143">
        <f t="shared" si="6"/>
        <v>1.0000013798400331</v>
      </c>
      <c r="E26" s="2"/>
      <c r="F26" s="66" t="s">
        <v>23</v>
      </c>
      <c r="G26" s="67">
        <v>161661</v>
      </c>
      <c r="H26" s="33">
        <v>6.2793165591856978E-3</v>
      </c>
      <c r="I26" s="13">
        <v>0</v>
      </c>
      <c r="J26" s="13">
        <v>4.3955215914299885E-2</v>
      </c>
      <c r="K26" s="13">
        <v>8.5817326308871206E-2</v>
      </c>
      <c r="L26" s="13">
        <v>0.12558633118371393</v>
      </c>
      <c r="M26" s="13">
        <v>0.18741344807415775</v>
      </c>
      <c r="N26" s="13">
        <v>0.15240424565523622</v>
      </c>
      <c r="O26" s="13">
        <v>0.16364984267211122</v>
      </c>
      <c r="P26" s="14">
        <v>0.23489565347245717</v>
      </c>
      <c r="Q26" s="217"/>
      <c r="R26" s="218"/>
      <c r="S26" s="40">
        <f t="shared" si="7"/>
        <v>0.39854549614456836</v>
      </c>
      <c r="T26" s="67">
        <v>20531</v>
      </c>
      <c r="U26" s="33">
        <v>9.7413667137499389E-5</v>
      </c>
      <c r="V26" s="13">
        <v>0</v>
      </c>
      <c r="W26" s="13">
        <v>3.4094783498124785E-4</v>
      </c>
      <c r="X26" s="13">
        <v>1.9969801763187376E-3</v>
      </c>
      <c r="Y26" s="13">
        <v>8.7672300423749447E-3</v>
      </c>
      <c r="Z26" s="13">
        <v>3.7796502849349767E-2</v>
      </c>
      <c r="AA26" s="13">
        <v>0.11348692221518679</v>
      </c>
      <c r="AB26" s="13">
        <v>0.30846037699089185</v>
      </c>
      <c r="AC26" s="14">
        <v>0.52900491939019045</v>
      </c>
      <c r="AD26" s="233"/>
      <c r="AE26" s="234"/>
      <c r="AF26" s="229">
        <f>SUM(AB26:AC26)</f>
        <v>0.83746529638108225</v>
      </c>
      <c r="AG26" s="232" t="s">
        <v>75</v>
      </c>
    </row>
    <row r="27" spans="2:33" x14ac:dyDescent="0.2">
      <c r="C27" s="143">
        <f t="shared" si="5"/>
        <v>0.99999696091544066</v>
      </c>
      <c r="D27" s="143">
        <f t="shared" si="6"/>
        <v>0.99998367544411781</v>
      </c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7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230">
        <v>0.39411502452073116</v>
      </c>
      <c r="AE27" s="231">
        <v>0.6097488482686878</v>
      </c>
      <c r="AF27" s="229">
        <f>SUM(AB27:AC27)</f>
        <v>0.86743640213999107</v>
      </c>
      <c r="AG27" s="232" t="s">
        <v>81</v>
      </c>
    </row>
    <row r="28" spans="2:33" x14ac:dyDescent="0.2">
      <c r="C28" s="143">
        <f t="shared" si="5"/>
        <v>0.99916453088480806</v>
      </c>
      <c r="D28" s="143">
        <f t="shared" si="6"/>
        <v>0.99843397206139139</v>
      </c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7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230">
        <v>0.61227045075125197</v>
      </c>
      <c r="AE28" s="231">
        <v>0.38772954924874792</v>
      </c>
      <c r="AF28" s="229">
        <f>SUM(AB28:AC28)</f>
        <v>0.87854683472454087</v>
      </c>
      <c r="AG28" s="232" t="s">
        <v>82</v>
      </c>
    </row>
    <row r="29" spans="2:33" x14ac:dyDescent="0.2">
      <c r="C29" s="143">
        <f t="shared" si="5"/>
        <v>1</v>
      </c>
      <c r="D29" s="143">
        <f t="shared" si="6"/>
        <v>1</v>
      </c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230">
        <v>0.61227045075125208</v>
      </c>
      <c r="AE29" s="231">
        <v>0.39</v>
      </c>
      <c r="AF29" s="229">
        <v>0.85</v>
      </c>
      <c r="AG29" s="232" t="s">
        <v>76</v>
      </c>
    </row>
    <row r="30" spans="2:33" x14ac:dyDescent="0.2">
      <c r="C30" s="143">
        <f t="shared" si="5"/>
        <v>0.99997948359017086</v>
      </c>
      <c r="D30" s="143">
        <f t="shared" si="6"/>
        <v>1</v>
      </c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217"/>
      <c r="R30" s="218"/>
      <c r="S30" s="40">
        <f t="shared" si="7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230">
        <v>0.62781456953642389</v>
      </c>
      <c r="AE30" s="231">
        <v>0.37218543046357616</v>
      </c>
      <c r="AF30" s="229">
        <f>SUM(AB30:AC30)</f>
        <v>0.890066225165563</v>
      </c>
      <c r="AG30" s="232" t="s">
        <v>83</v>
      </c>
    </row>
    <row r="31" spans="2:33" x14ac:dyDescent="0.2">
      <c r="C31" s="143">
        <f t="shared" si="5"/>
        <v>0.99994946077282965</v>
      </c>
      <c r="D31" s="143">
        <f t="shared" si="6"/>
        <v>1</v>
      </c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217"/>
      <c r="R31" s="218"/>
      <c r="S31" s="40">
        <f t="shared" si="7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233"/>
      <c r="AE31" s="234"/>
      <c r="AF31" s="229">
        <v>1</v>
      </c>
      <c r="AG31" s="232" t="s">
        <v>73</v>
      </c>
    </row>
    <row r="32" spans="2:33" x14ac:dyDescent="0.2">
      <c r="B32" s="106" t="s">
        <v>121</v>
      </c>
      <c r="C32" s="143">
        <f t="shared" si="5"/>
        <v>1</v>
      </c>
      <c r="D32" s="143">
        <f t="shared" si="6"/>
        <v>1</v>
      </c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3.5375675400142727E-2</v>
      </c>
      <c r="Q32" s="217"/>
      <c r="R32" s="218"/>
      <c r="S32" s="40">
        <f t="shared" si="7"/>
        <v>8.8184320521969617E-2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56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233"/>
      <c r="AE32" s="234"/>
      <c r="AF32" s="229">
        <f t="shared" ref="AF32:AF45" si="8">SUM(AB32:AC32)</f>
        <v>0.84615384615384615</v>
      </c>
      <c r="AG32" s="221" t="s">
        <v>72</v>
      </c>
    </row>
    <row r="33" spans="1:53" x14ac:dyDescent="0.2">
      <c r="C33" s="143">
        <f t="shared" si="5"/>
        <v>1.0028571428571427</v>
      </c>
      <c r="D33" s="143">
        <f t="shared" si="6"/>
        <v>0</v>
      </c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230">
        <v>0.6</v>
      </c>
      <c r="AE33" s="231">
        <v>0.4</v>
      </c>
      <c r="AF33" s="229">
        <f t="shared" si="8"/>
        <v>0.80999999999999994</v>
      </c>
      <c r="AG33" s="221" t="s">
        <v>71</v>
      </c>
    </row>
    <row r="34" spans="1:53" ht="15.75" x14ac:dyDescent="0.25">
      <c r="C34" s="143">
        <f t="shared" si="5"/>
        <v>0.99856733524355301</v>
      </c>
      <c r="D34" s="143">
        <f t="shared" si="6"/>
        <v>1</v>
      </c>
      <c r="E34" s="2"/>
      <c r="F34" s="184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217"/>
      <c r="R34" s="218"/>
      <c r="S34" s="40">
        <f t="shared" si="7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233"/>
      <c r="AE34" s="236"/>
      <c r="AF34" s="229">
        <f t="shared" si="8"/>
        <v>0.7822349570200573</v>
      </c>
      <c r="AG34" s="232" t="s">
        <v>114</v>
      </c>
    </row>
    <row r="35" spans="1:53" ht="15.75" x14ac:dyDescent="0.25">
      <c r="C35" s="143">
        <f t="shared" si="5"/>
        <v>1</v>
      </c>
      <c r="D35" s="143">
        <f t="shared" si="6"/>
        <v>0</v>
      </c>
      <c r="E35" s="15"/>
      <c r="F35" s="184" t="s">
        <v>115</v>
      </c>
      <c r="G35" s="213"/>
      <c r="H35" s="217"/>
      <c r="I35" s="219"/>
      <c r="J35" s="219"/>
      <c r="K35" s="219"/>
      <c r="L35" s="219"/>
      <c r="M35" s="219"/>
      <c r="N35" s="219"/>
      <c r="O35" s="219"/>
      <c r="P35" s="218"/>
      <c r="Q35" s="217"/>
      <c r="R35" s="218"/>
      <c r="S35" s="40"/>
      <c r="T35" s="66">
        <v>10834</v>
      </c>
      <c r="U35" s="33">
        <v>9.2302012183865609E-5</v>
      </c>
      <c r="V35" s="13">
        <v>5.5381207310319363E-4</v>
      </c>
      <c r="W35" s="13">
        <v>4.430496584825549E-3</v>
      </c>
      <c r="X35" s="13">
        <v>1.5599040059073288E-2</v>
      </c>
      <c r="Y35" s="13">
        <v>3.8582241092855823E-2</v>
      </c>
      <c r="Z35" s="13">
        <v>9.8301642975816866E-2</v>
      </c>
      <c r="AA35" s="13">
        <v>0.19466494369577256</v>
      </c>
      <c r="AB35" s="13">
        <v>0.26656821118700386</v>
      </c>
      <c r="AC35" s="14">
        <v>0.38120731031936494</v>
      </c>
      <c r="AD35" s="230">
        <v>0.6</v>
      </c>
      <c r="AE35" s="231">
        <v>0.4</v>
      </c>
      <c r="AF35" s="229">
        <f t="shared" si="8"/>
        <v>0.64777552150636875</v>
      </c>
      <c r="AG35" s="237"/>
    </row>
    <row r="36" spans="1:53" ht="15.75" x14ac:dyDescent="0.25">
      <c r="C36" s="143">
        <f t="shared" si="5"/>
        <v>1</v>
      </c>
      <c r="D36" s="143">
        <f t="shared" si="6"/>
        <v>0.99762244412743706</v>
      </c>
      <c r="E36" s="15"/>
      <c r="F36" s="184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7"/>
        <v>0.12125534950071326</v>
      </c>
      <c r="T36" s="66">
        <v>428</v>
      </c>
      <c r="U36" s="36">
        <v>0</v>
      </c>
      <c r="V36" s="13">
        <v>0</v>
      </c>
      <c r="W36" s="13">
        <v>7.8125E-3</v>
      </c>
      <c r="X36" s="13">
        <v>3.125E-2</v>
      </c>
      <c r="Y36" s="13">
        <v>6.25E-2</v>
      </c>
      <c r="Z36" s="13">
        <v>8.59375E-2</v>
      </c>
      <c r="AA36" s="13">
        <v>0.2109375</v>
      </c>
      <c r="AB36" s="13">
        <v>0.1953125</v>
      </c>
      <c r="AC36" s="14">
        <v>0.40625</v>
      </c>
      <c r="AD36" s="230">
        <v>0.50800000000000001</v>
      </c>
      <c r="AE36" s="231">
        <v>0.48599999999999999</v>
      </c>
      <c r="AF36" s="229">
        <f t="shared" si="8"/>
        <v>0.6015625</v>
      </c>
      <c r="AG36" s="237"/>
    </row>
    <row r="37" spans="1:53" ht="15.75" x14ac:dyDescent="0.25">
      <c r="C37" s="143">
        <f t="shared" si="5"/>
        <v>1</v>
      </c>
      <c r="D37" s="143">
        <f t="shared" si="6"/>
        <v>1</v>
      </c>
      <c r="E37" s="15"/>
      <c r="F37" s="184" t="s">
        <v>122</v>
      </c>
      <c r="G37" s="67">
        <v>13989</v>
      </c>
      <c r="H37" s="33">
        <v>7.266913741733886E-3</v>
      </c>
      <c r="I37" s="13">
        <v>2.042002761427222E-2</v>
      </c>
      <c r="J37" s="13">
        <v>0.10820434561441755</v>
      </c>
      <c r="K37" s="13">
        <v>0.14628297362110312</v>
      </c>
      <c r="L37" s="13">
        <v>0.16394157401351647</v>
      </c>
      <c r="M37" s="13">
        <v>0.19729670808807501</v>
      </c>
      <c r="N37" s="13">
        <v>0.16314221350192573</v>
      </c>
      <c r="O37" s="13">
        <v>9.1999127970350994E-2</v>
      </c>
      <c r="P37" s="14">
        <v>0.10144611583460504</v>
      </c>
      <c r="Q37" s="217"/>
      <c r="R37" s="218"/>
      <c r="S37" s="40">
        <f t="shared" ref="S37:S39" si="9">SUM(O37:P37)</f>
        <v>0.19344524380495604</v>
      </c>
      <c r="T37" s="66">
        <v>671</v>
      </c>
      <c r="U37" s="36">
        <v>1.4326647564469914E-3</v>
      </c>
      <c r="V37" s="13">
        <v>0</v>
      </c>
      <c r="W37" s="13">
        <v>1.4326647564469914E-3</v>
      </c>
      <c r="X37" s="13">
        <v>1.1461318051575931E-2</v>
      </c>
      <c r="Y37" s="13">
        <v>2.0057306590257881E-2</v>
      </c>
      <c r="Z37" s="13">
        <v>4.5845272206303724E-2</v>
      </c>
      <c r="AA37" s="13">
        <v>0.13753581661891118</v>
      </c>
      <c r="AB37" s="13">
        <v>0.2148997134670487</v>
      </c>
      <c r="AC37" s="14">
        <v>0.56733524355300857</v>
      </c>
      <c r="AD37" s="230">
        <v>0.50800000000000001</v>
      </c>
      <c r="AE37" s="231">
        <v>0.48599999999999999</v>
      </c>
      <c r="AF37" s="229">
        <f t="shared" si="8"/>
        <v>0.7822349570200573</v>
      </c>
      <c r="AG37" s="237"/>
    </row>
    <row r="38" spans="1:53" ht="15.75" x14ac:dyDescent="0.25">
      <c r="C38" s="143">
        <f>SUM(U38:AC38)</f>
        <v>1</v>
      </c>
      <c r="D38" s="143">
        <f>SUM(H38:P38)</f>
        <v>1.002226225219464</v>
      </c>
      <c r="E38" s="2"/>
      <c r="F38" s="184" t="s">
        <v>101</v>
      </c>
      <c r="G38" s="67">
        <v>34402</v>
      </c>
      <c r="H38" s="33">
        <v>1.6650000000000002E-2</v>
      </c>
      <c r="I38" s="13">
        <v>1.6650000000000002E-2</v>
      </c>
      <c r="J38" s="13">
        <v>0.11903377710598222</v>
      </c>
      <c r="K38" s="13">
        <v>0.14650311028428581</v>
      </c>
      <c r="L38" s="13">
        <v>0.14740422068484391</v>
      </c>
      <c r="M38" s="13">
        <v>0.17900122085925238</v>
      </c>
      <c r="N38" s="13">
        <v>0.14098017557118772</v>
      </c>
      <c r="O38" s="13">
        <v>9.7145514795651422E-2</v>
      </c>
      <c r="P38" s="13">
        <v>0.13885820591826056</v>
      </c>
      <c r="Q38" s="33">
        <v>0.45884000000000003</v>
      </c>
      <c r="R38" s="13">
        <v>0.457759548863438</v>
      </c>
      <c r="S38" s="40">
        <f>SUM(P38:P38)</f>
        <v>0.13885820591826056</v>
      </c>
      <c r="T38" s="66">
        <v>1404</v>
      </c>
      <c r="U38" s="36">
        <v>0</v>
      </c>
      <c r="V38" s="13">
        <v>0</v>
      </c>
      <c r="W38" s="13">
        <v>7.8125E-3</v>
      </c>
      <c r="X38" s="13">
        <v>3.125E-2</v>
      </c>
      <c r="Y38" s="13">
        <v>6.25E-2</v>
      </c>
      <c r="Z38" s="13">
        <v>8.59375E-2</v>
      </c>
      <c r="AA38" s="13">
        <v>0.2109375</v>
      </c>
      <c r="AB38" s="13">
        <v>0.1953125</v>
      </c>
      <c r="AC38" s="13">
        <v>0.40625</v>
      </c>
      <c r="AD38" s="238">
        <v>0.50800000000000001</v>
      </c>
      <c r="AE38" s="231">
        <v>0.48599999999999999</v>
      </c>
      <c r="AF38" s="229">
        <f t="shared" si="8"/>
        <v>0.6015625</v>
      </c>
      <c r="AG38" s="221"/>
    </row>
    <row r="39" spans="1:53" ht="15.75" x14ac:dyDescent="0.25">
      <c r="C39" s="143">
        <f>SUM(U39:AC39)</f>
        <v>1</v>
      </c>
      <c r="D39" s="143">
        <f t="shared" si="6"/>
        <v>1</v>
      </c>
      <c r="E39" s="2"/>
      <c r="F39" s="184" t="s">
        <v>92</v>
      </c>
      <c r="G39" s="93">
        <v>30023</v>
      </c>
      <c r="H39" s="94">
        <v>5.0000000000000001E-3</v>
      </c>
      <c r="I39" s="94">
        <v>5.0000000000000001E-3</v>
      </c>
      <c r="J39" s="94">
        <v>0.09</v>
      </c>
      <c r="K39" s="94">
        <v>0.13</v>
      </c>
      <c r="L39" s="94">
        <v>0.16</v>
      </c>
      <c r="M39" s="94">
        <v>0.19</v>
      </c>
      <c r="N39" s="94">
        <v>0.18</v>
      </c>
      <c r="O39" s="94">
        <v>0.13</v>
      </c>
      <c r="P39" s="94">
        <v>0.11</v>
      </c>
      <c r="Q39" s="123">
        <v>0.45500000000000002</v>
      </c>
      <c r="R39" s="94">
        <v>0.54115999999999997</v>
      </c>
      <c r="S39" s="40">
        <f t="shared" si="9"/>
        <v>0.24</v>
      </c>
      <c r="T39" s="102">
        <v>2227</v>
      </c>
      <c r="U39" s="123">
        <v>0</v>
      </c>
      <c r="V39" s="94">
        <v>0</v>
      </c>
      <c r="W39" s="94">
        <v>0.01</v>
      </c>
      <c r="X39" s="94">
        <v>0.01</v>
      </c>
      <c r="Y39" s="94">
        <v>0.04</v>
      </c>
      <c r="Z39" s="94">
        <v>0.1</v>
      </c>
      <c r="AA39" s="94">
        <v>0.19</v>
      </c>
      <c r="AB39" s="94">
        <v>0.27</v>
      </c>
      <c r="AC39" s="94">
        <v>0.38</v>
      </c>
      <c r="AD39" s="239">
        <v>0.56000000000000005</v>
      </c>
      <c r="AE39" s="240">
        <v>0.44</v>
      </c>
      <c r="AF39" s="229">
        <f t="shared" si="8"/>
        <v>0.65</v>
      </c>
      <c r="AG39" s="221"/>
    </row>
    <row r="40" spans="1:53" ht="15.75" x14ac:dyDescent="0.25">
      <c r="C40" s="143">
        <f t="shared" si="5"/>
        <v>1.0009999999999999</v>
      </c>
      <c r="D40" s="143">
        <f t="shared" si="6"/>
        <v>0.99800000000000011</v>
      </c>
      <c r="E40" s="2"/>
      <c r="F40" s="184" t="s">
        <v>118</v>
      </c>
      <c r="G40" s="93">
        <v>10154</v>
      </c>
      <c r="H40" s="94">
        <v>8.9999999999999993E-3</v>
      </c>
      <c r="I40" s="94">
        <v>8.9999999999999993E-3</v>
      </c>
      <c r="J40" s="94">
        <v>0.107</v>
      </c>
      <c r="K40" s="94">
        <v>0.13900000000000001</v>
      </c>
      <c r="L40" s="94">
        <v>0.17</v>
      </c>
      <c r="M40" s="94">
        <v>0.19800000000000001</v>
      </c>
      <c r="N40" s="94">
        <v>0.16400000000000001</v>
      </c>
      <c r="O40" s="94">
        <v>0.105</v>
      </c>
      <c r="P40" s="94">
        <v>9.7000000000000003E-2</v>
      </c>
      <c r="Q40" s="123">
        <v>0.45065</v>
      </c>
      <c r="R40" s="94">
        <v>0.54949999999999999</v>
      </c>
      <c r="S40" s="40">
        <f t="shared" ref="S40" si="10">SUM(O40:P40)</f>
        <v>0.20200000000000001</v>
      </c>
      <c r="T40" s="102">
        <v>436</v>
      </c>
      <c r="U40" s="123">
        <v>0</v>
      </c>
      <c r="V40" s="94">
        <v>0</v>
      </c>
      <c r="W40" s="94">
        <v>0</v>
      </c>
      <c r="X40" s="94">
        <v>1.0999999999999999E-2</v>
      </c>
      <c r="Y40" s="94">
        <v>2.7E-2</v>
      </c>
      <c r="Z40" s="94">
        <v>7.0999999999999994E-2</v>
      </c>
      <c r="AA40" s="94">
        <v>0.214</v>
      </c>
      <c r="AB40" s="94">
        <v>0.28299999999999997</v>
      </c>
      <c r="AC40" s="94">
        <v>0.39500000000000002</v>
      </c>
      <c r="AD40" s="239">
        <v>0.58550000000000002</v>
      </c>
      <c r="AE40" s="240">
        <v>0.41449999999999998</v>
      </c>
      <c r="AF40" s="229">
        <f t="shared" si="8"/>
        <v>0.67799999999999994</v>
      </c>
      <c r="AG40" s="221"/>
    </row>
    <row r="41" spans="1:53" ht="15.75" x14ac:dyDescent="0.25">
      <c r="C41" s="143">
        <f t="shared" si="5"/>
        <v>1</v>
      </c>
      <c r="D41" s="143">
        <f t="shared" si="6"/>
        <v>1</v>
      </c>
      <c r="E41" s="2"/>
      <c r="F41" s="184" t="s">
        <v>128</v>
      </c>
      <c r="G41" s="93">
        <v>14193</v>
      </c>
      <c r="H41" s="94">
        <v>8.3139575847248643E-3</v>
      </c>
      <c r="I41" s="13">
        <v>2.2405411118156839E-2</v>
      </c>
      <c r="J41" s="94">
        <v>0.10871556401042767</v>
      </c>
      <c r="K41" s="94">
        <v>0.16409497639681533</v>
      </c>
      <c r="L41" s="94">
        <v>0.1788910026069189</v>
      </c>
      <c r="M41" s="94">
        <v>0.19108010991333757</v>
      </c>
      <c r="N41" s="94">
        <v>0.14676248855069401</v>
      </c>
      <c r="O41" s="94">
        <v>0.10089480729937293</v>
      </c>
      <c r="P41" s="94">
        <v>7.8841682519551898E-2</v>
      </c>
      <c r="Q41" s="130">
        <v>0.46290424857324031</v>
      </c>
      <c r="R41" s="182">
        <v>0.53709575142675969</v>
      </c>
      <c r="S41" s="40">
        <f>SUM(P41:P41)</f>
        <v>7.8841682519551898E-2</v>
      </c>
      <c r="T41" s="102">
        <v>584</v>
      </c>
      <c r="U41" s="123">
        <v>0</v>
      </c>
      <c r="V41" s="94">
        <v>0</v>
      </c>
      <c r="W41" s="94">
        <v>4.2643923240938165E-3</v>
      </c>
      <c r="X41" s="94">
        <v>2.3454157782515993E-2</v>
      </c>
      <c r="Y41" s="94">
        <v>2.5586353944562899E-2</v>
      </c>
      <c r="Z41" s="94">
        <v>7.2494669509594878E-2</v>
      </c>
      <c r="AA41" s="94">
        <v>0.17910447761194029</v>
      </c>
      <c r="AB41" s="94">
        <v>0.26652452025586354</v>
      </c>
      <c r="AC41" s="94">
        <v>0.42857142857142855</v>
      </c>
      <c r="AD41" s="239">
        <v>0.53767123287671237</v>
      </c>
      <c r="AE41" s="240">
        <v>0.46232876712328769</v>
      </c>
      <c r="AF41" s="229">
        <f t="shared" si="8"/>
        <v>0.69509594882729209</v>
      </c>
      <c r="AG41" s="221"/>
    </row>
    <row r="42" spans="1:53" ht="15.75" x14ac:dyDescent="0.25">
      <c r="C42" s="143">
        <f t="shared" si="5"/>
        <v>1</v>
      </c>
      <c r="D42" s="143">
        <f t="shared" si="6"/>
        <v>0.99926769959897932</v>
      </c>
      <c r="E42" s="2"/>
      <c r="F42" s="184" t="s">
        <v>129</v>
      </c>
      <c r="G42" s="93">
        <v>13715</v>
      </c>
      <c r="H42" s="94">
        <v>9.5499999999999995E-3</v>
      </c>
      <c r="I42" s="94">
        <v>9.5499999999999995E-3</v>
      </c>
      <c r="J42" s="94">
        <v>0.12541013488880787</v>
      </c>
      <c r="K42" s="94">
        <v>0.16317900109369304</v>
      </c>
      <c r="L42" s="94">
        <v>0.17404301859278162</v>
      </c>
      <c r="M42" s="94">
        <v>0.18556325191396281</v>
      </c>
      <c r="N42" s="94">
        <v>0.15377324097703243</v>
      </c>
      <c r="O42" s="94">
        <v>9.2745169522420706E-2</v>
      </c>
      <c r="P42" s="94">
        <v>8.545388261028071E-2</v>
      </c>
      <c r="Q42" s="130">
        <v>0.39701057236602261</v>
      </c>
      <c r="R42" s="182">
        <v>0.60007291286912146</v>
      </c>
      <c r="S42" s="40">
        <f t="shared" ref="S42:S43" si="11">SUM(O42:P42)</f>
        <v>0.17819905213270143</v>
      </c>
      <c r="T42" s="102">
        <v>557</v>
      </c>
      <c r="U42" s="123">
        <v>0</v>
      </c>
      <c r="V42" s="94">
        <v>0</v>
      </c>
      <c r="W42" s="94">
        <v>0</v>
      </c>
      <c r="X42" s="94">
        <v>5.3859964093357273E-3</v>
      </c>
      <c r="Y42" s="94">
        <v>1.7953321364452424E-2</v>
      </c>
      <c r="Z42" s="94">
        <v>5.9245960502692999E-2</v>
      </c>
      <c r="AA42" s="94">
        <v>0.1615798922800718</v>
      </c>
      <c r="AB42" s="94">
        <v>0.26032315978456017</v>
      </c>
      <c r="AC42" s="94">
        <v>0.49551166965888688</v>
      </c>
      <c r="AD42" s="239">
        <v>0.58550000000000002</v>
      </c>
      <c r="AE42" s="240">
        <v>0.41449999999999998</v>
      </c>
      <c r="AF42" s="229">
        <f t="shared" si="8"/>
        <v>0.75583482944344704</v>
      </c>
      <c r="AG42" s="221"/>
    </row>
    <row r="43" spans="1:53" ht="15.75" x14ac:dyDescent="0.25">
      <c r="C43" s="143">
        <f t="shared" ref="C43:C45" si="12">SUM(U43:AC43)</f>
        <v>0.99990000000000001</v>
      </c>
      <c r="D43" s="143">
        <f t="shared" ref="D43:D45" si="13">SUM(H43:P43)</f>
        <v>0.99619999999999997</v>
      </c>
      <c r="E43" s="2"/>
      <c r="F43" s="184" t="s">
        <v>130</v>
      </c>
      <c r="G43" s="93">
        <v>10447</v>
      </c>
      <c r="H43" s="33">
        <v>1.12E-2</v>
      </c>
      <c r="I43" s="13">
        <v>2.3699999999999999E-2</v>
      </c>
      <c r="J43" s="13">
        <v>0.13239999999999999</v>
      </c>
      <c r="K43" s="13">
        <v>0.16250000000000001</v>
      </c>
      <c r="L43" s="13">
        <v>0.16400000000000001</v>
      </c>
      <c r="M43" s="13">
        <v>0.1794</v>
      </c>
      <c r="N43" s="13">
        <v>0.1429</v>
      </c>
      <c r="O43" s="13">
        <v>9.6199999999999994E-2</v>
      </c>
      <c r="P43" s="13">
        <v>8.3900000000000002E-2</v>
      </c>
      <c r="Q43" s="33">
        <v>0.4743</v>
      </c>
      <c r="R43" s="13">
        <v>0.52569999999999995</v>
      </c>
      <c r="S43" s="40">
        <f t="shared" si="11"/>
        <v>0.18009999999999998</v>
      </c>
      <c r="T43" s="102">
        <v>486</v>
      </c>
      <c r="U43" s="33">
        <v>0</v>
      </c>
      <c r="V43" s="13">
        <v>0</v>
      </c>
      <c r="W43" s="13">
        <v>8.2000000000000007E-3</v>
      </c>
      <c r="X43" s="13">
        <v>4.1000000000000003E-3</v>
      </c>
      <c r="Y43" s="13">
        <v>3.09E-2</v>
      </c>
      <c r="Z43" s="13">
        <v>5.7599999999999998E-2</v>
      </c>
      <c r="AA43" s="13">
        <v>0.13370000000000001</v>
      </c>
      <c r="AB43" s="13">
        <v>0.251</v>
      </c>
      <c r="AC43" s="13">
        <v>0.51439999999999997</v>
      </c>
      <c r="AD43" s="238">
        <v>0.60599999999999998</v>
      </c>
      <c r="AE43" s="230">
        <v>0.39400000000000002</v>
      </c>
      <c r="AF43" s="229">
        <f t="shared" si="8"/>
        <v>0.76539999999999997</v>
      </c>
      <c r="AG43" s="221"/>
    </row>
    <row r="44" spans="1:53" ht="15.75" x14ac:dyDescent="0.25">
      <c r="C44" s="143">
        <f t="shared" si="12"/>
        <v>0.99691358024691357</v>
      </c>
      <c r="D44" s="143">
        <f t="shared" si="13"/>
        <v>0.99989615784008312</v>
      </c>
      <c r="E44" s="2"/>
      <c r="F44" s="184" t="s">
        <v>131</v>
      </c>
      <c r="G44" s="93">
        <v>9630</v>
      </c>
      <c r="H44" s="33">
        <v>1.0072689511941848E-2</v>
      </c>
      <c r="I44" s="13">
        <v>2.0456905503634475E-2</v>
      </c>
      <c r="J44" s="13">
        <v>0.11983385254413292</v>
      </c>
      <c r="K44" s="13">
        <v>0.1537902388369678</v>
      </c>
      <c r="L44" s="13">
        <v>0.17279335410176533</v>
      </c>
      <c r="M44" s="13">
        <v>0.18826583592938734</v>
      </c>
      <c r="N44" s="13">
        <v>0.15368639667705089</v>
      </c>
      <c r="O44" s="13">
        <v>8.8785046728971959E-2</v>
      </c>
      <c r="P44" s="13">
        <v>9.2211838006230534E-2</v>
      </c>
      <c r="Q44" s="33">
        <v>0.47824506749740392</v>
      </c>
      <c r="R44" s="13">
        <v>0.52175493250259608</v>
      </c>
      <c r="S44" s="40">
        <f t="shared" ref="S44:S45" si="14">SUM(O44:P44)</f>
        <v>0.18099688473520248</v>
      </c>
      <c r="T44" s="102">
        <v>324</v>
      </c>
      <c r="U44" s="33">
        <v>0</v>
      </c>
      <c r="V44" s="13">
        <v>0</v>
      </c>
      <c r="W44" s="13">
        <v>3.0864197530864196E-3</v>
      </c>
      <c r="X44" s="13">
        <v>9.2592592592592587E-3</v>
      </c>
      <c r="Y44" s="13">
        <v>2.1604938271604937E-2</v>
      </c>
      <c r="Z44" s="13">
        <v>6.1728395061728392E-2</v>
      </c>
      <c r="AA44" s="13">
        <v>0.18209876543209877</v>
      </c>
      <c r="AB44" s="13">
        <v>0.26543209876543211</v>
      </c>
      <c r="AC44" s="13">
        <v>0.45370370370370372</v>
      </c>
      <c r="AD44" s="238">
        <v>0.56999999999999995</v>
      </c>
      <c r="AE44" s="230">
        <v>0.43275308641975302</v>
      </c>
      <c r="AF44" s="229">
        <f t="shared" si="8"/>
        <v>0.71913580246913589</v>
      </c>
      <c r="AG44" s="221"/>
    </row>
    <row r="45" spans="1:53" ht="15.75" x14ac:dyDescent="0.25">
      <c r="C45" s="143">
        <f t="shared" si="12"/>
        <v>1</v>
      </c>
      <c r="D45" s="143">
        <f t="shared" si="13"/>
        <v>0.99905328644847169</v>
      </c>
      <c r="E45" s="2"/>
      <c r="F45" s="184" t="s">
        <v>136</v>
      </c>
      <c r="G45" s="93">
        <v>7394</v>
      </c>
      <c r="H45" s="33">
        <v>1.4471192859074925E-2</v>
      </c>
      <c r="I45" s="13">
        <v>5.4503651609413041E-2</v>
      </c>
      <c r="J45" s="13">
        <v>0.19894509061401136</v>
      </c>
      <c r="K45" s="13">
        <v>0.17189613199891804</v>
      </c>
      <c r="L45" s="13">
        <v>0.17067892886123884</v>
      </c>
      <c r="M45" s="13">
        <v>0.1817690018934271</v>
      </c>
      <c r="N45" s="13">
        <v>0.11766296997565594</v>
      </c>
      <c r="O45" s="13">
        <v>5.6397078712469573E-2</v>
      </c>
      <c r="P45" s="13">
        <v>3.2729239924262916E-2</v>
      </c>
      <c r="Q45" s="33">
        <v>0.48843551528266199</v>
      </c>
      <c r="R45" s="13">
        <v>0.518627833378415</v>
      </c>
      <c r="S45" s="40">
        <f t="shared" si="14"/>
        <v>8.9126318636732482E-2</v>
      </c>
      <c r="T45" s="102">
        <v>157</v>
      </c>
      <c r="U45" s="33">
        <v>6.369426751592357E-3</v>
      </c>
      <c r="V45" s="13">
        <v>0</v>
      </c>
      <c r="W45" s="13">
        <v>6.369426751592357E-3</v>
      </c>
      <c r="X45" s="13">
        <v>6.369426751592357E-3</v>
      </c>
      <c r="Y45" s="13">
        <v>5.7324840764331211E-2</v>
      </c>
      <c r="Z45" s="13">
        <v>9.5541401273885357E-2</v>
      </c>
      <c r="AA45" s="13">
        <v>0.2356687898089172</v>
      </c>
      <c r="AB45" s="13">
        <v>0.26114649681528662</v>
      </c>
      <c r="AC45" s="13">
        <v>0.33121019108280253</v>
      </c>
      <c r="AD45" s="238">
        <v>0.61149554140127405</v>
      </c>
      <c r="AE45" s="230">
        <v>0.388565605095541</v>
      </c>
      <c r="AF45" s="229">
        <f t="shared" si="8"/>
        <v>0.59235668789808915</v>
      </c>
      <c r="AG45" s="221"/>
    </row>
    <row r="46" spans="1:53" x14ac:dyDescent="0.2">
      <c r="E46" s="2"/>
      <c r="F46" s="66"/>
      <c r="G46" s="93"/>
      <c r="H46" s="33"/>
      <c r="I46" s="13"/>
      <c r="J46" s="13"/>
      <c r="K46" s="13"/>
      <c r="L46" s="13"/>
      <c r="M46" s="13"/>
      <c r="N46" s="13"/>
      <c r="O46" s="13"/>
      <c r="P46" s="13"/>
      <c r="Q46" s="33"/>
      <c r="R46" s="13"/>
      <c r="S46" s="40"/>
      <c r="T46" s="102"/>
      <c r="U46" s="33"/>
      <c r="V46" s="13"/>
      <c r="W46" s="13"/>
      <c r="X46" s="13"/>
      <c r="Y46" s="13"/>
      <c r="Z46" s="13"/>
      <c r="AA46" s="13"/>
      <c r="AB46" s="13"/>
      <c r="AC46" s="13"/>
      <c r="AD46" s="238"/>
      <c r="AE46" s="230"/>
      <c r="AF46" s="229"/>
      <c r="AG46" s="221"/>
    </row>
    <row r="47" spans="1:53" x14ac:dyDescent="0.2">
      <c r="E47" s="2"/>
      <c r="F47" s="66"/>
      <c r="G47" s="93"/>
      <c r="H47" s="33"/>
      <c r="I47" s="13"/>
      <c r="J47" s="13"/>
      <c r="K47" s="13"/>
      <c r="L47" s="13"/>
      <c r="M47" s="13"/>
      <c r="N47" s="13"/>
      <c r="O47" s="13"/>
      <c r="P47" s="13"/>
      <c r="Q47" s="33"/>
      <c r="R47" s="13"/>
      <c r="S47" s="40"/>
      <c r="T47" s="102"/>
      <c r="U47" s="33"/>
      <c r="V47" s="13"/>
      <c r="W47" s="13"/>
      <c r="X47" s="13"/>
      <c r="Y47" s="13"/>
      <c r="Z47" s="13"/>
      <c r="AA47" s="13"/>
      <c r="AB47" s="13"/>
      <c r="AC47" s="13"/>
      <c r="AD47" s="238"/>
      <c r="AE47" s="230"/>
      <c r="AF47" s="229"/>
      <c r="AG47" s="221"/>
    </row>
    <row r="48" spans="1:53" s="135" customFormat="1" x14ac:dyDescent="0.2">
      <c r="A48"/>
      <c r="B48"/>
      <c r="C48"/>
      <c r="D48"/>
      <c r="E48" s="2"/>
      <c r="F48" s="11"/>
      <c r="G48" s="17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80"/>
      <c r="T48" s="102"/>
      <c r="U48" s="13"/>
      <c r="V48" s="13"/>
      <c r="W48" s="13"/>
      <c r="X48" s="13"/>
      <c r="Y48" s="13"/>
      <c r="Z48" s="13"/>
      <c r="AA48" s="13"/>
      <c r="AB48" s="13"/>
      <c r="AC48" s="13"/>
      <c r="AD48" s="230"/>
      <c r="AE48" s="230"/>
      <c r="AF48" s="241"/>
      <c r="AG48" s="221"/>
      <c r="AH48" s="220"/>
      <c r="AI48" s="220"/>
      <c r="AJ48" s="220"/>
      <c r="AK48" s="220"/>
      <c r="AL48" s="220"/>
      <c r="AM48" s="220"/>
      <c r="AN48" s="220"/>
      <c r="AO48" s="220"/>
      <c r="AP48" s="220"/>
      <c r="AQ48" s="220"/>
      <c r="AR48" s="220"/>
      <c r="AS48" s="220"/>
      <c r="AT48" s="220"/>
      <c r="AU48"/>
      <c r="AV48"/>
      <c r="AW48"/>
      <c r="AX48"/>
      <c r="AY48"/>
      <c r="AZ48"/>
      <c r="BA48"/>
    </row>
    <row r="49" spans="1:53" s="135" customFormat="1" ht="13.5" thickBot="1" x14ac:dyDescent="0.25">
      <c r="A49"/>
      <c r="B49"/>
      <c r="C49"/>
      <c r="D4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21"/>
      <c r="AE49" s="221"/>
      <c r="AF49" s="221"/>
      <c r="AG49" s="221"/>
      <c r="AH49" s="220"/>
      <c r="AI49" s="220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/>
      <c r="AV49"/>
      <c r="AW49"/>
      <c r="AX49"/>
      <c r="AY49"/>
      <c r="AZ49"/>
      <c r="BA49"/>
    </row>
    <row r="50" spans="1:53" s="135" customFormat="1" x14ac:dyDescent="0.2">
      <c r="A50"/>
      <c r="B50"/>
      <c r="C50"/>
      <c r="D50"/>
      <c r="E50" s="2"/>
      <c r="F50" s="113"/>
      <c r="G50" s="112" t="s">
        <v>11</v>
      </c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3"/>
      <c r="Z50" s="114"/>
      <c r="AA50" s="37" t="s">
        <v>11</v>
      </c>
      <c r="AB50" s="150"/>
      <c r="AC50" s="113" t="s">
        <v>14</v>
      </c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6"/>
      <c r="AU50" s="113"/>
      <c r="AV50" s="114"/>
      <c r="AW50" s="37" t="s">
        <v>14</v>
      </c>
      <c r="AX50" s="2"/>
      <c r="AY50"/>
      <c r="AZ50"/>
      <c r="BA50"/>
    </row>
    <row r="51" spans="1:53" s="135" customFormat="1" ht="13.5" thickBot="1" x14ac:dyDescent="0.25">
      <c r="A51"/>
      <c r="B51"/>
      <c r="C51"/>
      <c r="D51"/>
      <c r="E51" s="2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5"/>
      <c r="Z51" s="7"/>
      <c r="AA51" s="38"/>
      <c r="AB51" s="150"/>
      <c r="AC51" s="86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3"/>
      <c r="AU51" s="86"/>
      <c r="AV51" s="87"/>
      <c r="AW51" s="38"/>
      <c r="AX51"/>
      <c r="AY51"/>
      <c r="AZ51"/>
      <c r="BA51"/>
    </row>
    <row r="52" spans="1:53" s="135" customFormat="1" x14ac:dyDescent="0.2">
      <c r="B52" s="144">
        <f t="shared" ref="B52:B67" si="15">G55-Y55-Z55</f>
        <v>0</v>
      </c>
      <c r="C52"/>
      <c r="D52"/>
      <c r="E52"/>
      <c r="F52" s="113" t="s">
        <v>19</v>
      </c>
      <c r="G52" s="64" t="s">
        <v>13</v>
      </c>
      <c r="H52" s="112">
        <v>0</v>
      </c>
      <c r="I52" s="112">
        <v>5</v>
      </c>
      <c r="J52" s="112">
        <v>10</v>
      </c>
      <c r="K52" s="112">
        <v>15</v>
      </c>
      <c r="L52" s="112">
        <v>20</v>
      </c>
      <c r="M52" s="112">
        <v>25</v>
      </c>
      <c r="N52" s="112">
        <v>30</v>
      </c>
      <c r="O52" s="112">
        <v>35</v>
      </c>
      <c r="P52" s="112">
        <v>40</v>
      </c>
      <c r="Q52" s="112">
        <v>45</v>
      </c>
      <c r="R52" s="112">
        <v>50</v>
      </c>
      <c r="S52" s="112">
        <v>55</v>
      </c>
      <c r="T52" s="112">
        <v>60</v>
      </c>
      <c r="U52" s="112">
        <v>65</v>
      </c>
      <c r="V52" s="112">
        <v>70</v>
      </c>
      <c r="W52" s="112">
        <v>75</v>
      </c>
      <c r="X52" s="112" t="s">
        <v>25</v>
      </c>
      <c r="Y52" s="113" t="s">
        <v>15</v>
      </c>
      <c r="Z52" s="114" t="s">
        <v>16</v>
      </c>
      <c r="AA52" s="37" t="s">
        <v>32</v>
      </c>
      <c r="AB52" s="151"/>
      <c r="AC52" s="64" t="s">
        <v>13</v>
      </c>
      <c r="AD52" s="222">
        <v>0</v>
      </c>
      <c r="AE52" s="222">
        <v>5</v>
      </c>
      <c r="AF52" s="222">
        <v>10</v>
      </c>
      <c r="AG52" s="222">
        <v>15</v>
      </c>
      <c r="AH52" s="222">
        <v>20</v>
      </c>
      <c r="AI52" s="222">
        <v>25</v>
      </c>
      <c r="AJ52" s="222">
        <v>30</v>
      </c>
      <c r="AK52" s="222">
        <v>35</v>
      </c>
      <c r="AL52" s="222">
        <v>40</v>
      </c>
      <c r="AM52" s="222">
        <v>45</v>
      </c>
      <c r="AN52" s="222">
        <v>50</v>
      </c>
      <c r="AO52" s="222">
        <v>55</v>
      </c>
      <c r="AP52" s="222">
        <v>60</v>
      </c>
      <c r="AQ52" s="222">
        <v>65</v>
      </c>
      <c r="AR52" s="222">
        <v>70</v>
      </c>
      <c r="AS52" s="222">
        <v>75</v>
      </c>
      <c r="AT52" s="222" t="s">
        <v>25</v>
      </c>
      <c r="AU52" s="113" t="s">
        <v>15</v>
      </c>
      <c r="AV52" s="114" t="s">
        <v>16</v>
      </c>
      <c r="AW52" s="37" t="s">
        <v>32</v>
      </c>
      <c r="AX52"/>
      <c r="AY52"/>
      <c r="AZ52"/>
      <c r="BA52"/>
    </row>
    <row r="53" spans="1:53" s="135" customFormat="1" x14ac:dyDescent="0.2">
      <c r="B53" s="144">
        <f t="shared" si="15"/>
        <v>0</v>
      </c>
      <c r="C53"/>
      <c r="D53"/>
      <c r="E53"/>
      <c r="F53" s="152"/>
      <c r="G53" s="6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32"/>
      <c r="Z53" s="9"/>
      <c r="AA53" s="39"/>
      <c r="AB53" s="70"/>
      <c r="AC53" s="65"/>
      <c r="AD53" s="244"/>
      <c r="AE53" s="244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32"/>
      <c r="AV53" s="9"/>
      <c r="AW53" s="39"/>
      <c r="AX53"/>
      <c r="AY53"/>
      <c r="AZ53"/>
      <c r="BA53"/>
    </row>
    <row r="54" spans="1:53" s="135" customFormat="1" x14ac:dyDescent="0.2">
      <c r="B54" s="144">
        <f t="shared" si="15"/>
        <v>0</v>
      </c>
      <c r="C54"/>
      <c r="D54"/>
      <c r="E54"/>
      <c r="F54" s="66" t="s">
        <v>150</v>
      </c>
      <c r="G54" s="67">
        <v>4284</v>
      </c>
      <c r="H54" s="12">
        <f t="shared" ref="H54:H66" si="16">$G20*H20</f>
        <v>86</v>
      </c>
      <c r="I54" s="12"/>
      <c r="J54" s="12">
        <f t="shared" ref="J54:J66" si="17">$G20*I20</f>
        <v>211</v>
      </c>
      <c r="K54" s="12"/>
      <c r="L54" s="12">
        <f t="shared" ref="L54:L66" si="18">$G20*J20</f>
        <v>708</v>
      </c>
      <c r="M54" s="12"/>
      <c r="N54" s="12">
        <f t="shared" ref="N54:N66" si="19">$G20*K20</f>
        <v>701</v>
      </c>
      <c r="O54" s="12"/>
      <c r="P54" s="12">
        <f t="shared" ref="P54:P66" si="20">$G20*L20</f>
        <v>715</v>
      </c>
      <c r="Q54" s="12"/>
      <c r="R54" s="12">
        <f t="shared" ref="R54:R66" si="21">$G20*M20</f>
        <v>852.99999999999989</v>
      </c>
      <c r="S54" s="12"/>
      <c r="T54" s="12">
        <f t="shared" ref="T54:T66" si="22">$G20*N20</f>
        <v>428</v>
      </c>
      <c r="U54" s="12"/>
      <c r="V54" s="12">
        <f t="shared" ref="V54:V66" si="23">$G20*O20</f>
        <v>240</v>
      </c>
      <c r="W54" s="12"/>
      <c r="X54" s="12">
        <f t="shared" ref="X54:X66" si="24">$G20*P20</f>
        <v>342</v>
      </c>
      <c r="Y54" s="36">
        <f>$G20*Q20</f>
        <v>2034.8999999999999</v>
      </c>
      <c r="Z54" s="146">
        <f t="shared" ref="Z54:Z66" si="25">$G20*R20</f>
        <v>2249.1</v>
      </c>
      <c r="AA54" s="67">
        <f t="shared" ref="AA54:AA66" si="26">$G20*S20</f>
        <v>582</v>
      </c>
      <c r="AB54" s="70"/>
      <c r="AC54" s="66">
        <v>172</v>
      </c>
      <c r="AD54" s="245">
        <f>$T20*U20</f>
        <v>0</v>
      </c>
      <c r="AE54" s="245"/>
      <c r="AF54" s="245">
        <f>$T20*V20</f>
        <v>0</v>
      </c>
      <c r="AG54" s="245"/>
      <c r="AH54" s="245">
        <f>$T20*W20</f>
        <v>0</v>
      </c>
      <c r="AI54" s="245"/>
      <c r="AJ54" s="245">
        <f>$T20*X20</f>
        <v>1.4453781512605042</v>
      </c>
      <c r="AK54" s="245"/>
      <c r="AL54" s="245">
        <f>$T20*Y20</f>
        <v>2.8907563025210083</v>
      </c>
      <c r="AM54" s="245"/>
      <c r="AN54" s="245">
        <f>$T20*Z20</f>
        <v>2.8907563025210083</v>
      </c>
      <c r="AO54" s="245"/>
      <c r="AP54" s="245">
        <f>$T20*AA20</f>
        <v>11.563025210084033</v>
      </c>
      <c r="AQ54" s="245"/>
      <c r="AR54" s="245">
        <f>$T20*AB20</f>
        <v>36.134453781512605</v>
      </c>
      <c r="AS54" s="245"/>
      <c r="AT54" s="245">
        <f t="shared" ref="AT54:AW58" si="27">$T20*AC20</f>
        <v>117.07563025210085</v>
      </c>
      <c r="AU54" s="36">
        <f t="shared" si="27"/>
        <v>92.88000000000001</v>
      </c>
      <c r="AV54" s="146">
        <f t="shared" si="27"/>
        <v>113.52000000000001</v>
      </c>
      <c r="AW54" s="67">
        <f t="shared" si="27"/>
        <v>153.21008403361344</v>
      </c>
      <c r="AX54"/>
      <c r="AY54"/>
      <c r="AZ54"/>
      <c r="BA54"/>
    </row>
    <row r="55" spans="1:53" s="135" customFormat="1" x14ac:dyDescent="0.2">
      <c r="B55" s="144">
        <f t="shared" si="15"/>
        <v>-117.02717557251799</v>
      </c>
      <c r="C55" s="144">
        <f t="shared" ref="C55:C70" si="28">AC55-SUM(AD55:AT55)</f>
        <v>0</v>
      </c>
      <c r="D55" s="144">
        <f t="shared" ref="D55:D70" si="29">G55-SUM(H55:X55)</f>
        <v>0</v>
      </c>
      <c r="F55" s="10" t="s">
        <v>27</v>
      </c>
      <c r="G55" s="67">
        <v>23487</v>
      </c>
      <c r="H55" s="12">
        <f t="shared" si="16"/>
        <v>88</v>
      </c>
      <c r="I55" s="12"/>
      <c r="J55" s="12">
        <f t="shared" si="17"/>
        <v>599</v>
      </c>
      <c r="K55" s="12"/>
      <c r="L55" s="12">
        <f t="shared" si="18"/>
        <v>2739</v>
      </c>
      <c r="M55" s="12"/>
      <c r="N55" s="12">
        <f t="shared" si="19"/>
        <v>3108</v>
      </c>
      <c r="O55" s="12"/>
      <c r="P55" s="12">
        <f t="shared" si="20"/>
        <v>3755</v>
      </c>
      <c r="Q55" s="12"/>
      <c r="R55" s="12">
        <f t="shared" si="21"/>
        <v>4972</v>
      </c>
      <c r="S55" s="12"/>
      <c r="T55" s="12">
        <f t="shared" si="22"/>
        <v>3023</v>
      </c>
      <c r="U55" s="12"/>
      <c r="V55" s="12">
        <f t="shared" si="23"/>
        <v>2383</v>
      </c>
      <c r="W55" s="12"/>
      <c r="X55" s="12">
        <f t="shared" si="24"/>
        <v>2820</v>
      </c>
      <c r="Y55" s="36">
        <f t="shared" ref="Y54:Y66" si="30">$G21*Q21</f>
        <v>12491</v>
      </c>
      <c r="Z55" s="146">
        <f t="shared" si="25"/>
        <v>10996</v>
      </c>
      <c r="AA55" s="67">
        <f t="shared" si="26"/>
        <v>5203</v>
      </c>
      <c r="AB55" s="67"/>
      <c r="AC55" s="66">
        <v>755</v>
      </c>
      <c r="AD55" s="245">
        <f>$T21*U21</f>
        <v>0</v>
      </c>
      <c r="AE55" s="245"/>
      <c r="AF55" s="245">
        <f>$T21*V21</f>
        <v>0</v>
      </c>
      <c r="AG55" s="245"/>
      <c r="AH55" s="245">
        <f>$T21*W21</f>
        <v>0</v>
      </c>
      <c r="AI55" s="245"/>
      <c r="AJ55" s="245">
        <f>$T21*X21</f>
        <v>4</v>
      </c>
      <c r="AK55" s="245"/>
      <c r="AL55" s="245">
        <f>$T21*Y21</f>
        <v>1</v>
      </c>
      <c r="AM55" s="245"/>
      <c r="AN55" s="245">
        <f>$T21*Z21</f>
        <v>17</v>
      </c>
      <c r="AO55" s="245"/>
      <c r="AP55" s="245">
        <f>$T21*AA21</f>
        <v>61</v>
      </c>
      <c r="AQ55" s="245"/>
      <c r="AR55" s="245">
        <f>$T21*AB21</f>
        <v>172</v>
      </c>
      <c r="AS55" s="245"/>
      <c r="AT55" s="245">
        <f t="shared" si="27"/>
        <v>500.00000000000006</v>
      </c>
      <c r="AU55" s="36">
        <f t="shared" si="27"/>
        <v>474.00000000000006</v>
      </c>
      <c r="AV55" s="146">
        <f t="shared" si="27"/>
        <v>281</v>
      </c>
      <c r="AW55" s="67">
        <f t="shared" si="27"/>
        <v>672.00000000000011</v>
      </c>
    </row>
    <row r="56" spans="1:53" s="135" customFormat="1" x14ac:dyDescent="0.2">
      <c r="B56" s="144">
        <f t="shared" si="15"/>
        <v>0</v>
      </c>
      <c r="C56" s="144">
        <f t="shared" si="28"/>
        <v>0</v>
      </c>
      <c r="D56" s="144">
        <f t="shared" si="29"/>
        <v>0</v>
      </c>
      <c r="F56" s="10" t="s">
        <v>26</v>
      </c>
      <c r="G56" s="67">
        <v>10653</v>
      </c>
      <c r="H56" s="12">
        <f t="shared" si="16"/>
        <v>138</v>
      </c>
      <c r="I56" s="12"/>
      <c r="J56" s="12">
        <f t="shared" si="17"/>
        <v>576</v>
      </c>
      <c r="K56" s="12"/>
      <c r="L56" s="12">
        <f t="shared" si="18"/>
        <v>2917.9999999999995</v>
      </c>
      <c r="M56" s="12"/>
      <c r="N56" s="12">
        <f t="shared" si="19"/>
        <v>1136</v>
      </c>
      <c r="O56" s="12"/>
      <c r="P56" s="12">
        <f t="shared" si="20"/>
        <v>1412</v>
      </c>
      <c r="Q56" s="12"/>
      <c r="R56" s="12">
        <f t="shared" si="21"/>
        <v>1944</v>
      </c>
      <c r="S56" s="12"/>
      <c r="T56" s="12">
        <f t="shared" si="22"/>
        <v>1343</v>
      </c>
      <c r="U56" s="12"/>
      <c r="V56" s="12">
        <f t="shared" si="23"/>
        <v>705</v>
      </c>
      <c r="W56" s="12"/>
      <c r="X56" s="12">
        <f t="shared" si="24"/>
        <v>481</v>
      </c>
      <c r="Y56" s="36">
        <f t="shared" si="30"/>
        <v>4293</v>
      </c>
      <c r="Z56" s="146">
        <f t="shared" si="25"/>
        <v>6359.9999999999991</v>
      </c>
      <c r="AA56" s="67">
        <f t="shared" si="26"/>
        <v>1185.9999999999998</v>
      </c>
      <c r="AB56" s="67"/>
      <c r="AC56" s="66">
        <v>232</v>
      </c>
      <c r="AD56" s="245">
        <f>$T22*U22</f>
        <v>0</v>
      </c>
      <c r="AE56" s="245"/>
      <c r="AF56" s="245">
        <f>$T22*V22</f>
        <v>0</v>
      </c>
      <c r="AG56" s="245"/>
      <c r="AH56" s="245">
        <f>$T22*W22</f>
        <v>0</v>
      </c>
      <c r="AI56" s="245"/>
      <c r="AJ56" s="245">
        <f>$T22*X22</f>
        <v>1</v>
      </c>
      <c r="AK56" s="245"/>
      <c r="AL56" s="245">
        <f>$T22*Y22</f>
        <v>3</v>
      </c>
      <c r="AM56" s="245"/>
      <c r="AN56" s="245">
        <f>$T22*Z22</f>
        <v>15.000000000000002</v>
      </c>
      <c r="AO56" s="245"/>
      <c r="AP56" s="245">
        <f>$T22*AA22</f>
        <v>33</v>
      </c>
      <c r="AQ56" s="245"/>
      <c r="AR56" s="245">
        <f>$T22*AB22</f>
        <v>68</v>
      </c>
      <c r="AS56" s="245"/>
      <c r="AT56" s="245">
        <f t="shared" si="27"/>
        <v>112</v>
      </c>
      <c r="AU56" s="36">
        <f t="shared" si="27"/>
        <v>123.99999999999999</v>
      </c>
      <c r="AV56" s="146">
        <f t="shared" si="27"/>
        <v>108</v>
      </c>
      <c r="AW56" s="67">
        <f t="shared" si="27"/>
        <v>180</v>
      </c>
    </row>
    <row r="57" spans="1:53" s="135" customFormat="1" x14ac:dyDescent="0.2">
      <c r="B57" s="144">
        <f t="shared" si="15"/>
        <v>161661</v>
      </c>
      <c r="C57" s="144">
        <f t="shared" si="28"/>
        <v>0</v>
      </c>
      <c r="D57" s="144">
        <f t="shared" si="29"/>
        <v>0</v>
      </c>
      <c r="F57" s="10" t="s">
        <v>28</v>
      </c>
      <c r="G57" s="67">
        <v>13956</v>
      </c>
      <c r="H57" s="12">
        <f t="shared" si="16"/>
        <v>206</v>
      </c>
      <c r="I57" s="12"/>
      <c r="J57" s="12">
        <f t="shared" si="17"/>
        <v>351</v>
      </c>
      <c r="K57" s="12"/>
      <c r="L57" s="12">
        <f t="shared" si="18"/>
        <v>1444</v>
      </c>
      <c r="M57" s="12"/>
      <c r="N57" s="12">
        <f t="shared" si="19"/>
        <v>2013.0000000000002</v>
      </c>
      <c r="O57" s="12"/>
      <c r="P57" s="12">
        <f t="shared" si="20"/>
        <v>2483</v>
      </c>
      <c r="Q57" s="12"/>
      <c r="R57" s="12">
        <f t="shared" si="21"/>
        <v>2457</v>
      </c>
      <c r="S57" s="12"/>
      <c r="T57" s="12">
        <f t="shared" si="22"/>
        <v>1780</v>
      </c>
      <c r="U57" s="12"/>
      <c r="V57" s="12">
        <f t="shared" si="23"/>
        <v>1284</v>
      </c>
      <c r="W57" s="12"/>
      <c r="X57" s="12">
        <f t="shared" si="24"/>
        <v>1937.9999999999998</v>
      </c>
      <c r="Y57" s="36">
        <f t="shared" si="30"/>
        <v>7994</v>
      </c>
      <c r="Z57" s="146">
        <f t="shared" si="25"/>
        <v>5962</v>
      </c>
      <c r="AA57" s="67">
        <f t="shared" si="26"/>
        <v>3222</v>
      </c>
      <c r="AB57" s="67"/>
      <c r="AC57" s="66">
        <v>409</v>
      </c>
      <c r="AD57" s="245">
        <f>$T23*U23</f>
        <v>0</v>
      </c>
      <c r="AE57" s="245"/>
      <c r="AF57" s="245">
        <f>$T23*V23</f>
        <v>0</v>
      </c>
      <c r="AG57" s="245"/>
      <c r="AH57" s="245">
        <f>$T23*W23</f>
        <v>0</v>
      </c>
      <c r="AI57" s="245"/>
      <c r="AJ57" s="245">
        <f>$T23*X23</f>
        <v>0</v>
      </c>
      <c r="AK57" s="245"/>
      <c r="AL57" s="245">
        <f>$T23*Y23</f>
        <v>4</v>
      </c>
      <c r="AM57" s="245"/>
      <c r="AN57" s="245">
        <f>$T23*Z23</f>
        <v>10</v>
      </c>
      <c r="AO57" s="245"/>
      <c r="AP57" s="245">
        <f>$T23*AA23</f>
        <v>42</v>
      </c>
      <c r="AQ57" s="245"/>
      <c r="AR57" s="245">
        <f>$T23*AB23</f>
        <v>88</v>
      </c>
      <c r="AS57" s="245"/>
      <c r="AT57" s="245">
        <f t="shared" si="27"/>
        <v>265</v>
      </c>
      <c r="AU57" s="36">
        <f t="shared" si="27"/>
        <v>219</v>
      </c>
      <c r="AV57" s="146">
        <f t="shared" si="27"/>
        <v>190</v>
      </c>
      <c r="AW57" s="67">
        <f t="shared" si="27"/>
        <v>353</v>
      </c>
    </row>
    <row r="58" spans="1:53" s="135" customFormat="1" x14ac:dyDescent="0.2">
      <c r="B58" s="144">
        <f t="shared" si="15"/>
        <v>20</v>
      </c>
      <c r="C58" s="144">
        <f t="shared" si="28"/>
        <v>0</v>
      </c>
      <c r="D58" s="145">
        <f t="shared" si="29"/>
        <v>0</v>
      </c>
      <c r="F58" s="10" t="s">
        <v>12</v>
      </c>
      <c r="G58" s="67">
        <v>13216</v>
      </c>
      <c r="H58" s="12">
        <f t="shared" si="16"/>
        <v>69.610992366412219</v>
      </c>
      <c r="I58" s="12"/>
      <c r="J58" s="12">
        <f t="shared" si="17"/>
        <v>180.58503816793893</v>
      </c>
      <c r="K58" s="12"/>
      <c r="L58" s="12">
        <f t="shared" si="18"/>
        <v>960.42992366412216</v>
      </c>
      <c r="M58" s="12"/>
      <c r="N58" s="12">
        <f t="shared" si="19"/>
        <v>1210.6259541984732</v>
      </c>
      <c r="O58" s="12"/>
      <c r="P58" s="12">
        <f t="shared" si="20"/>
        <v>1715.0534351145038</v>
      </c>
      <c r="Q58" s="12"/>
      <c r="R58" s="12">
        <f t="shared" si="21"/>
        <v>2219.4809160305344</v>
      </c>
      <c r="S58" s="12"/>
      <c r="T58" s="12">
        <f t="shared" si="22"/>
        <v>1815.93893129771</v>
      </c>
      <c r="U58" s="12"/>
      <c r="V58" s="12">
        <f t="shared" si="23"/>
        <v>1815.93893129771</v>
      </c>
      <c r="W58" s="12"/>
      <c r="X58" s="12">
        <f t="shared" si="24"/>
        <v>3228.3358778625952</v>
      </c>
      <c r="Y58" s="36">
        <f t="shared" si="30"/>
        <v>6986.3206106870221</v>
      </c>
      <c r="Z58" s="146">
        <f t="shared" si="25"/>
        <v>6346.7065648854959</v>
      </c>
      <c r="AA58" s="67">
        <f t="shared" si="26"/>
        <v>5044.2748091603053</v>
      </c>
      <c r="AB58" s="67"/>
      <c r="AC58" s="67">
        <v>1400</v>
      </c>
      <c r="AD58" s="245">
        <f>$T24*U24</f>
        <v>0</v>
      </c>
      <c r="AE58" s="245"/>
      <c r="AF58" s="245">
        <f>$T24*V24</f>
        <v>0</v>
      </c>
      <c r="AG58" s="245"/>
      <c r="AH58" s="245">
        <f>$T24*W24</f>
        <v>4</v>
      </c>
      <c r="AI58" s="245"/>
      <c r="AJ58" s="245">
        <f>$T24*X24</f>
        <v>4</v>
      </c>
      <c r="AK58" s="245"/>
      <c r="AL58" s="245">
        <f>$T24*Y24</f>
        <v>11</v>
      </c>
      <c r="AM58" s="245"/>
      <c r="AN58" s="245">
        <f>$T24*Z24</f>
        <v>46</v>
      </c>
      <c r="AO58" s="245"/>
      <c r="AP58" s="245">
        <f>$T24*AA24</f>
        <v>108</v>
      </c>
      <c r="AQ58" s="245"/>
      <c r="AR58" s="245">
        <f>$T24*AB24</f>
        <v>331</v>
      </c>
      <c r="AS58" s="245"/>
      <c r="AT58" s="245">
        <f t="shared" si="27"/>
        <v>896</v>
      </c>
      <c r="AU58" s="36">
        <f t="shared" si="27"/>
        <v>606</v>
      </c>
      <c r="AV58" s="146">
        <f t="shared" si="27"/>
        <v>794</v>
      </c>
      <c r="AW58" s="67">
        <f t="shared" si="27"/>
        <v>1227</v>
      </c>
    </row>
    <row r="59" spans="1:53" s="135" customFormat="1" x14ac:dyDescent="0.2">
      <c r="B59" s="144">
        <f t="shared" si="15"/>
        <v>26</v>
      </c>
      <c r="C59" s="144">
        <f t="shared" si="28"/>
        <v>0</v>
      </c>
      <c r="D59" s="145">
        <f t="shared" si="29"/>
        <v>0</v>
      </c>
      <c r="F59" s="10" t="s">
        <v>24</v>
      </c>
      <c r="G59" s="67">
        <v>6218</v>
      </c>
      <c r="H59" s="12">
        <f t="shared" si="16"/>
        <v>68.640259740259737</v>
      </c>
      <c r="I59" s="12"/>
      <c r="J59" s="12">
        <f t="shared" si="17"/>
        <v>259.41980519480518</v>
      </c>
      <c r="K59" s="12"/>
      <c r="L59" s="12">
        <f t="shared" si="18"/>
        <v>879.20097402597412</v>
      </c>
      <c r="M59" s="12"/>
      <c r="N59" s="12">
        <f t="shared" si="19"/>
        <v>993.264935064935</v>
      </c>
      <c r="O59" s="12"/>
      <c r="P59" s="12">
        <f t="shared" si="20"/>
        <v>1166.8844155844156</v>
      </c>
      <c r="Q59" s="12"/>
      <c r="R59" s="12">
        <f t="shared" si="21"/>
        <v>1240.5717532467531</v>
      </c>
      <c r="S59" s="12"/>
      <c r="T59" s="12">
        <f t="shared" si="22"/>
        <v>736.87337662337666</v>
      </c>
      <c r="U59" s="12"/>
      <c r="V59" s="12">
        <f t="shared" si="23"/>
        <v>495.62305194805197</v>
      </c>
      <c r="W59" s="12"/>
      <c r="X59" s="12">
        <f t="shared" si="24"/>
        <v>377.52142857142854</v>
      </c>
      <c r="Y59" s="36">
        <f t="shared" si="30"/>
        <v>3109</v>
      </c>
      <c r="Z59" s="146">
        <f t="shared" si="25"/>
        <v>3109</v>
      </c>
      <c r="AA59" s="67">
        <f t="shared" si="26"/>
        <v>873.14448051948045</v>
      </c>
      <c r="AB59" s="67"/>
      <c r="AC59" s="66"/>
      <c r="AD59" s="245"/>
      <c r="AE59" s="245"/>
      <c r="AF59" s="245"/>
      <c r="AG59" s="245"/>
      <c r="AH59" s="245"/>
      <c r="AI59" s="245"/>
      <c r="AJ59" s="245"/>
      <c r="AK59" s="245"/>
      <c r="AL59" s="245"/>
      <c r="AM59" s="245"/>
      <c r="AN59" s="245"/>
      <c r="AO59" s="245"/>
      <c r="AP59" s="245"/>
      <c r="AQ59" s="245"/>
      <c r="AR59" s="245"/>
      <c r="AS59" s="245"/>
      <c r="AT59" s="245"/>
      <c r="AU59" s="36"/>
      <c r="AV59" s="146"/>
      <c r="AW59" s="67"/>
    </row>
    <row r="60" spans="1:53" s="135" customFormat="1" x14ac:dyDescent="0.2">
      <c r="B60" s="144">
        <f t="shared" si="15"/>
        <v>0</v>
      </c>
      <c r="C60" s="144">
        <f>AC60-SUM(AD60:AT60)</f>
        <v>1</v>
      </c>
      <c r="D60" s="145">
        <f t="shared" si="29"/>
        <v>-0.22306631959509104</v>
      </c>
      <c r="F60" s="10" t="s">
        <v>23</v>
      </c>
      <c r="G60" s="67">
        <v>161661</v>
      </c>
      <c r="H60" s="12">
        <f t="shared" si="16"/>
        <v>1015.1205942745191</v>
      </c>
      <c r="I60" s="12"/>
      <c r="J60" s="12">
        <f t="shared" si="17"/>
        <v>0</v>
      </c>
      <c r="K60" s="12"/>
      <c r="L60" s="12">
        <f t="shared" si="18"/>
        <v>7105.8441599216339</v>
      </c>
      <c r="M60" s="12"/>
      <c r="N60" s="12">
        <f t="shared" si="19"/>
        <v>13873.314788418427</v>
      </c>
      <c r="O60" s="12"/>
      <c r="P60" s="12">
        <f t="shared" si="20"/>
        <v>20302.411885490379</v>
      </c>
      <c r="Q60" s="12"/>
      <c r="R60" s="12">
        <f t="shared" si="21"/>
        <v>30297.445429116415</v>
      </c>
      <c r="S60" s="12"/>
      <c r="T60" s="12">
        <f t="shared" si="22"/>
        <v>24637.822756871141</v>
      </c>
      <c r="U60" s="12"/>
      <c r="V60" s="12">
        <f t="shared" si="23"/>
        <v>26455.797216216171</v>
      </c>
      <c r="W60" s="12"/>
      <c r="X60" s="12">
        <f t="shared" si="24"/>
        <v>37973.4662360109</v>
      </c>
      <c r="Y60" s="36">
        <f t="shared" si="30"/>
        <v>0</v>
      </c>
      <c r="Z60" s="146">
        <f t="shared" si="25"/>
        <v>0</v>
      </c>
      <c r="AA60" s="67">
        <f t="shared" si="26"/>
        <v>64429.263452227067</v>
      </c>
      <c r="AB60" s="67"/>
      <c r="AC60" s="67">
        <v>20531</v>
      </c>
      <c r="AD60" s="245">
        <f t="shared" ref="AD60:AD69" si="31">$T26*U26</f>
        <v>2</v>
      </c>
      <c r="AE60" s="245"/>
      <c r="AF60" s="245">
        <f t="shared" ref="AF60:AF69" si="32">$T26*V26</f>
        <v>0</v>
      </c>
      <c r="AG60" s="245"/>
      <c r="AH60" s="245">
        <f t="shared" ref="AH60:AH69" si="33">$T26*W26</f>
        <v>7</v>
      </c>
      <c r="AI60" s="245"/>
      <c r="AJ60" s="245">
        <f t="shared" ref="AJ60:AJ69" si="34">$T26*X26</f>
        <v>41</v>
      </c>
      <c r="AK60" s="245"/>
      <c r="AL60" s="245">
        <f t="shared" ref="AL60:AL69" si="35">$T26*Y26</f>
        <v>180</v>
      </c>
      <c r="AM60" s="245"/>
      <c r="AN60" s="245">
        <f t="shared" ref="AN60:AN69" si="36">$T26*Z26</f>
        <v>776.00000000000011</v>
      </c>
      <c r="AO60" s="245"/>
      <c r="AP60" s="245">
        <f t="shared" ref="AP60:AP69" si="37">$T26*AA26</f>
        <v>2330</v>
      </c>
      <c r="AQ60" s="245"/>
      <c r="AR60" s="245">
        <f t="shared" ref="AR60:AR69" si="38">$T26*AB26</f>
        <v>6333.0000000000009</v>
      </c>
      <c r="AS60" s="245"/>
      <c r="AT60" s="245">
        <f t="shared" ref="AT60:AT69" si="39">$T26*AC26</f>
        <v>10861</v>
      </c>
      <c r="AU60" s="36">
        <f t="shared" ref="AU60:AU69" si="40">$T26*AD26</f>
        <v>0</v>
      </c>
      <c r="AV60" s="146">
        <f t="shared" ref="AV60:AV69" si="41">$T26*AE26</f>
        <v>0</v>
      </c>
      <c r="AW60" s="67">
        <f t="shared" ref="AW60:AW69" si="42">$T26*AF26</f>
        <v>17194</v>
      </c>
    </row>
    <row r="61" spans="1:53" s="135" customFormat="1" x14ac:dyDescent="0.2">
      <c r="B61" s="144">
        <f t="shared" si="15"/>
        <v>23282</v>
      </c>
      <c r="C61" s="144">
        <f t="shared" si="28"/>
        <v>2.0449999999982538E-2</v>
      </c>
      <c r="D61" s="144">
        <f t="shared" si="29"/>
        <v>1.737699999997858</v>
      </c>
      <c r="F61" s="10" t="s">
        <v>20</v>
      </c>
      <c r="G61" s="67">
        <v>106447</v>
      </c>
      <c r="H61" s="12">
        <f t="shared" si="16"/>
        <v>285</v>
      </c>
      <c r="I61" s="12"/>
      <c r="J61" s="12">
        <f t="shared" si="17"/>
        <v>588</v>
      </c>
      <c r="K61" s="12"/>
      <c r="L61" s="12">
        <f t="shared" si="18"/>
        <v>5381</v>
      </c>
      <c r="M61" s="12"/>
      <c r="N61" s="12">
        <f t="shared" si="19"/>
        <v>10341</v>
      </c>
      <c r="O61" s="12"/>
      <c r="P61" s="12">
        <f t="shared" si="20"/>
        <v>16088</v>
      </c>
      <c r="Q61" s="12"/>
      <c r="R61" s="12">
        <f t="shared" si="21"/>
        <v>19836</v>
      </c>
      <c r="S61" s="12"/>
      <c r="T61" s="12">
        <f t="shared" si="22"/>
        <v>17713</v>
      </c>
      <c r="U61" s="12"/>
      <c r="V61" s="12">
        <f t="shared" si="23"/>
        <v>16957</v>
      </c>
      <c r="W61" s="12"/>
      <c r="X61" s="12">
        <f t="shared" si="24"/>
        <v>19256.262300000002</v>
      </c>
      <c r="Y61" s="36">
        <f t="shared" si="30"/>
        <v>55450</v>
      </c>
      <c r="Z61" s="146">
        <f t="shared" si="25"/>
        <v>50977</v>
      </c>
      <c r="AA61" s="67">
        <f t="shared" si="26"/>
        <v>36213.262300000002</v>
      </c>
      <c r="AB61" s="67"/>
      <c r="AC61" s="67">
        <v>6729</v>
      </c>
      <c r="AD61" s="245">
        <f t="shared" si="31"/>
        <v>1</v>
      </c>
      <c r="AE61" s="245"/>
      <c r="AF61" s="245">
        <f t="shared" si="32"/>
        <v>1</v>
      </c>
      <c r="AG61" s="245"/>
      <c r="AH61" s="245">
        <f t="shared" si="33"/>
        <v>11</v>
      </c>
      <c r="AI61" s="245"/>
      <c r="AJ61" s="245">
        <f t="shared" si="34"/>
        <v>24</v>
      </c>
      <c r="AK61" s="245"/>
      <c r="AL61" s="245">
        <f t="shared" si="35"/>
        <v>60.999999999999993</v>
      </c>
      <c r="AM61" s="245"/>
      <c r="AN61" s="245">
        <f t="shared" si="36"/>
        <v>197</v>
      </c>
      <c r="AO61" s="245"/>
      <c r="AP61" s="245">
        <f t="shared" si="37"/>
        <v>597</v>
      </c>
      <c r="AQ61" s="245"/>
      <c r="AR61" s="245">
        <f t="shared" si="38"/>
        <v>1773</v>
      </c>
      <c r="AS61" s="245"/>
      <c r="AT61" s="245">
        <f t="shared" si="39"/>
        <v>4063.97955</v>
      </c>
      <c r="AU61" s="36">
        <f t="shared" si="40"/>
        <v>2652</v>
      </c>
      <c r="AV61" s="146">
        <f t="shared" si="41"/>
        <v>4103</v>
      </c>
      <c r="AW61" s="67">
        <f t="shared" si="42"/>
        <v>5836.97955</v>
      </c>
    </row>
    <row r="62" spans="1:53" s="135" customFormat="1" x14ac:dyDescent="0.2">
      <c r="B62" s="144">
        <f t="shared" si="15"/>
        <v>619</v>
      </c>
      <c r="C62" s="144">
        <f t="shared" si="28"/>
        <v>2.0017840000000433</v>
      </c>
      <c r="D62" s="144">
        <f t="shared" si="29"/>
        <v>34.079900000000634</v>
      </c>
      <c r="F62" s="10" t="s">
        <v>22</v>
      </c>
      <c r="G62" s="67">
        <v>21762</v>
      </c>
      <c r="H62" s="12">
        <f t="shared" si="16"/>
        <v>63</v>
      </c>
      <c r="I62" s="12"/>
      <c r="J62" s="12">
        <f t="shared" si="17"/>
        <v>156</v>
      </c>
      <c r="K62" s="12"/>
      <c r="L62" s="12">
        <f t="shared" si="18"/>
        <v>1442</v>
      </c>
      <c r="M62" s="12"/>
      <c r="N62" s="12">
        <f t="shared" si="19"/>
        <v>1686</v>
      </c>
      <c r="O62" s="12"/>
      <c r="P62" s="12">
        <f t="shared" si="20"/>
        <v>2230</v>
      </c>
      <c r="Q62" s="12"/>
      <c r="R62" s="12">
        <f t="shared" si="21"/>
        <v>3726</v>
      </c>
      <c r="S62" s="12"/>
      <c r="T62" s="12">
        <f t="shared" si="22"/>
        <v>3258.9999999999995</v>
      </c>
      <c r="U62" s="12"/>
      <c r="V62" s="12">
        <f t="shared" si="23"/>
        <v>4029</v>
      </c>
      <c r="W62" s="12"/>
      <c r="X62" s="12">
        <f t="shared" si="24"/>
        <v>5136.9201000000003</v>
      </c>
      <c r="Y62" s="36">
        <f t="shared" si="30"/>
        <v>11743</v>
      </c>
      <c r="Z62" s="146">
        <f t="shared" si="25"/>
        <v>9993</v>
      </c>
      <c r="AA62" s="67">
        <f t="shared" si="26"/>
        <v>9165.9200999999994</v>
      </c>
      <c r="AB62" s="67"/>
      <c r="AC62" s="67">
        <v>2396</v>
      </c>
      <c r="AD62" s="245">
        <f t="shared" si="31"/>
        <v>0</v>
      </c>
      <c r="AE62" s="245"/>
      <c r="AF62" s="245">
        <f t="shared" si="32"/>
        <v>0</v>
      </c>
      <c r="AG62" s="245"/>
      <c r="AH62" s="245">
        <f t="shared" si="33"/>
        <v>2</v>
      </c>
      <c r="AI62" s="245"/>
      <c r="AJ62" s="245">
        <f t="shared" si="34"/>
        <v>3</v>
      </c>
      <c r="AK62" s="245"/>
      <c r="AL62" s="245">
        <f t="shared" si="35"/>
        <v>9</v>
      </c>
      <c r="AM62" s="245"/>
      <c r="AN62" s="245">
        <f t="shared" si="36"/>
        <v>52</v>
      </c>
      <c r="AO62" s="245"/>
      <c r="AP62" s="245">
        <f t="shared" si="37"/>
        <v>223</v>
      </c>
      <c r="AQ62" s="245"/>
      <c r="AR62" s="245">
        <f t="shared" si="38"/>
        <v>720</v>
      </c>
      <c r="AS62" s="245"/>
      <c r="AT62" s="245">
        <f t="shared" si="39"/>
        <v>1384.998216</v>
      </c>
      <c r="AU62" s="36">
        <f t="shared" si="40"/>
        <v>1466.9999999999998</v>
      </c>
      <c r="AV62" s="146">
        <f t="shared" si="41"/>
        <v>929</v>
      </c>
      <c r="AW62" s="67">
        <f t="shared" si="42"/>
        <v>2104.998216</v>
      </c>
    </row>
    <row r="63" spans="1:53" s="135" customFormat="1" x14ac:dyDescent="0.2">
      <c r="B63" s="144">
        <f t="shared" si="15"/>
        <v>9809</v>
      </c>
      <c r="C63" s="144">
        <f t="shared" si="28"/>
        <v>0</v>
      </c>
      <c r="D63" s="144">
        <f t="shared" si="29"/>
        <v>0</v>
      </c>
      <c r="F63" s="10" t="s">
        <v>21</v>
      </c>
      <c r="G63" s="67">
        <v>7073</v>
      </c>
      <c r="H63" s="12">
        <f t="shared" si="16"/>
        <v>80</v>
      </c>
      <c r="I63" s="12"/>
      <c r="J63" s="12">
        <f t="shared" si="17"/>
        <v>187</v>
      </c>
      <c r="K63" s="12"/>
      <c r="L63" s="12">
        <f t="shared" si="18"/>
        <v>860</v>
      </c>
      <c r="M63" s="12"/>
      <c r="N63" s="12">
        <f t="shared" si="19"/>
        <v>945</v>
      </c>
      <c r="O63" s="12"/>
      <c r="P63" s="12">
        <f t="shared" si="20"/>
        <v>1353</v>
      </c>
      <c r="Q63" s="12"/>
      <c r="R63" s="12">
        <f t="shared" si="21"/>
        <v>1393</v>
      </c>
      <c r="S63" s="12"/>
      <c r="T63" s="12">
        <f t="shared" si="22"/>
        <v>897</v>
      </c>
      <c r="U63" s="12"/>
      <c r="V63" s="12">
        <f t="shared" si="23"/>
        <v>696</v>
      </c>
      <c r="W63" s="12"/>
      <c r="X63" s="12">
        <f t="shared" si="24"/>
        <v>662</v>
      </c>
      <c r="Y63" s="36">
        <f t="shared" si="30"/>
        <v>3890.15</v>
      </c>
      <c r="Z63" s="146">
        <f t="shared" si="25"/>
        <v>3182.85</v>
      </c>
      <c r="AA63" s="67">
        <f t="shared" si="26"/>
        <v>3062.2928619079385</v>
      </c>
      <c r="AB63" s="67"/>
      <c r="AC63" s="66">
        <v>336</v>
      </c>
      <c r="AD63" s="245">
        <f t="shared" si="31"/>
        <v>0</v>
      </c>
      <c r="AE63" s="245"/>
      <c r="AF63" s="245">
        <f t="shared" si="32"/>
        <v>0</v>
      </c>
      <c r="AG63" s="245"/>
      <c r="AH63" s="245">
        <f t="shared" si="33"/>
        <v>0</v>
      </c>
      <c r="AI63" s="245"/>
      <c r="AJ63" s="245">
        <f t="shared" si="34"/>
        <v>0</v>
      </c>
      <c r="AK63" s="245"/>
      <c r="AL63" s="245">
        <f t="shared" si="35"/>
        <v>0</v>
      </c>
      <c r="AM63" s="245"/>
      <c r="AN63" s="245">
        <f t="shared" si="36"/>
        <v>10</v>
      </c>
      <c r="AO63" s="245"/>
      <c r="AP63" s="245">
        <f t="shared" si="37"/>
        <v>40</v>
      </c>
      <c r="AQ63" s="245"/>
      <c r="AR63" s="245">
        <f t="shared" si="38"/>
        <v>104</v>
      </c>
      <c r="AS63" s="245"/>
      <c r="AT63" s="245">
        <f t="shared" si="39"/>
        <v>182.00000000000003</v>
      </c>
      <c r="AU63" s="36">
        <f t="shared" si="40"/>
        <v>205.72287145242069</v>
      </c>
      <c r="AV63" s="146">
        <f t="shared" si="41"/>
        <v>131.04</v>
      </c>
      <c r="AW63" s="67">
        <f t="shared" si="42"/>
        <v>285.59999999999997</v>
      </c>
    </row>
    <row r="64" spans="1:53" x14ac:dyDescent="0.2">
      <c r="A64" s="135"/>
      <c r="B64" s="144">
        <f t="shared" si="15"/>
        <v>0</v>
      </c>
      <c r="C64" s="144">
        <f t="shared" si="28"/>
        <v>1.5489889420905456E-2</v>
      </c>
      <c r="D64" s="144">
        <f t="shared" si="29"/>
        <v>0</v>
      </c>
      <c r="E64" s="135"/>
      <c r="F64" s="10" t="s">
        <v>29</v>
      </c>
      <c r="G64" s="67">
        <v>23282</v>
      </c>
      <c r="H64" s="12">
        <f t="shared" si="16"/>
        <v>146</v>
      </c>
      <c r="I64" s="12"/>
      <c r="J64" s="12">
        <f t="shared" si="17"/>
        <v>217</v>
      </c>
      <c r="K64" s="12"/>
      <c r="L64" s="12">
        <f t="shared" si="18"/>
        <v>1921.9999999999998</v>
      </c>
      <c r="M64" s="12"/>
      <c r="N64" s="12">
        <f t="shared" si="19"/>
        <v>2509</v>
      </c>
      <c r="O64" s="12"/>
      <c r="P64" s="12">
        <f t="shared" si="20"/>
        <v>3385</v>
      </c>
      <c r="Q64" s="12"/>
      <c r="R64" s="12">
        <f t="shared" si="21"/>
        <v>4143</v>
      </c>
      <c r="S64" s="12"/>
      <c r="T64" s="12">
        <f t="shared" si="22"/>
        <v>3004.0000000000005</v>
      </c>
      <c r="U64" s="12"/>
      <c r="V64" s="12">
        <f t="shared" si="23"/>
        <v>3021.9999999999995</v>
      </c>
      <c r="W64" s="12"/>
      <c r="X64" s="12">
        <f t="shared" si="24"/>
        <v>4934</v>
      </c>
      <c r="Y64" s="36">
        <f t="shared" si="30"/>
        <v>0</v>
      </c>
      <c r="Z64" s="146">
        <f t="shared" si="25"/>
        <v>0</v>
      </c>
      <c r="AA64" s="67">
        <f t="shared" si="26"/>
        <v>7956</v>
      </c>
      <c r="AB64" s="67"/>
      <c r="AC64" s="66">
        <v>755</v>
      </c>
      <c r="AD64" s="245">
        <f t="shared" si="31"/>
        <v>-1.5489889421027503E-2</v>
      </c>
      <c r="AE64" s="245"/>
      <c r="AF64" s="245">
        <f t="shared" si="32"/>
        <v>0</v>
      </c>
      <c r="AG64" s="245"/>
      <c r="AH64" s="245">
        <f t="shared" si="33"/>
        <v>0</v>
      </c>
      <c r="AI64" s="245"/>
      <c r="AJ64" s="245">
        <f t="shared" si="34"/>
        <v>4</v>
      </c>
      <c r="AK64" s="245"/>
      <c r="AL64" s="245">
        <f t="shared" si="35"/>
        <v>1</v>
      </c>
      <c r="AM64" s="245"/>
      <c r="AN64" s="245">
        <f t="shared" si="36"/>
        <v>17</v>
      </c>
      <c r="AO64" s="245"/>
      <c r="AP64" s="245">
        <f t="shared" si="37"/>
        <v>61</v>
      </c>
      <c r="AQ64" s="245"/>
      <c r="AR64" s="245">
        <f t="shared" si="38"/>
        <v>172</v>
      </c>
      <c r="AS64" s="245"/>
      <c r="AT64" s="245">
        <f t="shared" si="39"/>
        <v>500.00000000000006</v>
      </c>
      <c r="AU64" s="36">
        <f t="shared" si="40"/>
        <v>474.00000000000006</v>
      </c>
      <c r="AV64" s="146">
        <f t="shared" si="41"/>
        <v>281</v>
      </c>
      <c r="AW64" s="67">
        <f t="shared" si="42"/>
        <v>672.00000000000011</v>
      </c>
      <c r="AX64" s="135"/>
      <c r="AY64" s="135"/>
      <c r="AZ64" s="135"/>
      <c r="BA64" s="135"/>
    </row>
    <row r="65" spans="1:53" x14ac:dyDescent="0.2">
      <c r="A65" s="135"/>
      <c r="B65" s="144">
        <f t="shared" si="15"/>
        <v>13989</v>
      </c>
      <c r="C65" s="144">
        <f t="shared" si="28"/>
        <v>3.5377459019247937E-4</v>
      </c>
      <c r="D65" s="144">
        <f t="shared" si="29"/>
        <v>0</v>
      </c>
      <c r="E65" s="135"/>
      <c r="F65" s="10" t="s">
        <v>46</v>
      </c>
      <c r="G65" s="67">
        <v>619</v>
      </c>
      <c r="H65" s="12">
        <f t="shared" si="16"/>
        <v>1</v>
      </c>
      <c r="I65" s="12"/>
      <c r="J65" s="12">
        <f t="shared" si="17"/>
        <v>5</v>
      </c>
      <c r="K65" s="12"/>
      <c r="L65" s="12">
        <f t="shared" si="18"/>
        <v>28</v>
      </c>
      <c r="M65" s="12"/>
      <c r="N65" s="12">
        <f t="shared" si="19"/>
        <v>34</v>
      </c>
      <c r="O65" s="12"/>
      <c r="P65" s="12">
        <f t="shared" si="20"/>
        <v>27.000000000000004</v>
      </c>
      <c r="Q65" s="12"/>
      <c r="R65" s="12">
        <f t="shared" si="21"/>
        <v>59.000000000000007</v>
      </c>
      <c r="S65" s="12"/>
      <c r="T65" s="12">
        <f t="shared" si="22"/>
        <v>177</v>
      </c>
      <c r="U65" s="12"/>
      <c r="V65" s="12">
        <f t="shared" si="23"/>
        <v>234</v>
      </c>
      <c r="W65" s="12"/>
      <c r="X65" s="12">
        <f t="shared" si="24"/>
        <v>54.000000000000007</v>
      </c>
      <c r="Y65" s="36">
        <f t="shared" si="30"/>
        <v>0</v>
      </c>
      <c r="Z65" s="146">
        <f t="shared" si="25"/>
        <v>0</v>
      </c>
      <c r="AA65" s="67">
        <f t="shared" si="26"/>
        <v>288</v>
      </c>
      <c r="AB65" s="67"/>
      <c r="AC65" s="66">
        <v>7</v>
      </c>
      <c r="AD65" s="245">
        <f t="shared" si="31"/>
        <v>-3.5377459019248148E-4</v>
      </c>
      <c r="AE65" s="245"/>
      <c r="AF65" s="245">
        <f t="shared" si="32"/>
        <v>0</v>
      </c>
      <c r="AG65" s="245"/>
      <c r="AH65" s="245">
        <f t="shared" si="33"/>
        <v>0</v>
      </c>
      <c r="AI65" s="245"/>
      <c r="AJ65" s="245">
        <f t="shared" si="34"/>
        <v>0</v>
      </c>
      <c r="AK65" s="245"/>
      <c r="AL65" s="245">
        <f t="shared" si="35"/>
        <v>0</v>
      </c>
      <c r="AM65" s="245"/>
      <c r="AN65" s="245">
        <f t="shared" si="36"/>
        <v>0</v>
      </c>
      <c r="AO65" s="245"/>
      <c r="AP65" s="245">
        <f t="shared" si="37"/>
        <v>0</v>
      </c>
      <c r="AQ65" s="245"/>
      <c r="AR65" s="245">
        <f t="shared" si="38"/>
        <v>6</v>
      </c>
      <c r="AS65" s="245"/>
      <c r="AT65" s="245">
        <f t="shared" si="39"/>
        <v>1</v>
      </c>
      <c r="AU65" s="36">
        <f t="shared" si="40"/>
        <v>0</v>
      </c>
      <c r="AV65" s="146">
        <f t="shared" si="41"/>
        <v>0</v>
      </c>
      <c r="AW65" s="67">
        <f t="shared" si="42"/>
        <v>7</v>
      </c>
      <c r="AX65" s="135"/>
      <c r="AY65" s="135"/>
      <c r="AZ65" s="135"/>
      <c r="BA65" s="135"/>
    </row>
    <row r="66" spans="1:53" x14ac:dyDescent="0.2">
      <c r="A66" s="135"/>
      <c r="B66" s="144">
        <f t="shared" si="15"/>
        <v>0</v>
      </c>
      <c r="C66" s="144">
        <f t="shared" si="28"/>
        <v>0</v>
      </c>
      <c r="D66" s="145">
        <f t="shared" si="29"/>
        <v>0</v>
      </c>
      <c r="E66" s="135"/>
      <c r="F66" s="10" t="s">
        <v>35</v>
      </c>
      <c r="G66" s="83">
        <v>9809</v>
      </c>
      <c r="H66" s="12">
        <f t="shared" si="16"/>
        <v>480</v>
      </c>
      <c r="I66" s="12"/>
      <c r="J66" s="12">
        <f t="shared" si="17"/>
        <v>1205</v>
      </c>
      <c r="K66" s="12"/>
      <c r="L66" s="12">
        <f t="shared" si="18"/>
        <v>2267</v>
      </c>
      <c r="M66" s="12"/>
      <c r="N66" s="12">
        <f t="shared" si="19"/>
        <v>1369</v>
      </c>
      <c r="O66" s="12"/>
      <c r="P66" s="12">
        <f t="shared" si="20"/>
        <v>1310</v>
      </c>
      <c r="Q66" s="12"/>
      <c r="R66" s="12">
        <f t="shared" si="21"/>
        <v>1283</v>
      </c>
      <c r="S66" s="12"/>
      <c r="T66" s="12">
        <f t="shared" si="22"/>
        <v>1030</v>
      </c>
      <c r="U66" s="12"/>
      <c r="V66" s="12">
        <f t="shared" si="23"/>
        <v>518</v>
      </c>
      <c r="W66" s="12"/>
      <c r="X66" s="12">
        <f t="shared" si="24"/>
        <v>347</v>
      </c>
      <c r="Y66" s="36">
        <f t="shared" si="30"/>
        <v>0</v>
      </c>
      <c r="Z66" s="146">
        <f t="shared" si="25"/>
        <v>0</v>
      </c>
      <c r="AA66" s="67">
        <f t="shared" si="26"/>
        <v>865</v>
      </c>
      <c r="AB66" s="67"/>
      <c r="AC66" s="67">
        <v>91</v>
      </c>
      <c r="AD66" s="245">
        <f t="shared" si="31"/>
        <v>0</v>
      </c>
      <c r="AE66" s="245"/>
      <c r="AF66" s="245">
        <f t="shared" si="32"/>
        <v>0</v>
      </c>
      <c r="AG66" s="245"/>
      <c r="AH66" s="245">
        <f t="shared" si="33"/>
        <v>0</v>
      </c>
      <c r="AI66" s="245"/>
      <c r="AJ66" s="245">
        <f t="shared" si="34"/>
        <v>1</v>
      </c>
      <c r="AK66" s="245"/>
      <c r="AL66" s="245">
        <f t="shared" si="35"/>
        <v>1</v>
      </c>
      <c r="AM66" s="245"/>
      <c r="AN66" s="245">
        <f t="shared" si="36"/>
        <v>1</v>
      </c>
      <c r="AO66" s="245"/>
      <c r="AP66" s="245">
        <f t="shared" si="37"/>
        <v>11</v>
      </c>
      <c r="AQ66" s="245"/>
      <c r="AR66" s="245">
        <f t="shared" si="38"/>
        <v>25.000000000000004</v>
      </c>
      <c r="AS66" s="245"/>
      <c r="AT66" s="245">
        <f t="shared" si="39"/>
        <v>52</v>
      </c>
      <c r="AU66" s="36">
        <f t="shared" si="40"/>
        <v>0</v>
      </c>
      <c r="AV66" s="146">
        <f t="shared" si="41"/>
        <v>0</v>
      </c>
      <c r="AW66" s="67">
        <f t="shared" si="42"/>
        <v>77</v>
      </c>
      <c r="AX66" s="135"/>
      <c r="AY66" s="135"/>
      <c r="AZ66" s="135"/>
      <c r="BA66" s="135"/>
    </row>
    <row r="67" spans="1:53" x14ac:dyDescent="0.2">
      <c r="A67" s="135"/>
      <c r="B67" s="144">
        <f t="shared" si="15"/>
        <v>0</v>
      </c>
      <c r="C67" s="145">
        <f t="shared" si="28"/>
        <v>-26.245714285712893</v>
      </c>
      <c r="D67" s="144">
        <f t="shared" si="29"/>
        <v>0</v>
      </c>
      <c r="E67" s="135"/>
      <c r="F67" s="10" t="s">
        <v>41</v>
      </c>
      <c r="G67" s="6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36"/>
      <c r="Z67" s="146"/>
      <c r="AA67" s="67"/>
      <c r="AB67" s="67"/>
      <c r="AC67" s="67">
        <v>9186</v>
      </c>
      <c r="AD67" s="245">
        <f t="shared" si="31"/>
        <v>0</v>
      </c>
      <c r="AE67" s="245"/>
      <c r="AF67" s="245">
        <f t="shared" si="32"/>
        <v>0</v>
      </c>
      <c r="AG67" s="245"/>
      <c r="AH67" s="245">
        <f t="shared" si="33"/>
        <v>0</v>
      </c>
      <c r="AI67" s="245"/>
      <c r="AJ67" s="245">
        <f t="shared" si="34"/>
        <v>100.94505494505495</v>
      </c>
      <c r="AK67" s="245"/>
      <c r="AL67" s="245">
        <f t="shared" si="35"/>
        <v>100.94505494505495</v>
      </c>
      <c r="AM67" s="245"/>
      <c r="AN67" s="245">
        <f t="shared" si="36"/>
        <v>459.3</v>
      </c>
      <c r="AO67" s="245"/>
      <c r="AP67" s="245">
        <f t="shared" si="37"/>
        <v>1110.3956043956043</v>
      </c>
      <c r="AQ67" s="245"/>
      <c r="AR67" s="245">
        <f t="shared" si="38"/>
        <v>2204.64</v>
      </c>
      <c r="AS67" s="245"/>
      <c r="AT67" s="245">
        <f t="shared" si="39"/>
        <v>5236.0199999999995</v>
      </c>
      <c r="AU67" s="36">
        <f t="shared" si="40"/>
        <v>5511.5999999999995</v>
      </c>
      <c r="AV67" s="146">
        <f t="shared" si="41"/>
        <v>3674.4</v>
      </c>
      <c r="AW67" s="67">
        <f t="shared" si="42"/>
        <v>7440.66</v>
      </c>
      <c r="AX67" s="135"/>
      <c r="AY67" s="135"/>
      <c r="AZ67" s="135"/>
      <c r="BA67" s="135"/>
    </row>
    <row r="68" spans="1:53" ht="15.75" x14ac:dyDescent="0.25">
      <c r="C68" s="144">
        <f t="shared" si="28"/>
        <v>0.96131805157597228</v>
      </c>
      <c r="D68" s="144">
        <f t="shared" si="29"/>
        <v>0</v>
      </c>
      <c r="E68" s="135"/>
      <c r="F68" s="185" t="s">
        <v>117</v>
      </c>
      <c r="G68" s="67">
        <v>13989</v>
      </c>
      <c r="H68" s="12">
        <f>$G34*H34</f>
        <v>101.65685633311533</v>
      </c>
      <c r="I68" s="12"/>
      <c r="J68" s="12">
        <f>$G34*I34</f>
        <v>285.65576629605408</v>
      </c>
      <c r="K68" s="12"/>
      <c r="L68" s="12">
        <f>$G34*J34</f>
        <v>1513.6705908000872</v>
      </c>
      <c r="M68" s="12"/>
      <c r="N68" s="12">
        <f>$G34*K34</f>
        <v>2046.3525179856117</v>
      </c>
      <c r="O68" s="12"/>
      <c r="P68" s="12">
        <f>$G34*L34</f>
        <v>2293.3786788750817</v>
      </c>
      <c r="Q68" s="12"/>
      <c r="R68" s="12">
        <f>$G34*M34</f>
        <v>2759.9836494440815</v>
      </c>
      <c r="S68" s="12"/>
      <c r="T68" s="12">
        <f>$G34*N34</f>
        <v>2282.1964246784391</v>
      </c>
      <c r="U68" s="12"/>
      <c r="V68" s="12">
        <f>$G34*O34</f>
        <v>1286.9758011772401</v>
      </c>
      <c r="W68" s="12"/>
      <c r="X68" s="12">
        <f>$G34*P34</f>
        <v>1419.12971441029</v>
      </c>
      <c r="Y68" s="36">
        <f>$G34*Q34</f>
        <v>0</v>
      </c>
      <c r="Z68" s="146">
        <f>$G34*R34</f>
        <v>0</v>
      </c>
      <c r="AA68" s="67">
        <f>$G34*S34</f>
        <v>2706.1055155875301</v>
      </c>
      <c r="AB68" s="67"/>
      <c r="AC68" s="66">
        <v>671</v>
      </c>
      <c r="AD68" s="245">
        <f t="shared" si="31"/>
        <v>0</v>
      </c>
      <c r="AE68" s="245"/>
      <c r="AF68" s="245">
        <f t="shared" si="32"/>
        <v>0</v>
      </c>
      <c r="AG68" s="245"/>
      <c r="AH68" s="245">
        <f t="shared" si="33"/>
        <v>0.9613180515759312</v>
      </c>
      <c r="AI68" s="245"/>
      <c r="AJ68" s="245">
        <f t="shared" si="34"/>
        <v>7.6905444126074496</v>
      </c>
      <c r="AK68" s="245"/>
      <c r="AL68" s="245">
        <f t="shared" si="35"/>
        <v>13.458452722063038</v>
      </c>
      <c r="AM68" s="245"/>
      <c r="AN68" s="245">
        <f t="shared" si="36"/>
        <v>30.762177650429798</v>
      </c>
      <c r="AO68" s="245"/>
      <c r="AP68" s="245">
        <f t="shared" si="37"/>
        <v>92.286532951289402</v>
      </c>
      <c r="AQ68" s="245"/>
      <c r="AR68" s="245">
        <f t="shared" si="38"/>
        <v>144.19770773638967</v>
      </c>
      <c r="AS68" s="245"/>
      <c r="AT68" s="245">
        <f t="shared" si="39"/>
        <v>380.68194842406876</v>
      </c>
      <c r="AU68" s="36">
        <f t="shared" si="40"/>
        <v>0</v>
      </c>
      <c r="AV68" s="146">
        <f t="shared" si="41"/>
        <v>0</v>
      </c>
      <c r="AW68" s="67">
        <f t="shared" si="42"/>
        <v>524.87965616045847</v>
      </c>
      <c r="AX68" s="135"/>
      <c r="AY68" s="135"/>
      <c r="AZ68" s="135"/>
      <c r="BA68" s="135"/>
    </row>
    <row r="69" spans="1:53" ht="16.5" thickBot="1" x14ac:dyDescent="0.3">
      <c r="C69" s="145">
        <f t="shared" si="28"/>
        <v>0</v>
      </c>
      <c r="D69" s="144">
        <f t="shared" si="29"/>
        <v>0</v>
      </c>
      <c r="E69" s="135"/>
      <c r="F69" s="185" t="s">
        <v>115</v>
      </c>
      <c r="G69" s="6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36"/>
      <c r="Z69" s="146"/>
      <c r="AA69" s="67"/>
      <c r="AB69" s="67"/>
      <c r="AC69" s="66">
        <v>10834</v>
      </c>
      <c r="AD69" s="245">
        <f t="shared" si="31"/>
        <v>1</v>
      </c>
      <c r="AE69" s="245"/>
      <c r="AF69" s="245">
        <f t="shared" si="32"/>
        <v>6</v>
      </c>
      <c r="AG69" s="245"/>
      <c r="AH69" s="245">
        <f t="shared" si="33"/>
        <v>48</v>
      </c>
      <c r="AI69" s="245"/>
      <c r="AJ69" s="245">
        <f t="shared" si="34"/>
        <v>169</v>
      </c>
      <c r="AK69" s="245"/>
      <c r="AL69" s="245">
        <f t="shared" si="35"/>
        <v>418</v>
      </c>
      <c r="AM69" s="245"/>
      <c r="AN69" s="245">
        <f t="shared" si="36"/>
        <v>1065</v>
      </c>
      <c r="AO69" s="245"/>
      <c r="AP69" s="245">
        <f t="shared" si="37"/>
        <v>2109</v>
      </c>
      <c r="AQ69" s="245"/>
      <c r="AR69" s="245">
        <f t="shared" si="38"/>
        <v>2888</v>
      </c>
      <c r="AS69" s="245"/>
      <c r="AT69" s="245">
        <f t="shared" si="39"/>
        <v>4130</v>
      </c>
      <c r="AU69" s="147">
        <f t="shared" si="40"/>
        <v>6500.4</v>
      </c>
      <c r="AV69" s="148">
        <f t="shared" si="41"/>
        <v>4333.6000000000004</v>
      </c>
      <c r="AW69" s="149">
        <f t="shared" si="42"/>
        <v>7017.9999999999991</v>
      </c>
      <c r="AX69" s="135"/>
      <c r="AY69" s="135"/>
      <c r="AZ69" s="135"/>
      <c r="BA69" s="135"/>
    </row>
    <row r="70" spans="1:53" ht="16.5" thickBot="1" x14ac:dyDescent="0.3">
      <c r="C70" s="144">
        <f t="shared" si="28"/>
        <v>428</v>
      </c>
      <c r="D70" s="144">
        <f t="shared" si="29"/>
        <v>34.81217308606756</v>
      </c>
      <c r="E70" s="135"/>
      <c r="F70" s="186" t="s">
        <v>116</v>
      </c>
      <c r="G70" s="67">
        <v>14642</v>
      </c>
      <c r="H70" s="12">
        <f t="shared" ref="H70:H75" si="43">$G36*H36</f>
        <v>125.32382310984309</v>
      </c>
      <c r="I70" s="12"/>
      <c r="J70" s="12">
        <f t="shared" ref="J70:J75" si="44">$G36*I36</f>
        <v>320.27199239182119</v>
      </c>
      <c r="K70" s="12"/>
      <c r="L70" s="12">
        <f t="shared" ref="L70:L75" si="45">$G36*J36</f>
        <v>1963.4065620542083</v>
      </c>
      <c r="M70" s="12"/>
      <c r="N70" s="12">
        <f t="shared" ref="N70:N75" si="46">$G36*K36</f>
        <v>2457.7394198763668</v>
      </c>
      <c r="O70" s="12"/>
      <c r="P70" s="12">
        <f t="shared" ref="P70:P75" si="47">$G36*L36</f>
        <v>2847.6357584403231</v>
      </c>
      <c r="Q70" s="12"/>
      <c r="R70" s="12">
        <f t="shared" ref="R70:R75" si="48">$G36*M36</f>
        <v>2771.0489776509748</v>
      </c>
      <c r="S70" s="12"/>
      <c r="T70" s="12">
        <f t="shared" ref="T70:T75" si="49">$G36*N36</f>
        <v>2346.340466000951</v>
      </c>
      <c r="U70" s="12"/>
      <c r="V70" s="12">
        <f t="shared" ref="V70:V75" si="50">$G36*O36</f>
        <v>1148.8017118402281</v>
      </c>
      <c r="W70" s="12"/>
      <c r="X70" s="12">
        <f t="shared" ref="X70:AA75" si="51">$G36*P36</f>
        <v>626.61911554921539</v>
      </c>
      <c r="Y70" s="147">
        <f t="shared" si="51"/>
        <v>7467.42</v>
      </c>
      <c r="Z70" s="148">
        <f t="shared" si="51"/>
        <v>7174.58</v>
      </c>
      <c r="AA70" s="149">
        <f t="shared" si="51"/>
        <v>1775.4208273894435</v>
      </c>
      <c r="AB70" s="67"/>
      <c r="AC70" s="66">
        <v>428</v>
      </c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15"/>
      <c r="AV70" s="15"/>
      <c r="AW70" s="15"/>
      <c r="AX70" s="135"/>
      <c r="AY70" s="135"/>
      <c r="AZ70" s="135"/>
      <c r="BA70" s="135"/>
    </row>
    <row r="71" spans="1:53" ht="15.75" x14ac:dyDescent="0.25">
      <c r="B71" s="144">
        <f t="shared" ref="B71:B79" si="52">G74-Y74-Z74</f>
        <v>-1.523099999999431</v>
      </c>
      <c r="C71" s="144">
        <f t="shared" ref="C71:C74" si="53">AC71-SUM(AD71:AT71)</f>
        <v>0</v>
      </c>
      <c r="D71" s="144">
        <f t="shared" ref="D71:D79" si="54">G71-SUM(H71:X71)</f>
        <v>0</v>
      </c>
      <c r="E71" s="135"/>
      <c r="F71" s="184" t="s">
        <v>122</v>
      </c>
      <c r="G71" s="67">
        <v>13989</v>
      </c>
      <c r="H71" s="12">
        <f t="shared" si="43"/>
        <v>101.65685633311533</v>
      </c>
      <c r="I71" s="12"/>
      <c r="J71" s="12">
        <f t="shared" si="44"/>
        <v>285.65576629605408</v>
      </c>
      <c r="K71" s="12"/>
      <c r="L71" s="12">
        <f t="shared" si="45"/>
        <v>1513.6705908000872</v>
      </c>
      <c r="M71" s="12"/>
      <c r="N71" s="12">
        <f t="shared" si="46"/>
        <v>2046.3525179856117</v>
      </c>
      <c r="O71" s="12"/>
      <c r="P71" s="12">
        <f t="shared" si="47"/>
        <v>2293.3786788750817</v>
      </c>
      <c r="Q71" s="12"/>
      <c r="R71" s="12">
        <f t="shared" si="48"/>
        <v>2759.9836494440815</v>
      </c>
      <c r="S71" s="12"/>
      <c r="T71" s="12">
        <f t="shared" si="49"/>
        <v>2282.1964246784391</v>
      </c>
      <c r="U71" s="12"/>
      <c r="V71" s="12">
        <f t="shared" si="50"/>
        <v>1286.9758011772401</v>
      </c>
      <c r="W71" s="12"/>
      <c r="X71" s="12">
        <f t="shared" si="51"/>
        <v>1419.12971441029</v>
      </c>
      <c r="Y71" s="36">
        <f t="shared" si="51"/>
        <v>0</v>
      </c>
      <c r="Z71" s="146">
        <f t="shared" si="51"/>
        <v>0</v>
      </c>
      <c r="AA71" s="67">
        <f t="shared" si="51"/>
        <v>2706.1055155875301</v>
      </c>
      <c r="AB71" s="67"/>
      <c r="AC71" s="66">
        <v>671</v>
      </c>
      <c r="AD71" s="245">
        <f t="shared" ref="AD71:AD76" si="55">$T37*U37</f>
        <v>0.9613180515759312</v>
      </c>
      <c r="AE71" s="245"/>
      <c r="AF71" s="245">
        <f t="shared" ref="AF71:AF76" si="56">$T37*V37</f>
        <v>0</v>
      </c>
      <c r="AG71" s="245"/>
      <c r="AH71" s="245">
        <f t="shared" ref="AH71:AH76" si="57">$T37*W37</f>
        <v>0.9613180515759312</v>
      </c>
      <c r="AI71" s="245"/>
      <c r="AJ71" s="245">
        <f t="shared" ref="AJ71:AJ76" si="58">$T37*X37</f>
        <v>7.6905444126074496</v>
      </c>
      <c r="AK71" s="245"/>
      <c r="AL71" s="245">
        <f t="shared" ref="AL71:AL76" si="59">$T37*Y37</f>
        <v>13.458452722063038</v>
      </c>
      <c r="AM71" s="245"/>
      <c r="AN71" s="245">
        <f t="shared" ref="AN71:AN76" si="60">$T37*Z37</f>
        <v>30.762177650429798</v>
      </c>
      <c r="AO71" s="245"/>
      <c r="AP71" s="245">
        <f t="shared" ref="AP71:AP76" si="61">$T37*AA37</f>
        <v>92.286532951289402</v>
      </c>
      <c r="AQ71" s="245"/>
      <c r="AR71" s="245">
        <f t="shared" ref="AR71:AR76" si="62">$T37*AB37</f>
        <v>144.19770773638967</v>
      </c>
      <c r="AS71" s="245"/>
      <c r="AT71" s="245">
        <f t="shared" ref="AT71:AW76" si="63">$T37*AC37</f>
        <v>380.68194842406876</v>
      </c>
      <c r="AU71" s="36">
        <f t="shared" si="63"/>
        <v>340.86799999999999</v>
      </c>
      <c r="AV71" s="146">
        <f t="shared" si="63"/>
        <v>326.10599999999999</v>
      </c>
      <c r="AW71" s="67">
        <f t="shared" si="63"/>
        <v>524.87965616045847</v>
      </c>
      <c r="AX71" s="135"/>
      <c r="AY71" s="135"/>
      <c r="AZ71" s="135"/>
    </row>
    <row r="72" spans="1:53" ht="15.75" x14ac:dyDescent="0.25">
      <c r="B72" s="144">
        <f t="shared" si="52"/>
        <v>0</v>
      </c>
      <c r="C72" s="144">
        <f t="shared" si="53"/>
        <v>0</v>
      </c>
      <c r="D72" s="144">
        <f t="shared" si="54"/>
        <v>-76.586600000002363</v>
      </c>
      <c r="E72" s="135"/>
      <c r="F72" s="184" t="s">
        <v>101</v>
      </c>
      <c r="G72" s="67">
        <v>34402</v>
      </c>
      <c r="H72" s="12">
        <f t="shared" si="43"/>
        <v>572.79330000000004</v>
      </c>
      <c r="I72" s="12"/>
      <c r="J72" s="12">
        <f t="shared" si="44"/>
        <v>572.79330000000004</v>
      </c>
      <c r="K72" s="12"/>
      <c r="L72" s="12">
        <f t="shared" si="45"/>
        <v>4095</v>
      </c>
      <c r="M72" s="12"/>
      <c r="N72" s="12">
        <f t="shared" si="46"/>
        <v>5040</v>
      </c>
      <c r="O72" s="12"/>
      <c r="P72" s="12">
        <f t="shared" si="47"/>
        <v>5071</v>
      </c>
      <c r="Q72" s="12"/>
      <c r="R72" s="12">
        <f t="shared" si="48"/>
        <v>6158</v>
      </c>
      <c r="S72" s="12"/>
      <c r="T72" s="12">
        <f t="shared" si="49"/>
        <v>4850</v>
      </c>
      <c r="U72" s="12"/>
      <c r="V72" s="12">
        <f t="shared" si="50"/>
        <v>3342</v>
      </c>
      <c r="W72" s="12"/>
      <c r="X72" s="12">
        <f t="shared" si="51"/>
        <v>4777</v>
      </c>
      <c r="Y72" s="36">
        <f t="shared" si="51"/>
        <v>15785.01368</v>
      </c>
      <c r="Z72" s="146">
        <f t="shared" si="51"/>
        <v>15747.843999999994</v>
      </c>
      <c r="AA72" s="67">
        <f t="shared" si="51"/>
        <v>4777</v>
      </c>
      <c r="AB72" s="67"/>
      <c r="AC72" s="66">
        <v>1404</v>
      </c>
      <c r="AD72" s="245">
        <f t="shared" si="55"/>
        <v>0</v>
      </c>
      <c r="AE72" s="245"/>
      <c r="AF72" s="245">
        <f t="shared" si="56"/>
        <v>0</v>
      </c>
      <c r="AG72" s="245"/>
      <c r="AH72" s="245">
        <f t="shared" si="57"/>
        <v>10.96875</v>
      </c>
      <c r="AI72" s="245"/>
      <c r="AJ72" s="245">
        <f t="shared" si="58"/>
        <v>43.875</v>
      </c>
      <c r="AK72" s="245"/>
      <c r="AL72" s="245">
        <f t="shared" si="59"/>
        <v>87.75</v>
      </c>
      <c r="AM72" s="245"/>
      <c r="AN72" s="245">
        <f t="shared" si="60"/>
        <v>120.65625</v>
      </c>
      <c r="AO72" s="245"/>
      <c r="AP72" s="245">
        <f t="shared" si="61"/>
        <v>296.15625</v>
      </c>
      <c r="AQ72" s="245"/>
      <c r="AR72" s="245">
        <f t="shared" si="62"/>
        <v>274.21875</v>
      </c>
      <c r="AS72" s="245"/>
      <c r="AT72" s="245">
        <f t="shared" si="63"/>
        <v>570.375</v>
      </c>
      <c r="AU72" s="36">
        <f t="shared" si="63"/>
        <v>713.23199999999997</v>
      </c>
      <c r="AV72" s="146">
        <f t="shared" si="63"/>
        <v>682.34399999999994</v>
      </c>
      <c r="AW72" s="67">
        <f t="shared" si="63"/>
        <v>844.59375</v>
      </c>
      <c r="AX72" s="135"/>
      <c r="AY72" s="135"/>
      <c r="AZ72" s="135"/>
    </row>
    <row r="73" spans="1:53" ht="15.75" x14ac:dyDescent="0.25">
      <c r="B73" s="144">
        <f t="shared" si="52"/>
        <v>13715</v>
      </c>
      <c r="C73" s="144">
        <f t="shared" si="53"/>
        <v>0</v>
      </c>
      <c r="D73" s="145">
        <f t="shared" si="54"/>
        <v>0</v>
      </c>
      <c r="E73" s="135"/>
      <c r="F73" s="184" t="s">
        <v>92</v>
      </c>
      <c r="G73" s="93">
        <v>30023</v>
      </c>
      <c r="H73" s="12">
        <f t="shared" si="43"/>
        <v>150.11500000000001</v>
      </c>
      <c r="I73" s="12"/>
      <c r="J73" s="12">
        <f t="shared" si="44"/>
        <v>150.11500000000001</v>
      </c>
      <c r="K73" s="12"/>
      <c r="L73" s="12">
        <f t="shared" si="45"/>
        <v>2702.0699999999997</v>
      </c>
      <c r="M73" s="12"/>
      <c r="N73" s="12">
        <f t="shared" si="46"/>
        <v>3902.9900000000002</v>
      </c>
      <c r="O73" s="12"/>
      <c r="P73" s="12">
        <f t="shared" si="47"/>
        <v>4803.68</v>
      </c>
      <c r="Q73" s="12"/>
      <c r="R73" s="12">
        <f t="shared" si="48"/>
        <v>5704.37</v>
      </c>
      <c r="S73" s="12"/>
      <c r="T73" s="12">
        <f t="shared" si="49"/>
        <v>5404.1399999999994</v>
      </c>
      <c r="U73" s="12"/>
      <c r="V73" s="12">
        <f t="shared" si="50"/>
        <v>3902.9900000000002</v>
      </c>
      <c r="W73" s="12"/>
      <c r="X73" s="12">
        <f t="shared" si="51"/>
        <v>3302.53</v>
      </c>
      <c r="Y73" s="36">
        <f t="shared" si="51"/>
        <v>13660.465</v>
      </c>
      <c r="Z73" s="146">
        <f t="shared" si="51"/>
        <v>16247.246679999998</v>
      </c>
      <c r="AA73" s="67">
        <f t="shared" si="51"/>
        <v>7205.5199999999995</v>
      </c>
      <c r="AB73" s="67"/>
      <c r="AC73" s="102">
        <v>2227</v>
      </c>
      <c r="AD73" s="245">
        <f t="shared" si="55"/>
        <v>0</v>
      </c>
      <c r="AE73" s="245"/>
      <c r="AF73" s="245">
        <f t="shared" si="56"/>
        <v>0</v>
      </c>
      <c r="AG73" s="245"/>
      <c r="AH73" s="245">
        <f t="shared" si="57"/>
        <v>22.27</v>
      </c>
      <c r="AI73" s="245"/>
      <c r="AJ73" s="245">
        <f t="shared" si="58"/>
        <v>22.27</v>
      </c>
      <c r="AK73" s="245"/>
      <c r="AL73" s="245">
        <f t="shared" si="59"/>
        <v>89.08</v>
      </c>
      <c r="AM73" s="245"/>
      <c r="AN73" s="245">
        <f t="shared" si="60"/>
        <v>222.70000000000002</v>
      </c>
      <c r="AO73" s="245"/>
      <c r="AP73" s="245">
        <f t="shared" si="61"/>
        <v>423.13</v>
      </c>
      <c r="AQ73" s="245"/>
      <c r="AR73" s="245">
        <f t="shared" si="62"/>
        <v>601.29000000000008</v>
      </c>
      <c r="AS73" s="245"/>
      <c r="AT73" s="245">
        <f t="shared" si="63"/>
        <v>846.26</v>
      </c>
      <c r="AU73" s="36">
        <f t="shared" si="63"/>
        <v>1247.1200000000001</v>
      </c>
      <c r="AV73" s="146">
        <f t="shared" si="63"/>
        <v>979.88</v>
      </c>
      <c r="AW73" s="67">
        <f t="shared" si="63"/>
        <v>1447.55</v>
      </c>
      <c r="AX73" s="135"/>
      <c r="AY73" s="135"/>
      <c r="AZ73" s="135"/>
    </row>
    <row r="74" spans="1:53" ht="15.75" x14ac:dyDescent="0.25">
      <c r="B74" s="144">
        <f t="shared" si="52"/>
        <v>0</v>
      </c>
      <c r="C74" s="144">
        <f t="shared" si="53"/>
        <v>-0.43600000000003547</v>
      </c>
      <c r="D74" s="145">
        <f t="shared" si="54"/>
        <v>20.307999999999083</v>
      </c>
      <c r="E74" s="135"/>
      <c r="F74" s="184" t="s">
        <v>118</v>
      </c>
      <c r="G74" s="93">
        <v>10154</v>
      </c>
      <c r="H74" s="12">
        <f t="shared" si="43"/>
        <v>91.385999999999996</v>
      </c>
      <c r="I74" s="12"/>
      <c r="J74" s="12">
        <f t="shared" si="44"/>
        <v>91.385999999999996</v>
      </c>
      <c r="K74" s="12"/>
      <c r="L74" s="12">
        <f t="shared" si="45"/>
        <v>1086.4780000000001</v>
      </c>
      <c r="M74" s="12"/>
      <c r="N74" s="12">
        <f t="shared" si="46"/>
        <v>1411.4060000000002</v>
      </c>
      <c r="O74" s="12"/>
      <c r="P74" s="12">
        <f t="shared" si="47"/>
        <v>1726.18</v>
      </c>
      <c r="Q74" s="12"/>
      <c r="R74" s="12">
        <f t="shared" si="48"/>
        <v>2010.4920000000002</v>
      </c>
      <c r="S74" s="12"/>
      <c r="T74" s="12">
        <f t="shared" si="49"/>
        <v>1665.2560000000001</v>
      </c>
      <c r="U74" s="12"/>
      <c r="V74" s="12">
        <f t="shared" si="50"/>
        <v>1066.17</v>
      </c>
      <c r="W74" s="12"/>
      <c r="X74" s="12">
        <f t="shared" si="51"/>
        <v>984.93799999999999</v>
      </c>
      <c r="Y74" s="36">
        <f t="shared" si="51"/>
        <v>4575.9000999999998</v>
      </c>
      <c r="Z74" s="146">
        <f t="shared" si="51"/>
        <v>5579.6229999999996</v>
      </c>
      <c r="AA74" s="67">
        <f t="shared" si="51"/>
        <v>2051.1080000000002</v>
      </c>
      <c r="AB74" s="67"/>
      <c r="AC74" s="102">
        <v>436</v>
      </c>
      <c r="AD74" s="245">
        <f t="shared" si="55"/>
        <v>0</v>
      </c>
      <c r="AE74" s="245"/>
      <c r="AF74" s="245">
        <f t="shared" si="56"/>
        <v>0</v>
      </c>
      <c r="AG74" s="245"/>
      <c r="AH74" s="245">
        <f t="shared" si="57"/>
        <v>0</v>
      </c>
      <c r="AI74" s="245"/>
      <c r="AJ74" s="245">
        <f t="shared" si="58"/>
        <v>4.7959999999999994</v>
      </c>
      <c r="AK74" s="245"/>
      <c r="AL74" s="245">
        <f t="shared" si="59"/>
        <v>11.772</v>
      </c>
      <c r="AM74" s="245"/>
      <c r="AN74" s="245">
        <f t="shared" si="60"/>
        <v>30.955999999999996</v>
      </c>
      <c r="AO74" s="245"/>
      <c r="AP74" s="245">
        <f t="shared" si="61"/>
        <v>93.304000000000002</v>
      </c>
      <c r="AQ74" s="245"/>
      <c r="AR74" s="245">
        <f t="shared" si="62"/>
        <v>123.38799999999999</v>
      </c>
      <c r="AS74" s="245"/>
      <c r="AT74" s="245">
        <f t="shared" si="63"/>
        <v>172.22</v>
      </c>
      <c r="AU74" s="36">
        <f t="shared" si="63"/>
        <v>255.27800000000002</v>
      </c>
      <c r="AV74" s="146">
        <f t="shared" si="63"/>
        <v>180.72199999999998</v>
      </c>
      <c r="AW74" s="67">
        <f t="shared" si="63"/>
        <v>295.60799999999995</v>
      </c>
      <c r="AX74" s="135"/>
      <c r="AY74" s="135"/>
      <c r="AZ74" s="135"/>
    </row>
    <row r="75" spans="1:53" ht="15.75" x14ac:dyDescent="0.25">
      <c r="B75" s="144">
        <f t="shared" si="52"/>
        <v>0</v>
      </c>
      <c r="C75" s="144">
        <f>AC75-SUM(AD75:AT75)</f>
        <v>0</v>
      </c>
      <c r="D75" s="145">
        <f t="shared" si="54"/>
        <v>0</v>
      </c>
      <c r="F75" s="184" t="s">
        <v>128</v>
      </c>
      <c r="G75" s="93">
        <v>14193</v>
      </c>
      <c r="H75" s="12">
        <f t="shared" si="43"/>
        <v>118</v>
      </c>
      <c r="I75" s="12"/>
      <c r="J75" s="12">
        <f t="shared" si="44"/>
        <v>318</v>
      </c>
      <c r="K75" s="12"/>
      <c r="L75" s="12">
        <f t="shared" si="45"/>
        <v>1543</v>
      </c>
      <c r="M75" s="12"/>
      <c r="N75" s="12">
        <f t="shared" si="46"/>
        <v>2329</v>
      </c>
      <c r="O75" s="12"/>
      <c r="P75" s="12">
        <f t="shared" si="47"/>
        <v>2539</v>
      </c>
      <c r="Q75" s="12"/>
      <c r="R75" s="12">
        <f t="shared" si="48"/>
        <v>2712</v>
      </c>
      <c r="S75" s="12"/>
      <c r="T75" s="12">
        <f t="shared" si="49"/>
        <v>2083</v>
      </c>
      <c r="U75" s="12"/>
      <c r="V75" s="12">
        <f t="shared" si="50"/>
        <v>1432</v>
      </c>
      <c r="W75" s="12"/>
      <c r="X75" s="12">
        <f t="shared" si="51"/>
        <v>1119</v>
      </c>
      <c r="Y75" s="36">
        <f t="shared" si="51"/>
        <v>6570</v>
      </c>
      <c r="Z75" s="146">
        <f t="shared" si="51"/>
        <v>7623</v>
      </c>
      <c r="AA75" s="67">
        <f t="shared" si="51"/>
        <v>1119</v>
      </c>
      <c r="AB75" s="67"/>
      <c r="AC75" s="102">
        <v>584</v>
      </c>
      <c r="AD75" s="245">
        <f t="shared" si="55"/>
        <v>0</v>
      </c>
      <c r="AE75" s="245"/>
      <c r="AF75" s="245">
        <f t="shared" si="56"/>
        <v>0</v>
      </c>
      <c r="AG75" s="245"/>
      <c r="AH75" s="245">
        <f t="shared" si="57"/>
        <v>2.4904051172707891</v>
      </c>
      <c r="AI75" s="245"/>
      <c r="AJ75" s="245">
        <f t="shared" si="58"/>
        <v>13.69722814498934</v>
      </c>
      <c r="AK75" s="245"/>
      <c r="AL75" s="245">
        <f t="shared" si="59"/>
        <v>14.942430703624733</v>
      </c>
      <c r="AM75" s="245"/>
      <c r="AN75" s="245">
        <f t="shared" si="60"/>
        <v>42.336886993603407</v>
      </c>
      <c r="AO75" s="245"/>
      <c r="AP75" s="245">
        <f t="shared" si="61"/>
        <v>104.59701492537313</v>
      </c>
      <c r="AQ75" s="245"/>
      <c r="AR75" s="245">
        <f t="shared" si="62"/>
        <v>155.65031982942432</v>
      </c>
      <c r="AS75" s="245"/>
      <c r="AT75" s="245">
        <f t="shared" si="63"/>
        <v>250.28571428571428</v>
      </c>
      <c r="AU75" s="36">
        <f t="shared" si="63"/>
        <v>314</v>
      </c>
      <c r="AV75" s="146">
        <f t="shared" si="63"/>
        <v>270</v>
      </c>
      <c r="AW75" s="67">
        <f t="shared" si="63"/>
        <v>405.93603411513857</v>
      </c>
    </row>
    <row r="76" spans="1:53" ht="16.5" thickBot="1" x14ac:dyDescent="0.3">
      <c r="B76" s="144">
        <f t="shared" si="52"/>
        <v>-52.226400000003196</v>
      </c>
      <c r="C76" s="144">
        <f t="shared" ref="C76:C79" si="64">AC76-SUM(AD76:AT76)</f>
        <v>0</v>
      </c>
      <c r="D76" s="144">
        <f t="shared" si="54"/>
        <v>13715</v>
      </c>
      <c r="F76" s="184" t="s">
        <v>129</v>
      </c>
      <c r="G76" s="93">
        <v>13715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36"/>
      <c r="Z76" s="146"/>
      <c r="AA76" s="67"/>
      <c r="AB76" s="67"/>
      <c r="AC76" s="102">
        <v>557</v>
      </c>
      <c r="AD76" s="245">
        <f t="shared" si="55"/>
        <v>0</v>
      </c>
      <c r="AE76" s="245"/>
      <c r="AF76" s="245">
        <f t="shared" si="56"/>
        <v>0</v>
      </c>
      <c r="AG76" s="245"/>
      <c r="AH76" s="245">
        <f t="shared" si="57"/>
        <v>0</v>
      </c>
      <c r="AI76" s="245"/>
      <c r="AJ76" s="245">
        <f t="shared" si="58"/>
        <v>3</v>
      </c>
      <c r="AK76" s="245"/>
      <c r="AL76" s="245">
        <f t="shared" si="59"/>
        <v>10</v>
      </c>
      <c r="AM76" s="245"/>
      <c r="AN76" s="245">
        <f t="shared" si="60"/>
        <v>33</v>
      </c>
      <c r="AO76" s="245"/>
      <c r="AP76" s="245">
        <f t="shared" si="61"/>
        <v>90</v>
      </c>
      <c r="AQ76" s="245"/>
      <c r="AR76" s="245">
        <f t="shared" si="62"/>
        <v>145</v>
      </c>
      <c r="AS76" s="245"/>
      <c r="AT76" s="245">
        <f t="shared" si="63"/>
        <v>276</v>
      </c>
      <c r="AU76" s="147">
        <f t="shared" si="63"/>
        <v>326.12350000000004</v>
      </c>
      <c r="AV76" s="148">
        <f t="shared" si="63"/>
        <v>230.87649999999999</v>
      </c>
      <c r="AW76" s="149">
        <f t="shared" si="63"/>
        <v>421</v>
      </c>
    </row>
    <row r="77" spans="1:53" ht="16.5" thickBot="1" x14ac:dyDescent="0.3">
      <c r="B77" s="144">
        <f t="shared" si="52"/>
        <v>0</v>
      </c>
      <c r="C77" s="144">
        <f t="shared" si="64"/>
        <v>486</v>
      </c>
      <c r="D77" s="144">
        <f t="shared" si="54"/>
        <v>39.698599999999715</v>
      </c>
      <c r="F77" s="184" t="s">
        <v>130</v>
      </c>
      <c r="G77" s="93">
        <v>10447</v>
      </c>
      <c r="H77" s="12">
        <f>$G43*H43</f>
        <v>117.0064</v>
      </c>
      <c r="I77" s="12"/>
      <c r="J77" s="12">
        <f>$G43*I43</f>
        <v>247.59389999999999</v>
      </c>
      <c r="K77" s="12"/>
      <c r="L77" s="12">
        <f>$G43*J43</f>
        <v>1383.1827999999998</v>
      </c>
      <c r="M77" s="12"/>
      <c r="N77" s="12">
        <f>$G43*K43</f>
        <v>1697.6375</v>
      </c>
      <c r="O77" s="12"/>
      <c r="P77" s="12">
        <f>$G43*L43</f>
        <v>1713.308</v>
      </c>
      <c r="Q77" s="12"/>
      <c r="R77" s="12">
        <f>$G43*M43</f>
        <v>1874.1918000000001</v>
      </c>
      <c r="S77" s="12"/>
      <c r="T77" s="12">
        <f>$G43*N43</f>
        <v>1492.8762999999999</v>
      </c>
      <c r="U77" s="12"/>
      <c r="V77" s="12">
        <f>$G43*O43</f>
        <v>1005.0014</v>
      </c>
      <c r="W77" s="12"/>
      <c r="X77" s="12">
        <f t="shared" ref="X77:AA79" si="65">$G43*P43</f>
        <v>876.50330000000008</v>
      </c>
      <c r="Y77" s="147">
        <f t="shared" si="65"/>
        <v>4955.0120999999999</v>
      </c>
      <c r="Z77" s="148">
        <f t="shared" si="65"/>
        <v>5491.9878999999992</v>
      </c>
      <c r="AA77" s="149">
        <f t="shared" si="65"/>
        <v>1881.5046999999997</v>
      </c>
      <c r="AB77" s="67"/>
      <c r="AC77" s="102">
        <v>486</v>
      </c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15"/>
      <c r="AV77" s="15"/>
      <c r="AW77" s="15"/>
    </row>
    <row r="78" spans="1:53" ht="15.75" x14ac:dyDescent="0.25">
      <c r="B78" s="144">
        <f t="shared" si="52"/>
        <v>0</v>
      </c>
      <c r="C78" s="144">
        <f t="shared" si="64"/>
        <v>1</v>
      </c>
      <c r="D78" s="144">
        <f t="shared" si="54"/>
        <v>1</v>
      </c>
      <c r="F78" s="184" t="s">
        <v>131</v>
      </c>
      <c r="G78" s="93">
        <v>9630</v>
      </c>
      <c r="H78" s="12">
        <f>$G44*H44</f>
        <v>96.999999999999986</v>
      </c>
      <c r="I78" s="12"/>
      <c r="J78" s="12">
        <f>$G44*I44</f>
        <v>197</v>
      </c>
      <c r="K78" s="12"/>
      <c r="L78" s="12">
        <f>$G44*J44</f>
        <v>1154</v>
      </c>
      <c r="M78" s="12"/>
      <c r="N78" s="12">
        <f>$G44*K44</f>
        <v>1480.9999999999998</v>
      </c>
      <c r="O78" s="12"/>
      <c r="P78" s="12">
        <f>$G44*L44</f>
        <v>1664</v>
      </c>
      <c r="Q78" s="12"/>
      <c r="R78" s="12">
        <f>$G44*M44</f>
        <v>1813</v>
      </c>
      <c r="S78" s="12"/>
      <c r="T78" s="12">
        <f>$G44*N44</f>
        <v>1480</v>
      </c>
      <c r="U78" s="12"/>
      <c r="V78" s="12">
        <f>$G44*O44</f>
        <v>855</v>
      </c>
      <c r="W78" s="12"/>
      <c r="X78" s="12">
        <f t="shared" si="65"/>
        <v>888</v>
      </c>
      <c r="Y78" s="36">
        <f t="shared" si="65"/>
        <v>4605.5</v>
      </c>
      <c r="Z78" s="146">
        <f t="shared" si="65"/>
        <v>5024.5</v>
      </c>
      <c r="AA78" s="67">
        <f t="shared" si="65"/>
        <v>1742.9999999999998</v>
      </c>
      <c r="AB78" s="67"/>
      <c r="AC78" s="102">
        <v>324</v>
      </c>
      <c r="AD78" s="245">
        <f>$T44*U44</f>
        <v>0</v>
      </c>
      <c r="AE78" s="245"/>
      <c r="AF78" s="245">
        <f>$T44*V44</f>
        <v>0</v>
      </c>
      <c r="AG78" s="245"/>
      <c r="AH78" s="245">
        <f>$T44*W44</f>
        <v>1</v>
      </c>
      <c r="AI78" s="245"/>
      <c r="AJ78" s="245">
        <f>$T44*X44</f>
        <v>3</v>
      </c>
      <c r="AK78" s="245"/>
      <c r="AL78" s="245">
        <f>$T44*Y44</f>
        <v>7</v>
      </c>
      <c r="AM78" s="245"/>
      <c r="AN78" s="245">
        <f>$T44*Z44</f>
        <v>20</v>
      </c>
      <c r="AO78" s="245"/>
      <c r="AP78" s="245">
        <f>$T44*AA44</f>
        <v>59</v>
      </c>
      <c r="AQ78" s="245"/>
      <c r="AR78" s="245">
        <f>$T44*AB44</f>
        <v>86</v>
      </c>
      <c r="AS78" s="245"/>
      <c r="AT78" s="245">
        <f t="shared" ref="AT78:AW79" si="66">$T44*AC44</f>
        <v>147</v>
      </c>
      <c r="AU78" s="36">
        <f t="shared" si="66"/>
        <v>184.67999999999998</v>
      </c>
      <c r="AV78" s="146">
        <f t="shared" si="66"/>
        <v>140.21199999999999</v>
      </c>
      <c r="AW78" s="67">
        <f t="shared" si="66"/>
        <v>233.00000000000003</v>
      </c>
    </row>
    <row r="79" spans="1:53" ht="15.75" x14ac:dyDescent="0.25">
      <c r="B79" s="144" t="e">
        <f t="shared" si="52"/>
        <v>#VALUE!</v>
      </c>
      <c r="C79" s="144">
        <f t="shared" si="64"/>
        <v>0</v>
      </c>
      <c r="D79" s="144">
        <f t="shared" si="54"/>
        <v>7</v>
      </c>
      <c r="F79" s="184" t="s">
        <v>136</v>
      </c>
      <c r="G79" s="93">
        <v>7394</v>
      </c>
      <c r="H79" s="12">
        <f>$G45*H45</f>
        <v>107</v>
      </c>
      <c r="I79" s="12"/>
      <c r="J79" s="12">
        <f>$G45*I45</f>
        <v>403</v>
      </c>
      <c r="K79" s="12"/>
      <c r="L79" s="12">
        <f>$G45*J45</f>
        <v>1471</v>
      </c>
      <c r="M79" s="12"/>
      <c r="N79" s="12">
        <f>$G45*K45</f>
        <v>1271</v>
      </c>
      <c r="O79" s="12"/>
      <c r="P79" s="12">
        <f>$G45*L45</f>
        <v>1262</v>
      </c>
      <c r="Q79" s="12"/>
      <c r="R79" s="12">
        <f>$G45*M45</f>
        <v>1344</v>
      </c>
      <c r="S79" s="12"/>
      <c r="T79" s="12">
        <f>$G45*N45</f>
        <v>870</v>
      </c>
      <c r="U79" s="12"/>
      <c r="V79" s="12">
        <f>$G45*O45</f>
        <v>417</v>
      </c>
      <c r="W79" s="12"/>
      <c r="X79" s="12">
        <f t="shared" si="65"/>
        <v>242</v>
      </c>
      <c r="Y79" s="36">
        <f t="shared" si="65"/>
        <v>3611.4922000000029</v>
      </c>
      <c r="Z79" s="146">
        <f t="shared" si="65"/>
        <v>3834.7342000000003</v>
      </c>
      <c r="AA79" s="67">
        <f t="shared" si="65"/>
        <v>659</v>
      </c>
      <c r="AB79" s="67"/>
      <c r="AC79" s="102">
        <v>157</v>
      </c>
      <c r="AD79" s="245">
        <f>$T45*U45</f>
        <v>1</v>
      </c>
      <c r="AE79" s="245"/>
      <c r="AF79" s="245">
        <f>$T45*V45</f>
        <v>0</v>
      </c>
      <c r="AG79" s="245"/>
      <c r="AH79" s="245">
        <f>$T45*W45</f>
        <v>1</v>
      </c>
      <c r="AI79" s="245"/>
      <c r="AJ79" s="245">
        <f>$T45*X45</f>
        <v>1</v>
      </c>
      <c r="AK79" s="245"/>
      <c r="AL79" s="245">
        <f>$T45*Y45</f>
        <v>9</v>
      </c>
      <c r="AM79" s="245"/>
      <c r="AN79" s="245">
        <f>$T45*Z45</f>
        <v>15.000000000000002</v>
      </c>
      <c r="AO79" s="245"/>
      <c r="AP79" s="245">
        <f>$T45*AA45</f>
        <v>37</v>
      </c>
      <c r="AQ79" s="245"/>
      <c r="AR79" s="245">
        <f>$T45*AB45</f>
        <v>41</v>
      </c>
      <c r="AS79" s="245"/>
      <c r="AT79" s="245">
        <f t="shared" si="66"/>
        <v>52</v>
      </c>
      <c r="AU79" s="36">
        <f t="shared" si="66"/>
        <v>96.004800000000031</v>
      </c>
      <c r="AV79" s="146">
        <f t="shared" si="66"/>
        <v>61.004799999999939</v>
      </c>
      <c r="AW79" s="67">
        <f t="shared" si="66"/>
        <v>93</v>
      </c>
    </row>
    <row r="81" spans="3:50" ht="13.5" thickBot="1" x14ac:dyDescent="0.25"/>
    <row r="82" spans="3:50" x14ac:dyDescent="0.2">
      <c r="F82" s="64"/>
      <c r="G82" s="190" t="s">
        <v>11</v>
      </c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1"/>
      <c r="Y82" s="113"/>
      <c r="Z82" s="114"/>
      <c r="AA82" s="37" t="s">
        <v>11</v>
      </c>
      <c r="AB82" s="150"/>
      <c r="AC82" s="194" t="s">
        <v>14</v>
      </c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1"/>
      <c r="AU82" s="113"/>
      <c r="AV82" s="114"/>
      <c r="AW82" s="37" t="s">
        <v>14</v>
      </c>
      <c r="AX82" s="64"/>
    </row>
    <row r="83" spans="3:50" ht="13.5" thickBot="1" x14ac:dyDescent="0.25">
      <c r="F83" s="250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3"/>
      <c r="Y83" s="5"/>
      <c r="Z83" s="7"/>
      <c r="AA83" s="38"/>
      <c r="AB83" s="150"/>
      <c r="AC83" s="195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3"/>
      <c r="AU83" s="86"/>
      <c r="AV83" s="87"/>
      <c r="AW83" s="38"/>
      <c r="AX83" s="250"/>
    </row>
    <row r="84" spans="3:50" x14ac:dyDescent="0.2">
      <c r="F84" s="64" t="s">
        <v>19</v>
      </c>
      <c r="G84" s="169" t="s">
        <v>13</v>
      </c>
      <c r="H84" s="112">
        <v>0</v>
      </c>
      <c r="I84" s="112">
        <v>5</v>
      </c>
      <c r="J84" s="112">
        <v>10</v>
      </c>
      <c r="K84" s="112">
        <v>15</v>
      </c>
      <c r="L84" s="112">
        <v>20</v>
      </c>
      <c r="M84" s="112">
        <v>25</v>
      </c>
      <c r="N84" s="112">
        <v>30</v>
      </c>
      <c r="O84" s="112">
        <v>35</v>
      </c>
      <c r="P84" s="112">
        <v>40</v>
      </c>
      <c r="Q84" s="112">
        <v>45</v>
      </c>
      <c r="R84" s="112">
        <v>50</v>
      </c>
      <c r="S84" s="112">
        <v>55</v>
      </c>
      <c r="T84" s="112">
        <v>60</v>
      </c>
      <c r="U84" s="112">
        <v>65</v>
      </c>
      <c r="V84" s="112">
        <v>70</v>
      </c>
      <c r="W84" s="112">
        <v>75</v>
      </c>
      <c r="X84" s="112" t="s">
        <v>25</v>
      </c>
      <c r="Y84" s="113" t="s">
        <v>15</v>
      </c>
      <c r="Z84" s="114" t="s">
        <v>16</v>
      </c>
      <c r="AA84" s="37" t="s">
        <v>32</v>
      </c>
      <c r="AB84" s="151"/>
      <c r="AC84" s="64" t="s">
        <v>13</v>
      </c>
      <c r="AD84" s="222">
        <v>0</v>
      </c>
      <c r="AE84" s="222">
        <v>5</v>
      </c>
      <c r="AF84" s="222">
        <v>10</v>
      </c>
      <c r="AG84" s="222">
        <v>15</v>
      </c>
      <c r="AH84" s="222">
        <v>20</v>
      </c>
      <c r="AI84" s="222">
        <v>25</v>
      </c>
      <c r="AJ84" s="222">
        <v>30</v>
      </c>
      <c r="AK84" s="222">
        <v>35</v>
      </c>
      <c r="AL84" s="222">
        <v>40</v>
      </c>
      <c r="AM84" s="222">
        <v>45</v>
      </c>
      <c r="AN84" s="222">
        <v>50</v>
      </c>
      <c r="AO84" s="222">
        <v>55</v>
      </c>
      <c r="AP84" s="222">
        <v>60</v>
      </c>
      <c r="AQ84" s="222">
        <v>65</v>
      </c>
      <c r="AR84" s="222">
        <v>70</v>
      </c>
      <c r="AS84" s="222">
        <v>75</v>
      </c>
      <c r="AT84" s="222" t="s">
        <v>25</v>
      </c>
      <c r="AU84" s="113" t="s">
        <v>15</v>
      </c>
      <c r="AV84" s="114" t="s">
        <v>16</v>
      </c>
      <c r="AW84" s="37" t="s">
        <v>32</v>
      </c>
      <c r="AX84" s="64" t="str">
        <f t="shared" ref="AX84:AX85" si="67">F84</f>
        <v>Location</v>
      </c>
    </row>
    <row r="85" spans="3:50" ht="13.5" thickBot="1" x14ac:dyDescent="0.25">
      <c r="F85" s="251"/>
      <c r="G85" s="252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32"/>
      <c r="Z85" s="9"/>
      <c r="AA85" s="39"/>
      <c r="AB85" s="70"/>
      <c r="AC85" s="65"/>
      <c r="AD85" s="244"/>
      <c r="AE85" s="244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32"/>
      <c r="AV85" s="9"/>
      <c r="AW85" s="39"/>
      <c r="AX85" s="251" t="s">
        <v>151</v>
      </c>
    </row>
    <row r="86" spans="3:50" x14ac:dyDescent="0.2">
      <c r="F86" s="201" t="str">
        <f>F54</f>
        <v>Finland</v>
      </c>
      <c r="G86" s="202">
        <f>G54</f>
        <v>4284</v>
      </c>
      <c r="H86" s="203">
        <f>H54/2</f>
        <v>43</v>
      </c>
      <c r="I86" s="203">
        <f>H54/2</f>
        <v>43</v>
      </c>
      <c r="J86" s="203">
        <f>J54/2</f>
        <v>105.5</v>
      </c>
      <c r="K86" s="203">
        <f>J54/2</f>
        <v>105.5</v>
      </c>
      <c r="L86" s="203">
        <f>L54/2</f>
        <v>354</v>
      </c>
      <c r="M86" s="203">
        <f>L54/2</f>
        <v>354</v>
      </c>
      <c r="N86" s="203">
        <f>N54/2</f>
        <v>350.5</v>
      </c>
      <c r="O86" s="203">
        <f>N54/2</f>
        <v>350.5</v>
      </c>
      <c r="P86" s="203">
        <f>P54/2</f>
        <v>357.5</v>
      </c>
      <c r="Q86" s="203">
        <f>P54/2</f>
        <v>357.5</v>
      </c>
      <c r="R86" s="203">
        <f>R54/2</f>
        <v>426.49999999999994</v>
      </c>
      <c r="S86" s="203">
        <f>R54/2</f>
        <v>426.49999999999994</v>
      </c>
      <c r="T86" s="203">
        <f>T54/2</f>
        <v>214</v>
      </c>
      <c r="U86" s="203">
        <f>T54/2</f>
        <v>214</v>
      </c>
      <c r="V86" s="203">
        <f>V54/2</f>
        <v>120</v>
      </c>
      <c r="W86" s="203">
        <f>V54/2</f>
        <v>120</v>
      </c>
      <c r="X86" s="203">
        <f t="shared" ref="X86:AA87" si="68">X54</f>
        <v>342</v>
      </c>
      <c r="Y86" s="204">
        <f t="shared" si="68"/>
        <v>2034.8999999999999</v>
      </c>
      <c r="Z86" s="204">
        <f t="shared" si="68"/>
        <v>2249.1</v>
      </c>
      <c r="AA86" s="202">
        <f t="shared" si="68"/>
        <v>582</v>
      </c>
      <c r="AB86" s="70"/>
      <c r="AC86" s="202">
        <f>SUM(AD86:AT86)</f>
        <v>172</v>
      </c>
      <c r="AD86" s="246">
        <f>AD54/2</f>
        <v>0</v>
      </c>
      <c r="AE86" s="246">
        <f>AD54/2</f>
        <v>0</v>
      </c>
      <c r="AF86" s="246">
        <f>AF54/2</f>
        <v>0</v>
      </c>
      <c r="AG86" s="246">
        <f>AF54/2</f>
        <v>0</v>
      </c>
      <c r="AH86" s="246">
        <f>AH54/2</f>
        <v>0</v>
      </c>
      <c r="AI86" s="246">
        <f>AH54/2</f>
        <v>0</v>
      </c>
      <c r="AJ86" s="246">
        <f>AJ54/2</f>
        <v>0.72268907563025209</v>
      </c>
      <c r="AK86" s="246">
        <f>AJ54/2</f>
        <v>0.72268907563025209</v>
      </c>
      <c r="AL86" s="246">
        <f>AL54/2</f>
        <v>1.4453781512605042</v>
      </c>
      <c r="AM86" s="246">
        <f>AL54/2</f>
        <v>1.4453781512605042</v>
      </c>
      <c r="AN86" s="246">
        <f>AN54/2</f>
        <v>1.4453781512605042</v>
      </c>
      <c r="AO86" s="246">
        <f>AN54/2</f>
        <v>1.4453781512605042</v>
      </c>
      <c r="AP86" s="246">
        <f>AP54/2</f>
        <v>5.7815126050420167</v>
      </c>
      <c r="AQ86" s="246">
        <f>AP54/2</f>
        <v>5.7815126050420167</v>
      </c>
      <c r="AR86" s="246">
        <f>AR54/2</f>
        <v>18.067226890756302</v>
      </c>
      <c r="AS86" s="246">
        <f>AR54/2</f>
        <v>18.067226890756302</v>
      </c>
      <c r="AT86" s="246">
        <f t="shared" ref="AT86:AW87" si="69">AT54</f>
        <v>117.07563025210085</v>
      </c>
      <c r="AU86" s="204">
        <f t="shared" si="69"/>
        <v>92.88000000000001</v>
      </c>
      <c r="AV86" s="207">
        <f t="shared" si="69"/>
        <v>113.52000000000001</v>
      </c>
      <c r="AW86" s="202">
        <f t="shared" si="69"/>
        <v>153.21008403361344</v>
      </c>
      <c r="AX86" s="67" t="str">
        <f>F86</f>
        <v>Finland</v>
      </c>
    </row>
    <row r="87" spans="3:50" x14ac:dyDescent="0.2">
      <c r="C87" s="142">
        <f t="shared" ref="C87:C111" si="70">SUM(AD87:AT87)</f>
        <v>755</v>
      </c>
      <c r="D87" s="142">
        <f>SUM(H87:X87)</f>
        <v>23487</v>
      </c>
      <c r="F87" s="10" t="str">
        <f>F55</f>
        <v>Switzerland</v>
      </c>
      <c r="G87" s="67">
        <f>G55</f>
        <v>23487</v>
      </c>
      <c r="H87" s="12">
        <f>H55/2</f>
        <v>44</v>
      </c>
      <c r="I87" s="12">
        <f>H55/2</f>
        <v>44</v>
      </c>
      <c r="J87" s="12">
        <f>J55/2</f>
        <v>299.5</v>
      </c>
      <c r="K87" s="12">
        <f>J55/2</f>
        <v>299.5</v>
      </c>
      <c r="L87" s="12">
        <f>L55/2</f>
        <v>1369.5</v>
      </c>
      <c r="M87" s="12">
        <f>L55/2</f>
        <v>1369.5</v>
      </c>
      <c r="N87" s="12">
        <f>N55/2</f>
        <v>1554</v>
      </c>
      <c r="O87" s="12">
        <f>N55/2</f>
        <v>1554</v>
      </c>
      <c r="P87" s="12">
        <f>P55/2</f>
        <v>1877.5</v>
      </c>
      <c r="Q87" s="12">
        <f>P55/2</f>
        <v>1877.5</v>
      </c>
      <c r="R87" s="12">
        <f>R55/2</f>
        <v>2486</v>
      </c>
      <c r="S87" s="12">
        <f>R55/2</f>
        <v>2486</v>
      </c>
      <c r="T87" s="12">
        <f>T55/2</f>
        <v>1511.5</v>
      </c>
      <c r="U87" s="12">
        <f>T55/2</f>
        <v>1511.5</v>
      </c>
      <c r="V87" s="12">
        <f>V55/2</f>
        <v>1191.5</v>
      </c>
      <c r="W87" s="12">
        <f>V55/2</f>
        <v>1191.5</v>
      </c>
      <c r="X87" s="12">
        <f t="shared" si="68"/>
        <v>2820</v>
      </c>
      <c r="Y87" s="36">
        <f t="shared" si="68"/>
        <v>12491</v>
      </c>
      <c r="Z87" s="36">
        <f t="shared" si="68"/>
        <v>10996</v>
      </c>
      <c r="AA87" s="67">
        <f t="shared" si="68"/>
        <v>5203</v>
      </c>
      <c r="AB87" s="67"/>
      <c r="AC87" s="67">
        <f t="shared" ref="AC87:AC111" si="71">SUM(AD87:AT87)</f>
        <v>755</v>
      </c>
      <c r="AD87" s="245">
        <f>AD55/2</f>
        <v>0</v>
      </c>
      <c r="AE87" s="245">
        <f>AD55/2</f>
        <v>0</v>
      </c>
      <c r="AF87" s="245">
        <f>AF55/2</f>
        <v>0</v>
      </c>
      <c r="AG87" s="245">
        <f>AF55/2</f>
        <v>0</v>
      </c>
      <c r="AH87" s="245">
        <f>AH55/2</f>
        <v>0</v>
      </c>
      <c r="AI87" s="245">
        <f>AH55/2</f>
        <v>0</v>
      </c>
      <c r="AJ87" s="245">
        <f>AJ55/2</f>
        <v>2</v>
      </c>
      <c r="AK87" s="245">
        <f>AJ55/2</f>
        <v>2</v>
      </c>
      <c r="AL87" s="245">
        <f>AL55/2</f>
        <v>0.5</v>
      </c>
      <c r="AM87" s="245">
        <f>AL55/2</f>
        <v>0.5</v>
      </c>
      <c r="AN87" s="245">
        <f>AN55/2</f>
        <v>8.5</v>
      </c>
      <c r="AO87" s="245">
        <f>AN55/2</f>
        <v>8.5</v>
      </c>
      <c r="AP87" s="245">
        <f>AP55/2</f>
        <v>30.5</v>
      </c>
      <c r="AQ87" s="245">
        <f>AP55/2</f>
        <v>30.5</v>
      </c>
      <c r="AR87" s="245">
        <f>AR55/2</f>
        <v>86</v>
      </c>
      <c r="AS87" s="245">
        <f>AR55/2</f>
        <v>86</v>
      </c>
      <c r="AT87" s="245">
        <f t="shared" si="69"/>
        <v>500.00000000000006</v>
      </c>
      <c r="AU87" s="36">
        <f t="shared" si="69"/>
        <v>474.00000000000006</v>
      </c>
      <c r="AV87" s="146">
        <f t="shared" si="69"/>
        <v>281</v>
      </c>
      <c r="AW87" s="67">
        <f t="shared" si="69"/>
        <v>672.00000000000011</v>
      </c>
      <c r="AX87" s="67" t="str">
        <f t="shared" ref="AX87:AX111" si="72">F87</f>
        <v>Switzerland</v>
      </c>
    </row>
    <row r="88" spans="3:50" x14ac:dyDescent="0.2">
      <c r="C88" s="142">
        <f t="shared" si="70"/>
        <v>232</v>
      </c>
      <c r="D88" s="142">
        <f t="shared" ref="D88:D100" si="73">SUM(H88:X88)</f>
        <v>10653</v>
      </c>
      <c r="F88" s="10" t="str">
        <f t="shared" ref="F88:G102" si="74">F56</f>
        <v>South Korea</v>
      </c>
      <c r="G88" s="67">
        <f t="shared" si="74"/>
        <v>10653</v>
      </c>
      <c r="H88" s="12">
        <f t="shared" ref="H88:H110" si="75">H56/2</f>
        <v>69</v>
      </c>
      <c r="I88" s="12">
        <f t="shared" ref="I88:I98" si="76">H56/2</f>
        <v>69</v>
      </c>
      <c r="J88" s="12">
        <f t="shared" ref="J88:J110" si="77">J56/2</f>
        <v>288</v>
      </c>
      <c r="K88" s="12">
        <f t="shared" ref="K88:K102" si="78">J56/2</f>
        <v>288</v>
      </c>
      <c r="L88" s="12">
        <f t="shared" ref="L88:L110" si="79">L56/2</f>
        <v>1458.9999999999998</v>
      </c>
      <c r="M88" s="12">
        <f t="shared" ref="M88:M102" si="80">L56/2</f>
        <v>1458.9999999999998</v>
      </c>
      <c r="N88" s="12">
        <f t="shared" ref="N88:N110" si="81">N56/2</f>
        <v>568</v>
      </c>
      <c r="O88" s="12">
        <f t="shared" ref="O88:O102" si="82">N56/2</f>
        <v>568</v>
      </c>
      <c r="P88" s="12">
        <f t="shared" ref="P88:P110" si="83">P56/2</f>
        <v>706</v>
      </c>
      <c r="Q88" s="12">
        <f t="shared" ref="Q88:Q102" si="84">P56/2</f>
        <v>706</v>
      </c>
      <c r="R88" s="12">
        <f t="shared" ref="R88:R110" si="85">R56/2</f>
        <v>972</v>
      </c>
      <c r="S88" s="12">
        <f t="shared" ref="S88:S102" si="86">R56/2</f>
        <v>972</v>
      </c>
      <c r="T88" s="12">
        <f t="shared" ref="T88:T110" si="87">T56/2</f>
        <v>671.5</v>
      </c>
      <c r="U88" s="12">
        <f t="shared" ref="U88:U102" si="88">T56/2</f>
        <v>671.5</v>
      </c>
      <c r="V88" s="12">
        <f t="shared" ref="V88:V110" si="89">V56/2</f>
        <v>352.5</v>
      </c>
      <c r="W88" s="12">
        <f t="shared" ref="W88:W102" si="90">V56/2</f>
        <v>352.5</v>
      </c>
      <c r="X88" s="12">
        <f t="shared" ref="X88:AA98" si="91">X56</f>
        <v>481</v>
      </c>
      <c r="Y88" s="36">
        <f t="shared" si="91"/>
        <v>4293</v>
      </c>
      <c r="Z88" s="36">
        <f t="shared" si="91"/>
        <v>6359.9999999999991</v>
      </c>
      <c r="AA88" s="67">
        <f t="shared" si="91"/>
        <v>1185.9999999999998</v>
      </c>
      <c r="AB88" s="67"/>
      <c r="AC88" s="67">
        <f t="shared" si="71"/>
        <v>232</v>
      </c>
      <c r="AD88" s="245">
        <f t="shared" ref="AD88:AD101" si="92">AD56/2</f>
        <v>0</v>
      </c>
      <c r="AE88" s="245">
        <f t="shared" ref="AE88:AE101" si="93">AD56/2</f>
        <v>0</v>
      </c>
      <c r="AF88" s="245">
        <f t="shared" ref="AF88:AF101" si="94">AF56/2</f>
        <v>0</v>
      </c>
      <c r="AG88" s="245">
        <f t="shared" ref="AG88:AG101" si="95">AF56/2</f>
        <v>0</v>
      </c>
      <c r="AH88" s="245">
        <f t="shared" ref="AH88:AH101" si="96">AH56/2</f>
        <v>0</v>
      </c>
      <c r="AI88" s="245">
        <f t="shared" ref="AI88:AI101" si="97">AH56/2</f>
        <v>0</v>
      </c>
      <c r="AJ88" s="245">
        <f t="shared" ref="AJ88:AJ101" si="98">AJ56/2</f>
        <v>0.5</v>
      </c>
      <c r="AK88" s="245">
        <f t="shared" ref="AK88:AK101" si="99">AJ56/2</f>
        <v>0.5</v>
      </c>
      <c r="AL88" s="245">
        <f t="shared" ref="AL88:AL101" si="100">AL56/2</f>
        <v>1.5</v>
      </c>
      <c r="AM88" s="245">
        <f t="shared" ref="AM88:AM101" si="101">AL56/2</f>
        <v>1.5</v>
      </c>
      <c r="AN88" s="245">
        <f t="shared" ref="AN88:AN101" si="102">AN56/2</f>
        <v>7.5000000000000009</v>
      </c>
      <c r="AO88" s="245">
        <f t="shared" ref="AO88:AO101" si="103">AN56/2</f>
        <v>7.5000000000000009</v>
      </c>
      <c r="AP88" s="245">
        <f t="shared" ref="AP88:AP101" si="104">AP56/2</f>
        <v>16.5</v>
      </c>
      <c r="AQ88" s="245">
        <f t="shared" ref="AQ88:AQ101" si="105">AP56/2</f>
        <v>16.5</v>
      </c>
      <c r="AR88" s="245">
        <f t="shared" ref="AR88:AR101" si="106">AR56/2</f>
        <v>34</v>
      </c>
      <c r="AS88" s="245">
        <f t="shared" ref="AS88:AS101" si="107">AR56/2</f>
        <v>34</v>
      </c>
      <c r="AT88" s="245">
        <f t="shared" ref="AT88:AW88" si="108">AT56</f>
        <v>112</v>
      </c>
      <c r="AU88" s="36">
        <f t="shared" si="108"/>
        <v>123.99999999999999</v>
      </c>
      <c r="AV88" s="146">
        <f t="shared" si="108"/>
        <v>108</v>
      </c>
      <c r="AW88" s="67">
        <f t="shared" si="108"/>
        <v>180</v>
      </c>
      <c r="AX88" s="67" t="str">
        <f t="shared" si="72"/>
        <v>South Korea</v>
      </c>
    </row>
    <row r="89" spans="3:50" x14ac:dyDescent="0.2">
      <c r="C89" s="142">
        <f t="shared" si="70"/>
        <v>409</v>
      </c>
      <c r="D89" s="142">
        <f t="shared" si="73"/>
        <v>13956</v>
      </c>
      <c r="F89" s="10" t="str">
        <f t="shared" si="74"/>
        <v>Portugal</v>
      </c>
      <c r="G89" s="67">
        <f t="shared" si="74"/>
        <v>13956</v>
      </c>
      <c r="H89" s="12">
        <f t="shared" si="75"/>
        <v>103</v>
      </c>
      <c r="I89" s="12">
        <f t="shared" si="76"/>
        <v>103</v>
      </c>
      <c r="J89" s="12">
        <f t="shared" si="77"/>
        <v>175.5</v>
      </c>
      <c r="K89" s="12">
        <f t="shared" si="78"/>
        <v>175.5</v>
      </c>
      <c r="L89" s="12">
        <f t="shared" si="79"/>
        <v>722</v>
      </c>
      <c r="M89" s="12">
        <f t="shared" si="80"/>
        <v>722</v>
      </c>
      <c r="N89" s="12">
        <f t="shared" si="81"/>
        <v>1006.5000000000001</v>
      </c>
      <c r="O89" s="12">
        <f t="shared" si="82"/>
        <v>1006.5000000000001</v>
      </c>
      <c r="P89" s="12">
        <f t="shared" si="83"/>
        <v>1241.5</v>
      </c>
      <c r="Q89" s="12">
        <f t="shared" si="84"/>
        <v>1241.5</v>
      </c>
      <c r="R89" s="12">
        <f t="shared" si="85"/>
        <v>1228.5</v>
      </c>
      <c r="S89" s="12">
        <f t="shared" si="86"/>
        <v>1228.5</v>
      </c>
      <c r="T89" s="12">
        <f t="shared" si="87"/>
        <v>890</v>
      </c>
      <c r="U89" s="12">
        <f t="shared" si="88"/>
        <v>890</v>
      </c>
      <c r="V89" s="12">
        <f t="shared" si="89"/>
        <v>642</v>
      </c>
      <c r="W89" s="12">
        <f t="shared" si="90"/>
        <v>642</v>
      </c>
      <c r="X89" s="12">
        <f t="shared" si="91"/>
        <v>1937.9999999999998</v>
      </c>
      <c r="Y89" s="36">
        <f t="shared" si="91"/>
        <v>7994</v>
      </c>
      <c r="Z89" s="36">
        <f t="shared" si="91"/>
        <v>5962</v>
      </c>
      <c r="AA89" s="67">
        <f t="shared" si="91"/>
        <v>3222</v>
      </c>
      <c r="AB89" s="67"/>
      <c r="AC89" s="67">
        <f t="shared" si="71"/>
        <v>409</v>
      </c>
      <c r="AD89" s="245">
        <f t="shared" si="92"/>
        <v>0</v>
      </c>
      <c r="AE89" s="245">
        <f t="shared" si="93"/>
        <v>0</v>
      </c>
      <c r="AF89" s="245">
        <f t="shared" si="94"/>
        <v>0</v>
      </c>
      <c r="AG89" s="245">
        <f t="shared" si="95"/>
        <v>0</v>
      </c>
      <c r="AH89" s="245">
        <f t="shared" si="96"/>
        <v>0</v>
      </c>
      <c r="AI89" s="245">
        <f t="shared" si="97"/>
        <v>0</v>
      </c>
      <c r="AJ89" s="245">
        <f t="shared" si="98"/>
        <v>0</v>
      </c>
      <c r="AK89" s="245">
        <f t="shared" si="99"/>
        <v>0</v>
      </c>
      <c r="AL89" s="245">
        <f t="shared" si="100"/>
        <v>2</v>
      </c>
      <c r="AM89" s="245">
        <f t="shared" si="101"/>
        <v>2</v>
      </c>
      <c r="AN89" s="245">
        <f t="shared" si="102"/>
        <v>5</v>
      </c>
      <c r="AO89" s="245">
        <f t="shared" si="103"/>
        <v>5</v>
      </c>
      <c r="AP89" s="245">
        <f t="shared" si="104"/>
        <v>21</v>
      </c>
      <c r="AQ89" s="245">
        <f t="shared" si="105"/>
        <v>21</v>
      </c>
      <c r="AR89" s="245">
        <f t="shared" si="106"/>
        <v>44</v>
      </c>
      <c r="AS89" s="245">
        <f t="shared" si="107"/>
        <v>44</v>
      </c>
      <c r="AT89" s="245">
        <f t="shared" ref="AT89:AW89" si="109">AT57</f>
        <v>265</v>
      </c>
      <c r="AU89" s="36">
        <f t="shared" si="109"/>
        <v>219</v>
      </c>
      <c r="AV89" s="146">
        <f t="shared" si="109"/>
        <v>190</v>
      </c>
      <c r="AW89" s="67">
        <f t="shared" si="109"/>
        <v>353</v>
      </c>
      <c r="AX89" s="67" t="str">
        <f t="shared" si="72"/>
        <v>Portugal</v>
      </c>
    </row>
    <row r="90" spans="3:50" x14ac:dyDescent="0.2">
      <c r="C90" s="142">
        <f t="shared" si="70"/>
        <v>1400</v>
      </c>
      <c r="D90" s="142">
        <f t="shared" si="73"/>
        <v>13216</v>
      </c>
      <c r="F90" s="10" t="str">
        <f t="shared" si="74"/>
        <v>Sweden</v>
      </c>
      <c r="G90" s="67">
        <f t="shared" si="74"/>
        <v>13216</v>
      </c>
      <c r="H90" s="12">
        <f t="shared" si="75"/>
        <v>34.80549618320611</v>
      </c>
      <c r="I90" s="12">
        <f t="shared" si="76"/>
        <v>34.80549618320611</v>
      </c>
      <c r="J90" s="12">
        <f t="shared" si="77"/>
        <v>90.292519083969466</v>
      </c>
      <c r="K90" s="12">
        <f t="shared" si="78"/>
        <v>90.292519083969466</v>
      </c>
      <c r="L90" s="12">
        <f t="shared" si="79"/>
        <v>480.21496183206108</v>
      </c>
      <c r="M90" s="12">
        <f t="shared" si="80"/>
        <v>480.21496183206108</v>
      </c>
      <c r="N90" s="12">
        <f t="shared" si="81"/>
        <v>605.3129770992366</v>
      </c>
      <c r="O90" s="12">
        <f t="shared" si="82"/>
        <v>605.3129770992366</v>
      </c>
      <c r="P90" s="12">
        <f t="shared" si="83"/>
        <v>857.52671755725191</v>
      </c>
      <c r="Q90" s="12">
        <f t="shared" si="84"/>
        <v>857.52671755725191</v>
      </c>
      <c r="R90" s="12">
        <f t="shared" si="85"/>
        <v>1109.7404580152672</v>
      </c>
      <c r="S90" s="12">
        <f t="shared" si="86"/>
        <v>1109.7404580152672</v>
      </c>
      <c r="T90" s="12">
        <f t="shared" si="87"/>
        <v>907.96946564885502</v>
      </c>
      <c r="U90" s="12">
        <f t="shared" si="88"/>
        <v>907.96946564885502</v>
      </c>
      <c r="V90" s="12">
        <f t="shared" si="89"/>
        <v>907.96946564885502</v>
      </c>
      <c r="W90" s="12">
        <f t="shared" si="90"/>
        <v>907.96946564885502</v>
      </c>
      <c r="X90" s="12">
        <f t="shared" si="91"/>
        <v>3228.3358778625952</v>
      </c>
      <c r="Y90" s="36">
        <f t="shared" si="91"/>
        <v>6986.3206106870221</v>
      </c>
      <c r="Z90" s="36">
        <f t="shared" si="91"/>
        <v>6346.7065648854959</v>
      </c>
      <c r="AA90" s="67">
        <f t="shared" si="91"/>
        <v>5044.2748091603053</v>
      </c>
      <c r="AB90" s="67"/>
      <c r="AC90" s="67">
        <f t="shared" si="71"/>
        <v>1400</v>
      </c>
      <c r="AD90" s="245">
        <f t="shared" si="92"/>
        <v>0</v>
      </c>
      <c r="AE90" s="245">
        <f t="shared" si="93"/>
        <v>0</v>
      </c>
      <c r="AF90" s="245">
        <f t="shared" si="94"/>
        <v>0</v>
      </c>
      <c r="AG90" s="245">
        <f t="shared" si="95"/>
        <v>0</v>
      </c>
      <c r="AH90" s="245">
        <f t="shared" si="96"/>
        <v>2</v>
      </c>
      <c r="AI90" s="245">
        <f t="shared" si="97"/>
        <v>2</v>
      </c>
      <c r="AJ90" s="245">
        <f t="shared" si="98"/>
        <v>2</v>
      </c>
      <c r="AK90" s="245">
        <f t="shared" si="99"/>
        <v>2</v>
      </c>
      <c r="AL90" s="245">
        <f t="shared" si="100"/>
        <v>5.5</v>
      </c>
      <c r="AM90" s="245">
        <f t="shared" si="101"/>
        <v>5.5</v>
      </c>
      <c r="AN90" s="245">
        <f t="shared" si="102"/>
        <v>23</v>
      </c>
      <c r="AO90" s="245">
        <f t="shared" si="103"/>
        <v>23</v>
      </c>
      <c r="AP90" s="245">
        <f t="shared" si="104"/>
        <v>54</v>
      </c>
      <c r="AQ90" s="245">
        <f t="shared" si="105"/>
        <v>54</v>
      </c>
      <c r="AR90" s="245">
        <f t="shared" si="106"/>
        <v>165.5</v>
      </c>
      <c r="AS90" s="245">
        <f t="shared" si="107"/>
        <v>165.5</v>
      </c>
      <c r="AT90" s="245">
        <f t="shared" ref="AT90:AW90" si="110">AT58</f>
        <v>896</v>
      </c>
      <c r="AU90" s="36">
        <f t="shared" si="110"/>
        <v>606</v>
      </c>
      <c r="AV90" s="146">
        <f t="shared" si="110"/>
        <v>794</v>
      </c>
      <c r="AW90" s="67">
        <f t="shared" si="110"/>
        <v>1227</v>
      </c>
      <c r="AX90" s="67" t="str">
        <f t="shared" si="72"/>
        <v>Sweden</v>
      </c>
    </row>
    <row r="91" spans="3:50" x14ac:dyDescent="0.2">
      <c r="C91" s="142">
        <f t="shared" si="70"/>
        <v>0</v>
      </c>
      <c r="D91" s="142">
        <f t="shared" si="73"/>
        <v>6217.9999999999991</v>
      </c>
      <c r="F91" s="10" t="str">
        <f t="shared" si="74"/>
        <v>Norway</v>
      </c>
      <c r="G91" s="67">
        <f t="shared" si="74"/>
        <v>6218</v>
      </c>
      <c r="H91" s="12">
        <f t="shared" si="75"/>
        <v>34.320129870129868</v>
      </c>
      <c r="I91" s="12">
        <f t="shared" si="76"/>
        <v>34.320129870129868</v>
      </c>
      <c r="J91" s="12">
        <f t="shared" si="77"/>
        <v>129.70990259740259</v>
      </c>
      <c r="K91" s="12">
        <f t="shared" si="78"/>
        <v>129.70990259740259</v>
      </c>
      <c r="L91" s="12">
        <f t="shared" si="79"/>
        <v>439.60048701298706</v>
      </c>
      <c r="M91" s="12">
        <f t="shared" si="80"/>
        <v>439.60048701298706</v>
      </c>
      <c r="N91" s="12">
        <f t="shared" si="81"/>
        <v>496.6324675324675</v>
      </c>
      <c r="O91" s="12">
        <f t="shared" si="82"/>
        <v>496.6324675324675</v>
      </c>
      <c r="P91" s="12">
        <f t="shared" si="83"/>
        <v>583.4422077922078</v>
      </c>
      <c r="Q91" s="12">
        <f t="shared" si="84"/>
        <v>583.4422077922078</v>
      </c>
      <c r="R91" s="12">
        <f t="shared" si="85"/>
        <v>620.28587662337657</v>
      </c>
      <c r="S91" s="12">
        <f t="shared" si="86"/>
        <v>620.28587662337657</v>
      </c>
      <c r="T91" s="12">
        <f t="shared" si="87"/>
        <v>368.43668831168833</v>
      </c>
      <c r="U91" s="12">
        <f t="shared" si="88"/>
        <v>368.43668831168833</v>
      </c>
      <c r="V91" s="12">
        <f t="shared" si="89"/>
        <v>247.81152597402598</v>
      </c>
      <c r="W91" s="12">
        <f t="shared" si="90"/>
        <v>247.81152597402598</v>
      </c>
      <c r="X91" s="12">
        <f t="shared" si="91"/>
        <v>377.52142857142854</v>
      </c>
      <c r="Y91" s="36">
        <f t="shared" si="91"/>
        <v>3109</v>
      </c>
      <c r="Z91" s="36">
        <f t="shared" si="91"/>
        <v>3109</v>
      </c>
      <c r="AA91" s="67">
        <f t="shared" si="91"/>
        <v>873.14448051948045</v>
      </c>
      <c r="AB91" s="67"/>
      <c r="AC91" s="213">
        <f t="shared" si="71"/>
        <v>0</v>
      </c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11"/>
      <c r="AV91" s="212"/>
      <c r="AW91" s="213"/>
      <c r="AX91" s="67" t="str">
        <f t="shared" si="72"/>
        <v>Norway</v>
      </c>
    </row>
    <row r="92" spans="3:50" x14ac:dyDescent="0.2">
      <c r="C92" s="142">
        <f t="shared" si="70"/>
        <v>20530</v>
      </c>
      <c r="D92" s="142">
        <f t="shared" si="73"/>
        <v>161661.22306631957</v>
      </c>
      <c r="F92" s="10" t="str">
        <f t="shared" si="74"/>
        <v>Italy</v>
      </c>
      <c r="G92" s="67">
        <f t="shared" si="74"/>
        <v>161661</v>
      </c>
      <c r="H92" s="12">
        <f t="shared" si="75"/>
        <v>507.56029713725957</v>
      </c>
      <c r="I92" s="12">
        <f t="shared" si="76"/>
        <v>507.56029713725957</v>
      </c>
      <c r="J92" s="12">
        <f t="shared" si="77"/>
        <v>0</v>
      </c>
      <c r="K92" s="12">
        <f t="shared" si="78"/>
        <v>0</v>
      </c>
      <c r="L92" s="12">
        <f t="shared" si="79"/>
        <v>3552.922079960817</v>
      </c>
      <c r="M92" s="12">
        <f t="shared" si="80"/>
        <v>3552.922079960817</v>
      </c>
      <c r="N92" s="12">
        <f t="shared" si="81"/>
        <v>6936.6573942092136</v>
      </c>
      <c r="O92" s="12">
        <f t="shared" si="82"/>
        <v>6936.6573942092136</v>
      </c>
      <c r="P92" s="12">
        <f t="shared" si="83"/>
        <v>10151.20594274519</v>
      </c>
      <c r="Q92" s="12">
        <f t="shared" si="84"/>
        <v>10151.20594274519</v>
      </c>
      <c r="R92" s="12">
        <f t="shared" si="85"/>
        <v>15148.722714558207</v>
      </c>
      <c r="S92" s="12">
        <f t="shared" si="86"/>
        <v>15148.722714558207</v>
      </c>
      <c r="T92" s="12">
        <f t="shared" si="87"/>
        <v>12318.91137843557</v>
      </c>
      <c r="U92" s="12">
        <f t="shared" si="88"/>
        <v>12318.91137843557</v>
      </c>
      <c r="V92" s="12">
        <f t="shared" si="89"/>
        <v>13227.898608108086</v>
      </c>
      <c r="W92" s="12">
        <f t="shared" si="90"/>
        <v>13227.898608108086</v>
      </c>
      <c r="X92" s="12">
        <f t="shared" si="91"/>
        <v>37973.4662360109</v>
      </c>
      <c r="Y92" s="36"/>
      <c r="Z92" s="36"/>
      <c r="AA92" s="67">
        <f t="shared" ref="AA92:AA102" si="111">AA60</f>
        <v>64429.263452227067</v>
      </c>
      <c r="AB92" s="67"/>
      <c r="AC92" s="67">
        <f t="shared" si="71"/>
        <v>20530</v>
      </c>
      <c r="AD92" s="245">
        <f t="shared" si="92"/>
        <v>1</v>
      </c>
      <c r="AE92" s="245">
        <f t="shared" si="93"/>
        <v>1</v>
      </c>
      <c r="AF92" s="245">
        <f t="shared" si="94"/>
        <v>0</v>
      </c>
      <c r="AG92" s="245">
        <f t="shared" si="95"/>
        <v>0</v>
      </c>
      <c r="AH92" s="245">
        <f t="shared" si="96"/>
        <v>3.5</v>
      </c>
      <c r="AI92" s="245">
        <f t="shared" si="97"/>
        <v>3.5</v>
      </c>
      <c r="AJ92" s="245">
        <f t="shared" si="98"/>
        <v>20.5</v>
      </c>
      <c r="AK92" s="245">
        <f t="shared" si="99"/>
        <v>20.5</v>
      </c>
      <c r="AL92" s="245">
        <f t="shared" si="100"/>
        <v>90</v>
      </c>
      <c r="AM92" s="245">
        <f t="shared" si="101"/>
        <v>90</v>
      </c>
      <c r="AN92" s="245">
        <f t="shared" si="102"/>
        <v>388.00000000000006</v>
      </c>
      <c r="AO92" s="245">
        <f t="shared" si="103"/>
        <v>388.00000000000006</v>
      </c>
      <c r="AP92" s="245">
        <f t="shared" si="104"/>
        <v>1165</v>
      </c>
      <c r="AQ92" s="245">
        <f t="shared" si="105"/>
        <v>1165</v>
      </c>
      <c r="AR92" s="245">
        <f t="shared" si="106"/>
        <v>3166.5000000000005</v>
      </c>
      <c r="AS92" s="245">
        <f t="shared" si="107"/>
        <v>3166.5000000000005</v>
      </c>
      <c r="AT92" s="245">
        <f t="shared" ref="AT92:AW92" si="112">AT60</f>
        <v>10861</v>
      </c>
      <c r="AU92" s="36">
        <f t="shared" si="112"/>
        <v>0</v>
      </c>
      <c r="AV92" s="146">
        <f t="shared" si="112"/>
        <v>0</v>
      </c>
      <c r="AW92" s="67">
        <f t="shared" si="112"/>
        <v>17194</v>
      </c>
      <c r="AX92" s="67" t="str">
        <f t="shared" si="72"/>
        <v>Italy</v>
      </c>
    </row>
    <row r="93" spans="3:50" x14ac:dyDescent="0.2">
      <c r="C93" s="142">
        <f t="shared" si="70"/>
        <v>6728.97955</v>
      </c>
      <c r="D93" s="142">
        <f t="shared" si="73"/>
        <v>106445.2623</v>
      </c>
      <c r="F93" s="10" t="str">
        <f t="shared" si="74"/>
        <v>Spain</v>
      </c>
      <c r="G93" s="67">
        <f t="shared" si="74"/>
        <v>106447</v>
      </c>
      <c r="H93" s="12">
        <f t="shared" si="75"/>
        <v>142.5</v>
      </c>
      <c r="I93" s="12">
        <f t="shared" si="76"/>
        <v>142.5</v>
      </c>
      <c r="J93" s="12">
        <f t="shared" si="77"/>
        <v>294</v>
      </c>
      <c r="K93" s="12">
        <f t="shared" si="78"/>
        <v>294</v>
      </c>
      <c r="L93" s="12">
        <f t="shared" si="79"/>
        <v>2690.5</v>
      </c>
      <c r="M93" s="12">
        <f t="shared" si="80"/>
        <v>2690.5</v>
      </c>
      <c r="N93" s="12">
        <f t="shared" si="81"/>
        <v>5170.5</v>
      </c>
      <c r="O93" s="12">
        <f t="shared" si="82"/>
        <v>5170.5</v>
      </c>
      <c r="P93" s="12">
        <f t="shared" si="83"/>
        <v>8044</v>
      </c>
      <c r="Q93" s="12">
        <f t="shared" si="84"/>
        <v>8044</v>
      </c>
      <c r="R93" s="12">
        <f t="shared" si="85"/>
        <v>9918</v>
      </c>
      <c r="S93" s="12">
        <f t="shared" si="86"/>
        <v>9918</v>
      </c>
      <c r="T93" s="12">
        <f t="shared" si="87"/>
        <v>8856.5</v>
      </c>
      <c r="U93" s="12">
        <f t="shared" si="88"/>
        <v>8856.5</v>
      </c>
      <c r="V93" s="12">
        <f t="shared" si="89"/>
        <v>8478.5</v>
      </c>
      <c r="W93" s="12">
        <f t="shared" si="90"/>
        <v>8478.5</v>
      </c>
      <c r="X93" s="12">
        <f t="shared" si="91"/>
        <v>19256.262300000002</v>
      </c>
      <c r="Y93" s="36">
        <f t="shared" si="91"/>
        <v>55450</v>
      </c>
      <c r="Z93" s="36">
        <f t="shared" si="91"/>
        <v>50977</v>
      </c>
      <c r="AA93" s="67">
        <f t="shared" si="111"/>
        <v>36213.262300000002</v>
      </c>
      <c r="AB93" s="67"/>
      <c r="AC93" s="67">
        <f t="shared" si="71"/>
        <v>6728.97955</v>
      </c>
      <c r="AD93" s="245">
        <f t="shared" si="92"/>
        <v>0.5</v>
      </c>
      <c r="AE93" s="245">
        <f t="shared" si="93"/>
        <v>0.5</v>
      </c>
      <c r="AF93" s="245">
        <f t="shared" si="94"/>
        <v>0.5</v>
      </c>
      <c r="AG93" s="245">
        <f t="shared" si="95"/>
        <v>0.5</v>
      </c>
      <c r="AH93" s="245">
        <f t="shared" si="96"/>
        <v>5.5</v>
      </c>
      <c r="AI93" s="245">
        <f t="shared" si="97"/>
        <v>5.5</v>
      </c>
      <c r="AJ93" s="245">
        <f t="shared" si="98"/>
        <v>12</v>
      </c>
      <c r="AK93" s="245">
        <f t="shared" si="99"/>
        <v>12</v>
      </c>
      <c r="AL93" s="245">
        <f t="shared" si="100"/>
        <v>30.499999999999996</v>
      </c>
      <c r="AM93" s="245">
        <f t="shared" si="101"/>
        <v>30.499999999999996</v>
      </c>
      <c r="AN93" s="245">
        <f t="shared" si="102"/>
        <v>98.5</v>
      </c>
      <c r="AO93" s="245">
        <f t="shared" si="103"/>
        <v>98.5</v>
      </c>
      <c r="AP93" s="245">
        <f t="shared" si="104"/>
        <v>298.5</v>
      </c>
      <c r="AQ93" s="245">
        <f t="shared" si="105"/>
        <v>298.5</v>
      </c>
      <c r="AR93" s="245">
        <f t="shared" si="106"/>
        <v>886.5</v>
      </c>
      <c r="AS93" s="245">
        <f t="shared" si="107"/>
        <v>886.5</v>
      </c>
      <c r="AT93" s="245">
        <f t="shared" ref="AT93:AW93" si="113">AT61</f>
        <v>4063.97955</v>
      </c>
      <c r="AU93" s="36">
        <f t="shared" si="113"/>
        <v>2652</v>
      </c>
      <c r="AV93" s="146">
        <f t="shared" si="113"/>
        <v>4103</v>
      </c>
      <c r="AW93" s="67">
        <f t="shared" si="113"/>
        <v>5836.97955</v>
      </c>
      <c r="AX93" s="67" t="str">
        <f t="shared" si="72"/>
        <v>Spain</v>
      </c>
    </row>
    <row r="94" spans="3:50" x14ac:dyDescent="0.2">
      <c r="C94" s="142">
        <f t="shared" si="70"/>
        <v>2393.998216</v>
      </c>
      <c r="D94" s="142">
        <f t="shared" si="73"/>
        <v>21727.920099999999</v>
      </c>
      <c r="F94" s="10" t="str">
        <f t="shared" si="74"/>
        <v>Netherlands</v>
      </c>
      <c r="G94" s="67">
        <f t="shared" si="74"/>
        <v>21762</v>
      </c>
      <c r="H94" s="12">
        <f t="shared" si="75"/>
        <v>31.5</v>
      </c>
      <c r="I94" s="12">
        <f t="shared" si="76"/>
        <v>31.5</v>
      </c>
      <c r="J94" s="12">
        <f t="shared" si="77"/>
        <v>78</v>
      </c>
      <c r="K94" s="12">
        <f t="shared" si="78"/>
        <v>78</v>
      </c>
      <c r="L94" s="12">
        <f t="shared" si="79"/>
        <v>721</v>
      </c>
      <c r="M94" s="12">
        <f t="shared" si="80"/>
        <v>721</v>
      </c>
      <c r="N94" s="12">
        <f t="shared" si="81"/>
        <v>843</v>
      </c>
      <c r="O94" s="12">
        <f t="shared" si="82"/>
        <v>843</v>
      </c>
      <c r="P94" s="12">
        <f t="shared" si="83"/>
        <v>1115</v>
      </c>
      <c r="Q94" s="12">
        <f t="shared" si="84"/>
        <v>1115</v>
      </c>
      <c r="R94" s="12">
        <f t="shared" si="85"/>
        <v>1863</v>
      </c>
      <c r="S94" s="12">
        <f t="shared" si="86"/>
        <v>1863</v>
      </c>
      <c r="T94" s="12">
        <f t="shared" si="87"/>
        <v>1629.4999999999998</v>
      </c>
      <c r="U94" s="12">
        <f t="shared" si="88"/>
        <v>1629.4999999999998</v>
      </c>
      <c r="V94" s="12">
        <f t="shared" si="89"/>
        <v>2014.5</v>
      </c>
      <c r="W94" s="12">
        <f t="shared" si="90"/>
        <v>2014.5</v>
      </c>
      <c r="X94" s="12">
        <f t="shared" si="91"/>
        <v>5136.9201000000003</v>
      </c>
      <c r="Y94" s="36">
        <f t="shared" si="91"/>
        <v>11743</v>
      </c>
      <c r="Z94" s="36">
        <f t="shared" si="91"/>
        <v>9993</v>
      </c>
      <c r="AA94" s="67">
        <f t="shared" si="111"/>
        <v>9165.9200999999994</v>
      </c>
      <c r="AB94" s="67"/>
      <c r="AC94" s="67">
        <f t="shared" si="71"/>
        <v>2393.998216</v>
      </c>
      <c r="AD94" s="245">
        <f t="shared" si="92"/>
        <v>0</v>
      </c>
      <c r="AE94" s="245">
        <f t="shared" si="93"/>
        <v>0</v>
      </c>
      <c r="AF94" s="245">
        <f t="shared" si="94"/>
        <v>0</v>
      </c>
      <c r="AG94" s="245">
        <f t="shared" si="95"/>
        <v>0</v>
      </c>
      <c r="AH94" s="245">
        <f t="shared" si="96"/>
        <v>1</v>
      </c>
      <c r="AI94" s="245">
        <f t="shared" si="97"/>
        <v>1</v>
      </c>
      <c r="AJ94" s="245">
        <f t="shared" si="98"/>
        <v>1.5</v>
      </c>
      <c r="AK94" s="245">
        <f t="shared" si="99"/>
        <v>1.5</v>
      </c>
      <c r="AL94" s="245">
        <f t="shared" si="100"/>
        <v>4.5</v>
      </c>
      <c r="AM94" s="245">
        <f t="shared" si="101"/>
        <v>4.5</v>
      </c>
      <c r="AN94" s="245">
        <f t="shared" si="102"/>
        <v>26</v>
      </c>
      <c r="AO94" s="245">
        <f t="shared" si="103"/>
        <v>26</v>
      </c>
      <c r="AP94" s="245">
        <f t="shared" si="104"/>
        <v>111.5</v>
      </c>
      <c r="AQ94" s="245">
        <f t="shared" si="105"/>
        <v>111.5</v>
      </c>
      <c r="AR94" s="245">
        <f t="shared" si="106"/>
        <v>360</v>
      </c>
      <c r="AS94" s="245">
        <f t="shared" si="107"/>
        <v>360</v>
      </c>
      <c r="AT94" s="245">
        <f t="shared" ref="AT94:AW94" si="114">AT62</f>
        <v>1384.998216</v>
      </c>
      <c r="AU94" s="36">
        <f t="shared" si="114"/>
        <v>1466.9999999999998</v>
      </c>
      <c r="AV94" s="146">
        <f t="shared" si="114"/>
        <v>929</v>
      </c>
      <c r="AW94" s="67">
        <f t="shared" si="114"/>
        <v>2104.998216</v>
      </c>
      <c r="AX94" s="67" t="str">
        <f t="shared" si="72"/>
        <v>Netherlands</v>
      </c>
    </row>
    <row r="95" spans="3:50" x14ac:dyDescent="0.2">
      <c r="C95" s="142">
        <f t="shared" si="70"/>
        <v>336</v>
      </c>
      <c r="D95" s="142">
        <f t="shared" si="73"/>
        <v>7073</v>
      </c>
      <c r="F95" s="10" t="str">
        <f t="shared" si="74"/>
        <v>Denmark</v>
      </c>
      <c r="G95" s="67">
        <f t="shared" si="74"/>
        <v>7073</v>
      </c>
      <c r="H95" s="12">
        <f t="shared" si="75"/>
        <v>40</v>
      </c>
      <c r="I95" s="12">
        <f t="shared" si="76"/>
        <v>40</v>
      </c>
      <c r="J95" s="12">
        <f t="shared" si="77"/>
        <v>93.5</v>
      </c>
      <c r="K95" s="12">
        <f t="shared" si="78"/>
        <v>93.5</v>
      </c>
      <c r="L95" s="12">
        <f t="shared" si="79"/>
        <v>430</v>
      </c>
      <c r="M95" s="12">
        <f t="shared" si="80"/>
        <v>430</v>
      </c>
      <c r="N95" s="12">
        <f t="shared" si="81"/>
        <v>472.5</v>
      </c>
      <c r="O95" s="12">
        <f t="shared" si="82"/>
        <v>472.5</v>
      </c>
      <c r="P95" s="12">
        <f t="shared" si="83"/>
        <v>676.5</v>
      </c>
      <c r="Q95" s="12">
        <f t="shared" si="84"/>
        <v>676.5</v>
      </c>
      <c r="R95" s="12">
        <f t="shared" si="85"/>
        <v>696.5</v>
      </c>
      <c r="S95" s="12">
        <f t="shared" si="86"/>
        <v>696.5</v>
      </c>
      <c r="T95" s="12">
        <f t="shared" si="87"/>
        <v>448.5</v>
      </c>
      <c r="U95" s="12">
        <f t="shared" si="88"/>
        <v>448.5</v>
      </c>
      <c r="V95" s="12">
        <f t="shared" si="89"/>
        <v>348</v>
      </c>
      <c r="W95" s="12">
        <f t="shared" si="90"/>
        <v>348</v>
      </c>
      <c r="X95" s="12">
        <f t="shared" si="91"/>
        <v>662</v>
      </c>
      <c r="Y95" s="36">
        <f t="shared" si="91"/>
        <v>3890.15</v>
      </c>
      <c r="Z95" s="36">
        <f t="shared" si="91"/>
        <v>3182.85</v>
      </c>
      <c r="AA95" s="67">
        <f t="shared" si="111"/>
        <v>3062.2928619079385</v>
      </c>
      <c r="AB95" s="67"/>
      <c r="AC95" s="67">
        <f t="shared" si="71"/>
        <v>336</v>
      </c>
      <c r="AD95" s="245">
        <f t="shared" si="92"/>
        <v>0</v>
      </c>
      <c r="AE95" s="245">
        <f t="shared" si="93"/>
        <v>0</v>
      </c>
      <c r="AF95" s="245">
        <f t="shared" si="94"/>
        <v>0</v>
      </c>
      <c r="AG95" s="245">
        <f t="shared" si="95"/>
        <v>0</v>
      </c>
      <c r="AH95" s="245">
        <f t="shared" si="96"/>
        <v>0</v>
      </c>
      <c r="AI95" s="245">
        <f t="shared" si="97"/>
        <v>0</v>
      </c>
      <c r="AJ95" s="245">
        <f t="shared" si="98"/>
        <v>0</v>
      </c>
      <c r="AK95" s="245">
        <f t="shared" si="99"/>
        <v>0</v>
      </c>
      <c r="AL95" s="245">
        <f t="shared" si="100"/>
        <v>0</v>
      </c>
      <c r="AM95" s="245">
        <f t="shared" si="101"/>
        <v>0</v>
      </c>
      <c r="AN95" s="245">
        <f t="shared" si="102"/>
        <v>5</v>
      </c>
      <c r="AO95" s="245">
        <f t="shared" si="103"/>
        <v>5</v>
      </c>
      <c r="AP95" s="245">
        <f t="shared" si="104"/>
        <v>20</v>
      </c>
      <c r="AQ95" s="245">
        <f t="shared" si="105"/>
        <v>20</v>
      </c>
      <c r="AR95" s="245">
        <f t="shared" si="106"/>
        <v>52</v>
      </c>
      <c r="AS95" s="245">
        <f t="shared" si="107"/>
        <v>52</v>
      </c>
      <c r="AT95" s="245">
        <f t="shared" ref="AT95:AW95" si="115">AT63</f>
        <v>182.00000000000003</v>
      </c>
      <c r="AU95" s="36">
        <f t="shared" si="115"/>
        <v>205.72287145242069</v>
      </c>
      <c r="AV95" s="146">
        <f t="shared" si="115"/>
        <v>131.04</v>
      </c>
      <c r="AW95" s="67">
        <f t="shared" si="115"/>
        <v>285.59999999999997</v>
      </c>
      <c r="AX95" s="67" t="str">
        <f t="shared" si="72"/>
        <v>Denmark</v>
      </c>
    </row>
    <row r="96" spans="3:50" x14ac:dyDescent="0.2">
      <c r="C96" s="142">
        <f t="shared" si="70"/>
        <v>754.98451011057909</v>
      </c>
      <c r="D96" s="142">
        <f t="shared" si="73"/>
        <v>23282</v>
      </c>
      <c r="F96" s="10" t="str">
        <f t="shared" si="74"/>
        <v>Belgium</v>
      </c>
      <c r="G96" s="67">
        <f t="shared" si="74"/>
        <v>23282</v>
      </c>
      <c r="H96" s="12">
        <f t="shared" si="75"/>
        <v>73</v>
      </c>
      <c r="I96" s="12">
        <f t="shared" si="76"/>
        <v>73</v>
      </c>
      <c r="J96" s="12">
        <f t="shared" si="77"/>
        <v>108.5</v>
      </c>
      <c r="K96" s="12">
        <f t="shared" si="78"/>
        <v>108.5</v>
      </c>
      <c r="L96" s="12">
        <f t="shared" si="79"/>
        <v>960.99999999999989</v>
      </c>
      <c r="M96" s="12">
        <f t="shared" si="80"/>
        <v>960.99999999999989</v>
      </c>
      <c r="N96" s="12">
        <f t="shared" si="81"/>
        <v>1254.5</v>
      </c>
      <c r="O96" s="12">
        <f t="shared" si="82"/>
        <v>1254.5</v>
      </c>
      <c r="P96" s="12">
        <f t="shared" si="83"/>
        <v>1692.5</v>
      </c>
      <c r="Q96" s="12">
        <f t="shared" si="84"/>
        <v>1692.5</v>
      </c>
      <c r="R96" s="12">
        <f t="shared" si="85"/>
        <v>2071.5</v>
      </c>
      <c r="S96" s="12">
        <f t="shared" si="86"/>
        <v>2071.5</v>
      </c>
      <c r="T96" s="12">
        <f t="shared" si="87"/>
        <v>1502.0000000000002</v>
      </c>
      <c r="U96" s="12">
        <f t="shared" si="88"/>
        <v>1502.0000000000002</v>
      </c>
      <c r="V96" s="12">
        <f t="shared" si="89"/>
        <v>1510.9999999999998</v>
      </c>
      <c r="W96" s="12">
        <f t="shared" si="90"/>
        <v>1510.9999999999998</v>
      </c>
      <c r="X96" s="12">
        <f t="shared" si="91"/>
        <v>4934</v>
      </c>
      <c r="Y96" s="36">
        <f t="shared" ref="Y96:Z96" si="116">Y64</f>
        <v>0</v>
      </c>
      <c r="Z96" s="36">
        <f t="shared" si="116"/>
        <v>0</v>
      </c>
      <c r="AA96" s="67">
        <f t="shared" si="111"/>
        <v>7956</v>
      </c>
      <c r="AB96" s="67"/>
      <c r="AC96" s="67">
        <f t="shared" si="71"/>
        <v>754.98451011057909</v>
      </c>
      <c r="AD96" s="245">
        <f t="shared" si="92"/>
        <v>-7.7449447105137513E-3</v>
      </c>
      <c r="AE96" s="245">
        <f t="shared" si="93"/>
        <v>-7.7449447105137513E-3</v>
      </c>
      <c r="AF96" s="245">
        <f t="shared" si="94"/>
        <v>0</v>
      </c>
      <c r="AG96" s="245">
        <f t="shared" si="95"/>
        <v>0</v>
      </c>
      <c r="AH96" s="245">
        <f t="shared" si="96"/>
        <v>0</v>
      </c>
      <c r="AI96" s="245">
        <f t="shared" si="97"/>
        <v>0</v>
      </c>
      <c r="AJ96" s="245">
        <f t="shared" si="98"/>
        <v>2</v>
      </c>
      <c r="AK96" s="245">
        <f t="shared" si="99"/>
        <v>2</v>
      </c>
      <c r="AL96" s="245">
        <f t="shared" si="100"/>
        <v>0.5</v>
      </c>
      <c r="AM96" s="245">
        <f t="shared" si="101"/>
        <v>0.5</v>
      </c>
      <c r="AN96" s="245">
        <f t="shared" si="102"/>
        <v>8.5</v>
      </c>
      <c r="AO96" s="245">
        <f t="shared" si="103"/>
        <v>8.5</v>
      </c>
      <c r="AP96" s="245">
        <f t="shared" si="104"/>
        <v>30.5</v>
      </c>
      <c r="AQ96" s="245">
        <f t="shared" si="105"/>
        <v>30.5</v>
      </c>
      <c r="AR96" s="245">
        <f t="shared" si="106"/>
        <v>86</v>
      </c>
      <c r="AS96" s="245">
        <f t="shared" si="107"/>
        <v>86</v>
      </c>
      <c r="AT96" s="245">
        <f t="shared" ref="AT96:AW96" si="117">AT64</f>
        <v>500.00000000000006</v>
      </c>
      <c r="AU96" s="36">
        <f t="shared" si="117"/>
        <v>474.00000000000006</v>
      </c>
      <c r="AV96" s="146">
        <f t="shared" si="117"/>
        <v>281</v>
      </c>
      <c r="AW96" s="67">
        <f t="shared" si="117"/>
        <v>672.00000000000011</v>
      </c>
      <c r="AX96" s="67" t="str">
        <f t="shared" si="72"/>
        <v>Belgium</v>
      </c>
    </row>
    <row r="97" spans="3:50" x14ac:dyDescent="0.2">
      <c r="C97" s="142">
        <f t="shared" si="70"/>
        <v>6.9996462254098075</v>
      </c>
      <c r="D97" s="142">
        <f t="shared" si="73"/>
        <v>619</v>
      </c>
      <c r="F97" s="10" t="str">
        <f t="shared" si="74"/>
        <v>Princess Cruise</v>
      </c>
      <c r="G97" s="67">
        <f t="shared" si="74"/>
        <v>619</v>
      </c>
      <c r="H97" s="12">
        <f t="shared" si="75"/>
        <v>0.5</v>
      </c>
      <c r="I97" s="12">
        <f t="shared" si="76"/>
        <v>0.5</v>
      </c>
      <c r="J97" s="12">
        <f t="shared" si="77"/>
        <v>2.5</v>
      </c>
      <c r="K97" s="12">
        <f t="shared" si="78"/>
        <v>2.5</v>
      </c>
      <c r="L97" s="12">
        <f t="shared" si="79"/>
        <v>14</v>
      </c>
      <c r="M97" s="12">
        <f t="shared" si="80"/>
        <v>14</v>
      </c>
      <c r="N97" s="12">
        <f t="shared" si="81"/>
        <v>17</v>
      </c>
      <c r="O97" s="12">
        <f t="shared" si="82"/>
        <v>17</v>
      </c>
      <c r="P97" s="12">
        <f t="shared" si="83"/>
        <v>13.500000000000002</v>
      </c>
      <c r="Q97" s="12">
        <f t="shared" si="84"/>
        <v>13.500000000000002</v>
      </c>
      <c r="R97" s="12">
        <f t="shared" si="85"/>
        <v>29.500000000000004</v>
      </c>
      <c r="S97" s="12">
        <f t="shared" si="86"/>
        <v>29.500000000000004</v>
      </c>
      <c r="T97" s="12">
        <f t="shared" si="87"/>
        <v>88.5</v>
      </c>
      <c r="U97" s="12">
        <f t="shared" si="88"/>
        <v>88.5</v>
      </c>
      <c r="V97" s="12">
        <f t="shared" si="89"/>
        <v>117</v>
      </c>
      <c r="W97" s="12">
        <f t="shared" si="90"/>
        <v>117</v>
      </c>
      <c r="X97" s="12">
        <f t="shared" si="91"/>
        <v>54.000000000000007</v>
      </c>
      <c r="Y97" s="36">
        <f t="shared" ref="Y97:Z97" si="118">Y65</f>
        <v>0</v>
      </c>
      <c r="Z97" s="36">
        <f t="shared" si="118"/>
        <v>0</v>
      </c>
      <c r="AA97" s="67">
        <f t="shared" si="111"/>
        <v>288</v>
      </c>
      <c r="AB97" s="67"/>
      <c r="AC97" s="67">
        <f t="shared" si="71"/>
        <v>6.9996462254098075</v>
      </c>
      <c r="AD97" s="245">
        <f t="shared" si="92"/>
        <v>-1.7688729509624074E-4</v>
      </c>
      <c r="AE97" s="245">
        <f t="shared" si="93"/>
        <v>-1.7688729509624074E-4</v>
      </c>
      <c r="AF97" s="245">
        <f t="shared" si="94"/>
        <v>0</v>
      </c>
      <c r="AG97" s="245">
        <f t="shared" si="95"/>
        <v>0</v>
      </c>
      <c r="AH97" s="245">
        <f t="shared" si="96"/>
        <v>0</v>
      </c>
      <c r="AI97" s="245">
        <f t="shared" si="97"/>
        <v>0</v>
      </c>
      <c r="AJ97" s="245">
        <f t="shared" si="98"/>
        <v>0</v>
      </c>
      <c r="AK97" s="245">
        <f t="shared" si="99"/>
        <v>0</v>
      </c>
      <c r="AL97" s="245">
        <f t="shared" si="100"/>
        <v>0</v>
      </c>
      <c r="AM97" s="245">
        <f t="shared" si="101"/>
        <v>0</v>
      </c>
      <c r="AN97" s="245">
        <f t="shared" si="102"/>
        <v>0</v>
      </c>
      <c r="AO97" s="245">
        <f t="shared" si="103"/>
        <v>0</v>
      </c>
      <c r="AP97" s="245">
        <f t="shared" si="104"/>
        <v>0</v>
      </c>
      <c r="AQ97" s="245">
        <f t="shared" si="105"/>
        <v>0</v>
      </c>
      <c r="AR97" s="245">
        <f t="shared" si="106"/>
        <v>3</v>
      </c>
      <c r="AS97" s="245">
        <f t="shared" si="107"/>
        <v>3</v>
      </c>
      <c r="AT97" s="245">
        <f t="shared" ref="AT97:AW97" si="119">AT65</f>
        <v>1</v>
      </c>
      <c r="AU97" s="36">
        <f t="shared" si="119"/>
        <v>0</v>
      </c>
      <c r="AV97" s="146">
        <f t="shared" si="119"/>
        <v>0</v>
      </c>
      <c r="AW97" s="67">
        <f t="shared" si="119"/>
        <v>7</v>
      </c>
      <c r="AX97" s="67" t="str">
        <f t="shared" si="72"/>
        <v>Princess Cruise</v>
      </c>
    </row>
    <row r="98" spans="3:50" x14ac:dyDescent="0.2">
      <c r="C98" s="142">
        <f t="shared" si="70"/>
        <v>91</v>
      </c>
      <c r="D98" s="142">
        <f t="shared" si="73"/>
        <v>9809</v>
      </c>
      <c r="F98" s="10" t="str">
        <f t="shared" si="74"/>
        <v>Israel</v>
      </c>
      <c r="G98" s="67">
        <f t="shared" si="74"/>
        <v>9809</v>
      </c>
      <c r="H98" s="12">
        <f t="shared" si="75"/>
        <v>240</v>
      </c>
      <c r="I98" s="12">
        <f t="shared" si="76"/>
        <v>240</v>
      </c>
      <c r="J98" s="12">
        <f t="shared" si="77"/>
        <v>602.5</v>
      </c>
      <c r="K98" s="12">
        <f t="shared" si="78"/>
        <v>602.5</v>
      </c>
      <c r="L98" s="12">
        <f t="shared" si="79"/>
        <v>1133.5</v>
      </c>
      <c r="M98" s="12">
        <f t="shared" si="80"/>
        <v>1133.5</v>
      </c>
      <c r="N98" s="12">
        <f t="shared" si="81"/>
        <v>684.5</v>
      </c>
      <c r="O98" s="12">
        <f t="shared" si="82"/>
        <v>684.5</v>
      </c>
      <c r="P98" s="12">
        <f t="shared" si="83"/>
        <v>655</v>
      </c>
      <c r="Q98" s="12">
        <f t="shared" si="84"/>
        <v>655</v>
      </c>
      <c r="R98" s="12">
        <f t="shared" si="85"/>
        <v>641.5</v>
      </c>
      <c r="S98" s="12">
        <f t="shared" si="86"/>
        <v>641.5</v>
      </c>
      <c r="T98" s="12">
        <f t="shared" si="87"/>
        <v>515</v>
      </c>
      <c r="U98" s="12">
        <f t="shared" si="88"/>
        <v>515</v>
      </c>
      <c r="V98" s="12">
        <f t="shared" si="89"/>
        <v>259</v>
      </c>
      <c r="W98" s="12">
        <f t="shared" si="90"/>
        <v>259</v>
      </c>
      <c r="X98" s="12">
        <f t="shared" si="91"/>
        <v>347</v>
      </c>
      <c r="Y98" s="36">
        <f t="shared" ref="Y98:Z98" si="120">Y66</f>
        <v>0</v>
      </c>
      <c r="Z98" s="36">
        <f t="shared" si="120"/>
        <v>0</v>
      </c>
      <c r="AA98" s="67">
        <f t="shared" si="111"/>
        <v>865</v>
      </c>
      <c r="AB98" s="67"/>
      <c r="AC98" s="67">
        <f t="shared" si="71"/>
        <v>91</v>
      </c>
      <c r="AD98" s="245">
        <f t="shared" si="92"/>
        <v>0</v>
      </c>
      <c r="AE98" s="245">
        <f t="shared" si="93"/>
        <v>0</v>
      </c>
      <c r="AF98" s="245">
        <f t="shared" si="94"/>
        <v>0</v>
      </c>
      <c r="AG98" s="245">
        <f t="shared" si="95"/>
        <v>0</v>
      </c>
      <c r="AH98" s="245">
        <f t="shared" si="96"/>
        <v>0</v>
      </c>
      <c r="AI98" s="245">
        <f t="shared" si="97"/>
        <v>0</v>
      </c>
      <c r="AJ98" s="245">
        <f t="shared" si="98"/>
        <v>0.5</v>
      </c>
      <c r="AK98" s="245">
        <f t="shared" si="99"/>
        <v>0.5</v>
      </c>
      <c r="AL98" s="245">
        <f t="shared" si="100"/>
        <v>0.5</v>
      </c>
      <c r="AM98" s="245">
        <f t="shared" si="101"/>
        <v>0.5</v>
      </c>
      <c r="AN98" s="245">
        <f t="shared" si="102"/>
        <v>0.5</v>
      </c>
      <c r="AO98" s="245">
        <f t="shared" si="103"/>
        <v>0.5</v>
      </c>
      <c r="AP98" s="245">
        <f t="shared" si="104"/>
        <v>5.5</v>
      </c>
      <c r="AQ98" s="245">
        <f t="shared" si="105"/>
        <v>5.5</v>
      </c>
      <c r="AR98" s="245">
        <f t="shared" si="106"/>
        <v>12.500000000000002</v>
      </c>
      <c r="AS98" s="245">
        <f t="shared" si="107"/>
        <v>12.500000000000002</v>
      </c>
      <c r="AT98" s="245">
        <f t="shared" ref="AT98:AW98" si="121">AT66</f>
        <v>52</v>
      </c>
      <c r="AU98" s="36">
        <f t="shared" si="121"/>
        <v>0</v>
      </c>
      <c r="AV98" s="146">
        <f t="shared" si="121"/>
        <v>0</v>
      </c>
      <c r="AW98" s="67">
        <f t="shared" si="121"/>
        <v>77</v>
      </c>
      <c r="AX98" s="67" t="str">
        <f t="shared" si="72"/>
        <v>Israel</v>
      </c>
    </row>
    <row r="99" spans="3:50" ht="13.5" thickBot="1" x14ac:dyDescent="0.25">
      <c r="C99" s="142">
        <f t="shared" si="70"/>
        <v>9212.2457142857129</v>
      </c>
      <c r="D99" s="142"/>
      <c r="F99" s="10" t="str">
        <f t="shared" si="74"/>
        <v>France</v>
      </c>
      <c r="G99" s="213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1">
        <f t="shared" ref="Y99" si="122">Y67</f>
        <v>0</v>
      </c>
      <c r="Z99" s="211">
        <f t="shared" ref="Z99" si="123">Z67</f>
        <v>0</v>
      </c>
      <c r="AA99" s="213"/>
      <c r="AB99" s="67"/>
      <c r="AC99" s="67">
        <f t="shared" si="71"/>
        <v>9212.2457142857129</v>
      </c>
      <c r="AD99" s="245">
        <f t="shared" si="92"/>
        <v>0</v>
      </c>
      <c r="AE99" s="245">
        <f t="shared" si="93"/>
        <v>0</v>
      </c>
      <c r="AF99" s="245">
        <f t="shared" si="94"/>
        <v>0</v>
      </c>
      <c r="AG99" s="245">
        <f t="shared" si="95"/>
        <v>0</v>
      </c>
      <c r="AH99" s="245">
        <f t="shared" si="96"/>
        <v>0</v>
      </c>
      <c r="AI99" s="245">
        <f t="shared" si="97"/>
        <v>0</v>
      </c>
      <c r="AJ99" s="245">
        <f t="shared" si="98"/>
        <v>50.472527472527474</v>
      </c>
      <c r="AK99" s="245">
        <f t="shared" si="99"/>
        <v>50.472527472527474</v>
      </c>
      <c r="AL99" s="245">
        <f t="shared" si="100"/>
        <v>50.472527472527474</v>
      </c>
      <c r="AM99" s="245">
        <f t="shared" si="101"/>
        <v>50.472527472527474</v>
      </c>
      <c r="AN99" s="245">
        <f t="shared" si="102"/>
        <v>229.65</v>
      </c>
      <c r="AO99" s="245">
        <f t="shared" si="103"/>
        <v>229.65</v>
      </c>
      <c r="AP99" s="245">
        <f t="shared" si="104"/>
        <v>555.19780219780216</v>
      </c>
      <c r="AQ99" s="245">
        <f t="shared" si="105"/>
        <v>555.19780219780216</v>
      </c>
      <c r="AR99" s="245">
        <f t="shared" si="106"/>
        <v>1102.32</v>
      </c>
      <c r="AS99" s="245">
        <f t="shared" si="107"/>
        <v>1102.32</v>
      </c>
      <c r="AT99" s="245">
        <f t="shared" ref="AT99:AW99" si="124">AT67</f>
        <v>5236.0199999999995</v>
      </c>
      <c r="AU99" s="36">
        <f t="shared" si="124"/>
        <v>5511.5999999999995</v>
      </c>
      <c r="AV99" s="146">
        <f t="shared" si="124"/>
        <v>3674.4</v>
      </c>
      <c r="AW99" s="67">
        <f t="shared" si="124"/>
        <v>7440.66</v>
      </c>
      <c r="AX99" s="67" t="str">
        <f t="shared" si="72"/>
        <v>France</v>
      </c>
    </row>
    <row r="100" spans="3:50" ht="15.75" x14ac:dyDescent="0.25">
      <c r="C100" s="142">
        <f t="shared" si="70"/>
        <v>670.03868194842403</v>
      </c>
      <c r="D100" s="142">
        <f t="shared" si="73"/>
        <v>13989</v>
      </c>
      <c r="F100" s="206" t="str">
        <f t="shared" si="74"/>
        <v>Connecuticut</v>
      </c>
      <c r="G100" s="202">
        <f t="shared" si="74"/>
        <v>13989</v>
      </c>
      <c r="H100" s="203">
        <f t="shared" si="75"/>
        <v>50.828428166557664</v>
      </c>
      <c r="I100" s="203">
        <f t="shared" ref="I100:I102" si="125">H68/2</f>
        <v>50.828428166557664</v>
      </c>
      <c r="J100" s="203">
        <f t="shared" si="77"/>
        <v>142.82788314802704</v>
      </c>
      <c r="K100" s="203">
        <f t="shared" si="78"/>
        <v>142.82788314802704</v>
      </c>
      <c r="L100" s="203">
        <f t="shared" si="79"/>
        <v>756.83529540004361</v>
      </c>
      <c r="M100" s="203">
        <f t="shared" si="80"/>
        <v>756.83529540004361</v>
      </c>
      <c r="N100" s="203">
        <f t="shared" si="81"/>
        <v>1023.1762589928059</v>
      </c>
      <c r="O100" s="203">
        <f t="shared" si="82"/>
        <v>1023.1762589928059</v>
      </c>
      <c r="P100" s="203">
        <f t="shared" si="83"/>
        <v>1146.6893394375409</v>
      </c>
      <c r="Q100" s="203">
        <f t="shared" si="84"/>
        <v>1146.6893394375409</v>
      </c>
      <c r="R100" s="203">
        <f t="shared" si="85"/>
        <v>1379.9918247220407</v>
      </c>
      <c r="S100" s="203">
        <f t="shared" si="86"/>
        <v>1379.9918247220407</v>
      </c>
      <c r="T100" s="203">
        <f t="shared" si="87"/>
        <v>1141.0982123392196</v>
      </c>
      <c r="U100" s="203">
        <f t="shared" si="88"/>
        <v>1141.0982123392196</v>
      </c>
      <c r="V100" s="203">
        <f t="shared" si="89"/>
        <v>643.48790058862005</v>
      </c>
      <c r="W100" s="203">
        <f t="shared" si="90"/>
        <v>643.48790058862005</v>
      </c>
      <c r="X100" s="203">
        <f t="shared" ref="X100:Y100" si="126">X68</f>
        <v>1419.12971441029</v>
      </c>
      <c r="Y100" s="204">
        <f t="shared" si="126"/>
        <v>0</v>
      </c>
      <c r="Z100" s="204">
        <f t="shared" ref="Z100" si="127">Z68</f>
        <v>0</v>
      </c>
      <c r="AA100" s="202">
        <f t="shared" si="111"/>
        <v>2706.1055155875301</v>
      </c>
      <c r="AB100" s="67"/>
      <c r="AC100" s="202">
        <f t="shared" si="71"/>
        <v>670.03868194842403</v>
      </c>
      <c r="AD100" s="246">
        <f t="shared" si="92"/>
        <v>0</v>
      </c>
      <c r="AE100" s="246">
        <f t="shared" si="93"/>
        <v>0</v>
      </c>
      <c r="AF100" s="246">
        <f t="shared" si="94"/>
        <v>0</v>
      </c>
      <c r="AG100" s="246">
        <f t="shared" si="95"/>
        <v>0</v>
      </c>
      <c r="AH100" s="246">
        <f t="shared" si="96"/>
        <v>0.4806590257879656</v>
      </c>
      <c r="AI100" s="246">
        <f t="shared" si="97"/>
        <v>0.4806590257879656</v>
      </c>
      <c r="AJ100" s="246">
        <f t="shared" si="98"/>
        <v>3.8452722063037248</v>
      </c>
      <c r="AK100" s="246">
        <f t="shared" si="99"/>
        <v>3.8452722063037248</v>
      </c>
      <c r="AL100" s="246">
        <f t="shared" si="100"/>
        <v>6.7292263610315191</v>
      </c>
      <c r="AM100" s="246">
        <f t="shared" si="101"/>
        <v>6.7292263610315191</v>
      </c>
      <c r="AN100" s="246">
        <f t="shared" si="102"/>
        <v>15.381088825214899</v>
      </c>
      <c r="AO100" s="246">
        <f t="shared" si="103"/>
        <v>15.381088825214899</v>
      </c>
      <c r="AP100" s="246">
        <f t="shared" si="104"/>
        <v>46.143266475644701</v>
      </c>
      <c r="AQ100" s="246">
        <f t="shared" si="105"/>
        <v>46.143266475644701</v>
      </c>
      <c r="AR100" s="246">
        <f t="shared" si="106"/>
        <v>72.098853868194837</v>
      </c>
      <c r="AS100" s="246">
        <f t="shared" si="107"/>
        <v>72.098853868194837</v>
      </c>
      <c r="AT100" s="246">
        <f t="shared" ref="AT100:AW100" si="128">AT68</f>
        <v>380.68194842406876</v>
      </c>
      <c r="AU100" s="204">
        <f t="shared" si="128"/>
        <v>0</v>
      </c>
      <c r="AV100" s="207">
        <f t="shared" si="128"/>
        <v>0</v>
      </c>
      <c r="AW100" s="202">
        <f t="shared" si="128"/>
        <v>524.87965616045847</v>
      </c>
      <c r="AX100" s="206" t="str">
        <f t="shared" si="72"/>
        <v>Connecuticut</v>
      </c>
    </row>
    <row r="101" spans="3:50" ht="15.75" x14ac:dyDescent="0.25">
      <c r="C101" s="142">
        <f t="shared" si="70"/>
        <v>10834</v>
      </c>
      <c r="D101" s="142"/>
      <c r="F101" s="185" t="str">
        <f t="shared" si="74"/>
        <v>New York</v>
      </c>
      <c r="G101" s="213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1"/>
      <c r="Z101" s="211"/>
      <c r="AA101" s="213"/>
      <c r="AB101" s="67"/>
      <c r="AC101" s="67">
        <f t="shared" si="71"/>
        <v>10834</v>
      </c>
      <c r="AD101" s="245">
        <f t="shared" si="92"/>
        <v>0.5</v>
      </c>
      <c r="AE101" s="245">
        <f t="shared" si="93"/>
        <v>0.5</v>
      </c>
      <c r="AF101" s="245">
        <f t="shared" si="94"/>
        <v>3</v>
      </c>
      <c r="AG101" s="245">
        <f t="shared" si="95"/>
        <v>3</v>
      </c>
      <c r="AH101" s="245">
        <f t="shared" si="96"/>
        <v>24</v>
      </c>
      <c r="AI101" s="245">
        <f t="shared" si="97"/>
        <v>24</v>
      </c>
      <c r="AJ101" s="245">
        <f t="shared" si="98"/>
        <v>84.5</v>
      </c>
      <c r="AK101" s="245">
        <f t="shared" si="99"/>
        <v>84.5</v>
      </c>
      <c r="AL101" s="245">
        <f t="shared" si="100"/>
        <v>209</v>
      </c>
      <c r="AM101" s="245">
        <f t="shared" si="101"/>
        <v>209</v>
      </c>
      <c r="AN101" s="245">
        <f t="shared" si="102"/>
        <v>532.5</v>
      </c>
      <c r="AO101" s="245">
        <f t="shared" si="103"/>
        <v>532.5</v>
      </c>
      <c r="AP101" s="245">
        <f t="shared" si="104"/>
        <v>1054.5</v>
      </c>
      <c r="AQ101" s="245">
        <f t="shared" si="105"/>
        <v>1054.5</v>
      </c>
      <c r="AR101" s="245">
        <f t="shared" si="106"/>
        <v>1444</v>
      </c>
      <c r="AS101" s="245">
        <f t="shared" si="107"/>
        <v>1444</v>
      </c>
      <c r="AT101" s="245">
        <f t="shared" ref="AT101:AW101" si="129">AT69</f>
        <v>4130</v>
      </c>
      <c r="AU101" s="36">
        <f t="shared" si="129"/>
        <v>6500.4</v>
      </c>
      <c r="AV101" s="146">
        <f t="shared" si="129"/>
        <v>4333.6000000000004</v>
      </c>
      <c r="AW101" s="67">
        <f t="shared" si="129"/>
        <v>7017.9999999999991</v>
      </c>
      <c r="AX101" s="185" t="str">
        <f t="shared" si="72"/>
        <v>New York</v>
      </c>
    </row>
    <row r="102" spans="3:50" ht="15.75" x14ac:dyDescent="0.25">
      <c r="C102" s="142">
        <f t="shared" si="70"/>
        <v>0</v>
      </c>
      <c r="D102" s="142">
        <f>SUM(H102:X102)</f>
        <v>14607.187826913932</v>
      </c>
      <c r="F102" s="185" t="str">
        <f t="shared" si="74"/>
        <v>Texas</v>
      </c>
      <c r="G102" s="67">
        <f t="shared" si="74"/>
        <v>14642</v>
      </c>
      <c r="H102" s="12">
        <f t="shared" si="75"/>
        <v>62.661911554921545</v>
      </c>
      <c r="I102" s="12">
        <f t="shared" si="125"/>
        <v>62.661911554921545</v>
      </c>
      <c r="J102" s="12">
        <f t="shared" si="77"/>
        <v>160.13599619591059</v>
      </c>
      <c r="K102" s="12">
        <f t="shared" si="78"/>
        <v>160.13599619591059</v>
      </c>
      <c r="L102" s="12">
        <f t="shared" si="79"/>
        <v>981.70328102710414</v>
      </c>
      <c r="M102" s="12">
        <f t="shared" si="80"/>
        <v>981.70328102710414</v>
      </c>
      <c r="N102" s="12">
        <f t="shared" si="81"/>
        <v>1228.8697099381834</v>
      </c>
      <c r="O102" s="12">
        <f t="shared" si="82"/>
        <v>1228.8697099381834</v>
      </c>
      <c r="P102" s="12">
        <f t="shared" si="83"/>
        <v>1423.8178792201616</v>
      </c>
      <c r="Q102" s="12">
        <f t="shared" si="84"/>
        <v>1423.8178792201616</v>
      </c>
      <c r="R102" s="12">
        <f t="shared" si="85"/>
        <v>1385.5244888254874</v>
      </c>
      <c r="S102" s="12">
        <f t="shared" si="86"/>
        <v>1385.5244888254874</v>
      </c>
      <c r="T102" s="12">
        <f t="shared" si="87"/>
        <v>1173.1702330004755</v>
      </c>
      <c r="U102" s="12">
        <f t="shared" si="88"/>
        <v>1173.1702330004755</v>
      </c>
      <c r="V102" s="12">
        <f t="shared" si="89"/>
        <v>574.40085592011405</v>
      </c>
      <c r="W102" s="12">
        <f t="shared" si="90"/>
        <v>574.40085592011405</v>
      </c>
      <c r="X102" s="12">
        <f t="shared" ref="X102:Y102" si="130">X70</f>
        <v>626.61911554921539</v>
      </c>
      <c r="Y102" s="36">
        <f t="shared" si="130"/>
        <v>7467.42</v>
      </c>
      <c r="Z102" s="36">
        <f t="shared" ref="Z102" si="131">Z70</f>
        <v>7174.58</v>
      </c>
      <c r="AA102" s="67">
        <f t="shared" si="111"/>
        <v>1775.4208273894435</v>
      </c>
      <c r="AC102" s="213">
        <f t="shared" si="71"/>
        <v>0</v>
      </c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8"/>
      <c r="AO102" s="248"/>
      <c r="AP102" s="248"/>
      <c r="AQ102" s="248"/>
      <c r="AR102" s="248"/>
      <c r="AS102" s="248"/>
      <c r="AT102" s="248"/>
      <c r="AU102" s="215"/>
      <c r="AV102" s="215"/>
      <c r="AW102" s="216"/>
      <c r="AX102" s="185" t="str">
        <f t="shared" si="72"/>
        <v>Texas</v>
      </c>
    </row>
    <row r="103" spans="3:50" ht="15.75" x14ac:dyDescent="0.25">
      <c r="C103" s="142">
        <f t="shared" si="70"/>
        <v>671</v>
      </c>
      <c r="D103" s="142">
        <f>SUM(H103:X103)</f>
        <v>13989</v>
      </c>
      <c r="F103" s="185" t="str">
        <f>F71</f>
        <v>Connecticut</v>
      </c>
      <c r="G103" s="67">
        <f>G71</f>
        <v>13989</v>
      </c>
      <c r="H103" s="12">
        <f>H71/2</f>
        <v>50.828428166557664</v>
      </c>
      <c r="I103" s="12">
        <f>H71/2</f>
        <v>50.828428166557664</v>
      </c>
      <c r="J103" s="12">
        <f>J71/2</f>
        <v>142.82788314802704</v>
      </c>
      <c r="K103" s="12">
        <f>J71/2</f>
        <v>142.82788314802704</v>
      </c>
      <c r="L103" s="12">
        <f>L71/2</f>
        <v>756.83529540004361</v>
      </c>
      <c r="M103" s="12">
        <f>L71/2</f>
        <v>756.83529540004361</v>
      </c>
      <c r="N103" s="12">
        <f>N71/2</f>
        <v>1023.1762589928059</v>
      </c>
      <c r="O103" s="12">
        <f>N71/2</f>
        <v>1023.1762589928059</v>
      </c>
      <c r="P103" s="12">
        <f>P71/2</f>
        <v>1146.6893394375409</v>
      </c>
      <c r="Q103" s="12">
        <f>P71/2</f>
        <v>1146.6893394375409</v>
      </c>
      <c r="R103" s="12">
        <f>R71/2</f>
        <v>1379.9918247220407</v>
      </c>
      <c r="S103" s="12">
        <f>R71/2</f>
        <v>1379.9918247220407</v>
      </c>
      <c r="T103" s="12">
        <f>T71/2</f>
        <v>1141.0982123392196</v>
      </c>
      <c r="U103" s="12">
        <f>T71/2</f>
        <v>1141.0982123392196</v>
      </c>
      <c r="V103" s="12">
        <f>V71/2</f>
        <v>643.48790058862005</v>
      </c>
      <c r="W103" s="12">
        <f>V71/2</f>
        <v>643.48790058862005</v>
      </c>
      <c r="X103" s="12">
        <f>X71</f>
        <v>1419.12971441029</v>
      </c>
      <c r="Y103" s="36">
        <f>Y71</f>
        <v>0</v>
      </c>
      <c r="Z103" s="36">
        <f>Z71</f>
        <v>0</v>
      </c>
      <c r="AA103" s="67">
        <f>AA71</f>
        <v>2706.1055155875301</v>
      </c>
      <c r="AB103" s="67"/>
      <c r="AC103" s="67">
        <f t="shared" si="71"/>
        <v>671</v>
      </c>
      <c r="AD103" s="245">
        <f>AD71/2</f>
        <v>0.4806590257879656</v>
      </c>
      <c r="AE103" s="245">
        <f>AD71/2</f>
        <v>0.4806590257879656</v>
      </c>
      <c r="AF103" s="245">
        <f>AF71/2</f>
        <v>0</v>
      </c>
      <c r="AG103" s="245">
        <f>AF71/2</f>
        <v>0</v>
      </c>
      <c r="AH103" s="245">
        <f>AH71/2</f>
        <v>0.4806590257879656</v>
      </c>
      <c r="AI103" s="245">
        <f>AH71/2</f>
        <v>0.4806590257879656</v>
      </c>
      <c r="AJ103" s="245">
        <f>AJ71/2</f>
        <v>3.8452722063037248</v>
      </c>
      <c r="AK103" s="245">
        <f>AJ71/2</f>
        <v>3.8452722063037248</v>
      </c>
      <c r="AL103" s="245">
        <f>AL71/2</f>
        <v>6.7292263610315191</v>
      </c>
      <c r="AM103" s="245">
        <f>AL71/2</f>
        <v>6.7292263610315191</v>
      </c>
      <c r="AN103" s="245">
        <f>AN71/2</f>
        <v>15.381088825214899</v>
      </c>
      <c r="AO103" s="245">
        <f>AN71/2</f>
        <v>15.381088825214899</v>
      </c>
      <c r="AP103" s="245">
        <f>AP71/2</f>
        <v>46.143266475644701</v>
      </c>
      <c r="AQ103" s="245">
        <f>AP71/2</f>
        <v>46.143266475644701</v>
      </c>
      <c r="AR103" s="245">
        <f>AR71/2</f>
        <v>72.098853868194837</v>
      </c>
      <c r="AS103" s="245">
        <f>AR71/2</f>
        <v>72.098853868194837</v>
      </c>
      <c r="AT103" s="245">
        <f>AT71</f>
        <v>380.68194842406876</v>
      </c>
      <c r="AU103" s="36">
        <f>AU71</f>
        <v>340.86799999999999</v>
      </c>
      <c r="AV103" s="146">
        <f>AV71</f>
        <v>326.10599999999999</v>
      </c>
      <c r="AW103" s="67">
        <f>AW71</f>
        <v>524.87965616045847</v>
      </c>
      <c r="AX103" s="185" t="str">
        <f t="shared" si="72"/>
        <v>Connecticut</v>
      </c>
    </row>
    <row r="104" spans="3:50" ht="15.75" x14ac:dyDescent="0.25">
      <c r="C104" s="142">
        <f t="shared" si="70"/>
        <v>1404</v>
      </c>
      <c r="D104" s="142">
        <f t="shared" ref="D104:D111" si="132">SUM(H104:X104)</f>
        <v>34478.586600000002</v>
      </c>
      <c r="F104" s="185" t="str">
        <f t="shared" ref="F104:G104" si="133">F72</f>
        <v>Massachusets</v>
      </c>
      <c r="G104" s="67">
        <f t="shared" si="133"/>
        <v>34402</v>
      </c>
      <c r="H104" s="12">
        <f t="shared" si="75"/>
        <v>286.39665000000002</v>
      </c>
      <c r="I104" s="12">
        <f t="shared" ref="I104:I110" si="134">H72/2</f>
        <v>286.39665000000002</v>
      </c>
      <c r="J104" s="12">
        <f t="shared" si="77"/>
        <v>286.39665000000002</v>
      </c>
      <c r="K104" s="12">
        <f t="shared" ref="K104:K110" si="135">J72/2</f>
        <v>286.39665000000002</v>
      </c>
      <c r="L104" s="12">
        <f t="shared" si="79"/>
        <v>2047.5</v>
      </c>
      <c r="M104" s="12">
        <f t="shared" ref="M104:M110" si="136">L72/2</f>
        <v>2047.5</v>
      </c>
      <c r="N104" s="12">
        <f t="shared" si="81"/>
        <v>2520</v>
      </c>
      <c r="O104" s="12">
        <f t="shared" ref="O104:O110" si="137">N72/2</f>
        <v>2520</v>
      </c>
      <c r="P104" s="12">
        <f t="shared" si="83"/>
        <v>2535.5</v>
      </c>
      <c r="Q104" s="12">
        <f t="shared" ref="Q104:Q110" si="138">P72/2</f>
        <v>2535.5</v>
      </c>
      <c r="R104" s="12">
        <f t="shared" si="85"/>
        <v>3079</v>
      </c>
      <c r="S104" s="12">
        <f t="shared" ref="S104:S110" si="139">R72/2</f>
        <v>3079</v>
      </c>
      <c r="T104" s="12">
        <f t="shared" si="87"/>
        <v>2425</v>
      </c>
      <c r="U104" s="12">
        <f t="shared" ref="U104:U110" si="140">T72/2</f>
        <v>2425</v>
      </c>
      <c r="V104" s="12">
        <f t="shared" si="89"/>
        <v>1671</v>
      </c>
      <c r="W104" s="12">
        <f t="shared" ref="W104:W110" si="141">V72/2</f>
        <v>1671</v>
      </c>
      <c r="X104" s="12">
        <f t="shared" ref="X104:AA104" si="142">X72</f>
        <v>4777</v>
      </c>
      <c r="Y104" s="36">
        <f t="shared" si="142"/>
        <v>15785.01368</v>
      </c>
      <c r="Z104" s="36">
        <f t="shared" si="142"/>
        <v>15747.843999999994</v>
      </c>
      <c r="AA104" s="67">
        <f t="shared" si="142"/>
        <v>4777</v>
      </c>
      <c r="AB104" s="67"/>
      <c r="AC104" s="67">
        <f t="shared" si="71"/>
        <v>1404</v>
      </c>
      <c r="AD104" s="245">
        <f t="shared" ref="AD104:AD110" si="143">AD72/2</f>
        <v>0</v>
      </c>
      <c r="AE104" s="245">
        <f t="shared" ref="AE104:AE106" si="144">AD72/2</f>
        <v>0</v>
      </c>
      <c r="AF104" s="245">
        <f t="shared" ref="AF104:AF110" si="145">AF72/2</f>
        <v>0</v>
      </c>
      <c r="AG104" s="245">
        <f t="shared" ref="AG104:AG106" si="146">AF72/2</f>
        <v>0</v>
      </c>
      <c r="AH104" s="245">
        <f t="shared" ref="AH104:AH110" si="147">AH72/2</f>
        <v>5.484375</v>
      </c>
      <c r="AI104" s="245">
        <f t="shared" ref="AI104:AI106" si="148">AH72/2</f>
        <v>5.484375</v>
      </c>
      <c r="AJ104" s="245">
        <f t="shared" ref="AJ104:AJ110" si="149">AJ72/2</f>
        <v>21.9375</v>
      </c>
      <c r="AK104" s="245">
        <f t="shared" ref="AK104:AK106" si="150">AJ72/2</f>
        <v>21.9375</v>
      </c>
      <c r="AL104" s="245">
        <f t="shared" ref="AL104:AL110" si="151">AL72/2</f>
        <v>43.875</v>
      </c>
      <c r="AM104" s="245">
        <f t="shared" ref="AM104:AM106" si="152">AL72/2</f>
        <v>43.875</v>
      </c>
      <c r="AN104" s="245">
        <f t="shared" ref="AN104:AN110" si="153">AN72/2</f>
        <v>60.328125</v>
      </c>
      <c r="AO104" s="245">
        <f t="shared" ref="AO104:AO106" si="154">AN72/2</f>
        <v>60.328125</v>
      </c>
      <c r="AP104" s="245">
        <f t="shared" ref="AP104:AP110" si="155">AP72/2</f>
        <v>148.078125</v>
      </c>
      <c r="AQ104" s="245">
        <f t="shared" ref="AQ104:AQ106" si="156">AP72/2</f>
        <v>148.078125</v>
      </c>
      <c r="AR104" s="245">
        <f t="shared" ref="AR104:AR110" si="157">AR72/2</f>
        <v>137.109375</v>
      </c>
      <c r="AS104" s="245">
        <f t="shared" ref="AS104:AS106" si="158">AR72/2</f>
        <v>137.109375</v>
      </c>
      <c r="AT104" s="245">
        <f t="shared" ref="AT104:AW104" si="159">AT72</f>
        <v>570.375</v>
      </c>
      <c r="AU104" s="36">
        <f t="shared" si="159"/>
        <v>713.23199999999997</v>
      </c>
      <c r="AV104" s="146">
        <f t="shared" si="159"/>
        <v>682.34399999999994</v>
      </c>
      <c r="AW104" s="67">
        <f t="shared" si="159"/>
        <v>844.59375</v>
      </c>
      <c r="AX104" s="185" t="str">
        <f t="shared" si="72"/>
        <v>Massachusets</v>
      </c>
    </row>
    <row r="105" spans="3:50" ht="15.75" x14ac:dyDescent="0.25">
      <c r="C105" s="142">
        <f t="shared" si="70"/>
        <v>2227</v>
      </c>
      <c r="D105" s="142">
        <f t="shared" si="132"/>
        <v>30022.999999999996</v>
      </c>
      <c r="F105" s="185" t="str">
        <f t="shared" ref="F105:G105" si="160">F73</f>
        <v>Michigan</v>
      </c>
      <c r="G105" s="67">
        <f t="shared" si="160"/>
        <v>30023</v>
      </c>
      <c r="H105" s="12">
        <f t="shared" si="75"/>
        <v>75.057500000000005</v>
      </c>
      <c r="I105" s="12">
        <f t="shared" si="134"/>
        <v>75.057500000000005</v>
      </c>
      <c r="J105" s="12">
        <f t="shared" si="77"/>
        <v>75.057500000000005</v>
      </c>
      <c r="K105" s="12">
        <f t="shared" si="135"/>
        <v>75.057500000000005</v>
      </c>
      <c r="L105" s="12">
        <f t="shared" si="79"/>
        <v>1351.0349999999999</v>
      </c>
      <c r="M105" s="12">
        <f t="shared" si="136"/>
        <v>1351.0349999999999</v>
      </c>
      <c r="N105" s="12">
        <f t="shared" si="81"/>
        <v>1951.4950000000001</v>
      </c>
      <c r="O105" s="12">
        <f t="shared" si="137"/>
        <v>1951.4950000000001</v>
      </c>
      <c r="P105" s="12">
        <f t="shared" si="83"/>
        <v>2401.84</v>
      </c>
      <c r="Q105" s="12">
        <f t="shared" si="138"/>
        <v>2401.84</v>
      </c>
      <c r="R105" s="12">
        <f t="shared" si="85"/>
        <v>2852.1849999999999</v>
      </c>
      <c r="S105" s="12">
        <f t="shared" si="139"/>
        <v>2852.1849999999999</v>
      </c>
      <c r="T105" s="12">
        <f t="shared" si="87"/>
        <v>2702.0699999999997</v>
      </c>
      <c r="U105" s="12">
        <f t="shared" si="140"/>
        <v>2702.0699999999997</v>
      </c>
      <c r="V105" s="12">
        <f t="shared" si="89"/>
        <v>1951.4950000000001</v>
      </c>
      <c r="W105" s="12">
        <f t="shared" si="141"/>
        <v>1951.4950000000001</v>
      </c>
      <c r="X105" s="12">
        <f t="shared" ref="X105:AA105" si="161">X73</f>
        <v>3302.53</v>
      </c>
      <c r="Y105" s="36">
        <f t="shared" si="161"/>
        <v>13660.465</v>
      </c>
      <c r="Z105" s="36">
        <f t="shared" si="161"/>
        <v>16247.246679999998</v>
      </c>
      <c r="AA105" s="67">
        <f t="shared" si="161"/>
        <v>7205.5199999999995</v>
      </c>
      <c r="AB105" s="67"/>
      <c r="AC105" s="67">
        <f t="shared" si="71"/>
        <v>2227</v>
      </c>
      <c r="AD105" s="245">
        <f t="shared" si="143"/>
        <v>0</v>
      </c>
      <c r="AE105" s="245">
        <f t="shared" si="144"/>
        <v>0</v>
      </c>
      <c r="AF105" s="245">
        <f t="shared" si="145"/>
        <v>0</v>
      </c>
      <c r="AG105" s="245">
        <f t="shared" si="146"/>
        <v>0</v>
      </c>
      <c r="AH105" s="245">
        <f t="shared" si="147"/>
        <v>11.135</v>
      </c>
      <c r="AI105" s="245">
        <f t="shared" si="148"/>
        <v>11.135</v>
      </c>
      <c r="AJ105" s="245">
        <f t="shared" si="149"/>
        <v>11.135</v>
      </c>
      <c r="AK105" s="245">
        <f t="shared" si="150"/>
        <v>11.135</v>
      </c>
      <c r="AL105" s="245">
        <f t="shared" si="151"/>
        <v>44.54</v>
      </c>
      <c r="AM105" s="245">
        <f t="shared" si="152"/>
        <v>44.54</v>
      </c>
      <c r="AN105" s="245">
        <f t="shared" si="153"/>
        <v>111.35000000000001</v>
      </c>
      <c r="AO105" s="245">
        <f t="shared" si="154"/>
        <v>111.35000000000001</v>
      </c>
      <c r="AP105" s="245">
        <f t="shared" si="155"/>
        <v>211.565</v>
      </c>
      <c r="AQ105" s="245">
        <f t="shared" si="156"/>
        <v>211.565</v>
      </c>
      <c r="AR105" s="245">
        <f t="shared" si="157"/>
        <v>300.64500000000004</v>
      </c>
      <c r="AS105" s="245">
        <f t="shared" si="158"/>
        <v>300.64500000000004</v>
      </c>
      <c r="AT105" s="245">
        <f t="shared" ref="AT105:AW105" si="162">AT73</f>
        <v>846.26</v>
      </c>
      <c r="AU105" s="36">
        <f t="shared" si="162"/>
        <v>1247.1200000000001</v>
      </c>
      <c r="AV105" s="146">
        <f t="shared" si="162"/>
        <v>979.88</v>
      </c>
      <c r="AW105" s="67">
        <f t="shared" si="162"/>
        <v>1447.55</v>
      </c>
      <c r="AX105" s="185" t="str">
        <f t="shared" si="72"/>
        <v>Michigan</v>
      </c>
    </row>
    <row r="106" spans="3:50" ht="15.75" x14ac:dyDescent="0.25">
      <c r="C106" s="142">
        <f t="shared" si="70"/>
        <v>436.43599999999992</v>
      </c>
      <c r="D106" s="142">
        <f t="shared" si="132"/>
        <v>10133.692000000001</v>
      </c>
      <c r="F106" s="185" t="str">
        <f t="shared" ref="F106:G106" si="163">F74</f>
        <v>Indiana</v>
      </c>
      <c r="G106" s="67">
        <f t="shared" si="163"/>
        <v>10154</v>
      </c>
      <c r="H106" s="12">
        <f t="shared" si="75"/>
        <v>45.692999999999998</v>
      </c>
      <c r="I106" s="12">
        <f t="shared" si="134"/>
        <v>45.692999999999998</v>
      </c>
      <c r="J106" s="12">
        <f t="shared" si="77"/>
        <v>45.692999999999998</v>
      </c>
      <c r="K106" s="12">
        <f t="shared" si="135"/>
        <v>45.692999999999998</v>
      </c>
      <c r="L106" s="12">
        <f t="shared" si="79"/>
        <v>543.23900000000003</v>
      </c>
      <c r="M106" s="12">
        <f t="shared" si="136"/>
        <v>543.23900000000003</v>
      </c>
      <c r="N106" s="12">
        <f t="shared" si="81"/>
        <v>705.70300000000009</v>
      </c>
      <c r="O106" s="12">
        <f t="shared" si="137"/>
        <v>705.70300000000009</v>
      </c>
      <c r="P106" s="12">
        <f t="shared" si="83"/>
        <v>863.09</v>
      </c>
      <c r="Q106" s="12">
        <f t="shared" si="138"/>
        <v>863.09</v>
      </c>
      <c r="R106" s="12">
        <f t="shared" si="85"/>
        <v>1005.2460000000001</v>
      </c>
      <c r="S106" s="12">
        <f t="shared" si="139"/>
        <v>1005.2460000000001</v>
      </c>
      <c r="T106" s="12">
        <f t="shared" si="87"/>
        <v>832.62800000000004</v>
      </c>
      <c r="U106" s="12">
        <f t="shared" si="140"/>
        <v>832.62800000000004</v>
      </c>
      <c r="V106" s="12">
        <f t="shared" si="89"/>
        <v>533.08500000000004</v>
      </c>
      <c r="W106" s="12">
        <f t="shared" si="141"/>
        <v>533.08500000000004</v>
      </c>
      <c r="X106" s="12">
        <f t="shared" ref="X106:AA106" si="164">X74</f>
        <v>984.93799999999999</v>
      </c>
      <c r="Y106" s="36">
        <f t="shared" si="164"/>
        <v>4575.9000999999998</v>
      </c>
      <c r="Z106" s="36">
        <f t="shared" si="164"/>
        <v>5579.6229999999996</v>
      </c>
      <c r="AA106" s="67">
        <f t="shared" si="164"/>
        <v>2051.1080000000002</v>
      </c>
      <c r="AB106" s="67"/>
      <c r="AC106" s="67">
        <f t="shared" si="71"/>
        <v>436.43599999999992</v>
      </c>
      <c r="AD106" s="245">
        <f t="shared" si="143"/>
        <v>0</v>
      </c>
      <c r="AE106" s="245">
        <f t="shared" si="144"/>
        <v>0</v>
      </c>
      <c r="AF106" s="245">
        <f t="shared" si="145"/>
        <v>0</v>
      </c>
      <c r="AG106" s="245">
        <f t="shared" si="146"/>
        <v>0</v>
      </c>
      <c r="AH106" s="245">
        <f t="shared" si="147"/>
        <v>0</v>
      </c>
      <c r="AI106" s="245">
        <f t="shared" si="148"/>
        <v>0</v>
      </c>
      <c r="AJ106" s="245">
        <f t="shared" si="149"/>
        <v>2.3979999999999997</v>
      </c>
      <c r="AK106" s="245">
        <f t="shared" si="150"/>
        <v>2.3979999999999997</v>
      </c>
      <c r="AL106" s="245">
        <f t="shared" si="151"/>
        <v>5.8860000000000001</v>
      </c>
      <c r="AM106" s="245">
        <f t="shared" si="152"/>
        <v>5.8860000000000001</v>
      </c>
      <c r="AN106" s="245">
        <f t="shared" si="153"/>
        <v>15.477999999999998</v>
      </c>
      <c r="AO106" s="245">
        <f t="shared" si="154"/>
        <v>15.477999999999998</v>
      </c>
      <c r="AP106" s="245">
        <f t="shared" si="155"/>
        <v>46.652000000000001</v>
      </c>
      <c r="AQ106" s="245">
        <f t="shared" si="156"/>
        <v>46.652000000000001</v>
      </c>
      <c r="AR106" s="245">
        <f t="shared" si="157"/>
        <v>61.693999999999996</v>
      </c>
      <c r="AS106" s="245">
        <f t="shared" si="158"/>
        <v>61.693999999999996</v>
      </c>
      <c r="AT106" s="245">
        <f t="shared" ref="AT106:AW106" si="165">AT74</f>
        <v>172.22</v>
      </c>
      <c r="AU106" s="36">
        <f t="shared" si="165"/>
        <v>255.27800000000002</v>
      </c>
      <c r="AV106" s="146">
        <f t="shared" si="165"/>
        <v>180.72199999999998</v>
      </c>
      <c r="AW106" s="67">
        <f t="shared" si="165"/>
        <v>295.60799999999995</v>
      </c>
      <c r="AX106" s="185" t="str">
        <f t="shared" si="72"/>
        <v>Indiana</v>
      </c>
    </row>
    <row r="107" spans="3:50" ht="15.75" x14ac:dyDescent="0.25">
      <c r="C107" s="142">
        <f t="shared" si="70"/>
        <v>0</v>
      </c>
      <c r="D107" s="142">
        <f t="shared" si="132"/>
        <v>14193</v>
      </c>
      <c r="F107" s="185" t="str">
        <f t="shared" ref="F107:G107" si="166">F75</f>
        <v>Maryland</v>
      </c>
      <c r="G107" s="67">
        <f t="shared" si="166"/>
        <v>14193</v>
      </c>
      <c r="H107" s="12">
        <f t="shared" si="75"/>
        <v>59</v>
      </c>
      <c r="I107" s="12">
        <f t="shared" si="134"/>
        <v>59</v>
      </c>
      <c r="J107" s="12">
        <f t="shared" si="77"/>
        <v>159</v>
      </c>
      <c r="K107" s="12">
        <f t="shared" si="135"/>
        <v>159</v>
      </c>
      <c r="L107" s="12">
        <f t="shared" si="79"/>
        <v>771.5</v>
      </c>
      <c r="M107" s="12">
        <f t="shared" si="136"/>
        <v>771.5</v>
      </c>
      <c r="N107" s="12">
        <f t="shared" si="81"/>
        <v>1164.5</v>
      </c>
      <c r="O107" s="12">
        <f t="shared" si="137"/>
        <v>1164.5</v>
      </c>
      <c r="P107" s="12">
        <f t="shared" si="83"/>
        <v>1269.5</v>
      </c>
      <c r="Q107" s="12">
        <f t="shared" si="138"/>
        <v>1269.5</v>
      </c>
      <c r="R107" s="12">
        <f t="shared" si="85"/>
        <v>1356</v>
      </c>
      <c r="S107" s="12">
        <f t="shared" si="139"/>
        <v>1356</v>
      </c>
      <c r="T107" s="12">
        <f t="shared" si="87"/>
        <v>1041.5</v>
      </c>
      <c r="U107" s="12">
        <f t="shared" si="140"/>
        <v>1041.5</v>
      </c>
      <c r="V107" s="12">
        <f t="shared" si="89"/>
        <v>716</v>
      </c>
      <c r="W107" s="12">
        <f t="shared" si="141"/>
        <v>716</v>
      </c>
      <c r="X107" s="12">
        <f t="shared" ref="X107:AA110" si="167">X75</f>
        <v>1119</v>
      </c>
      <c r="Y107" s="36">
        <f t="shared" si="167"/>
        <v>6570</v>
      </c>
      <c r="Z107" s="36">
        <f t="shared" si="167"/>
        <v>7623</v>
      </c>
      <c r="AA107" s="67">
        <f t="shared" si="167"/>
        <v>1119</v>
      </c>
      <c r="AB107" s="67"/>
      <c r="AC107" s="213">
        <f t="shared" si="71"/>
        <v>0</v>
      </c>
      <c r="AD107" s="247"/>
      <c r="AE107" s="247"/>
      <c r="AF107" s="247"/>
      <c r="AG107" s="247"/>
      <c r="AH107" s="247"/>
      <c r="AI107" s="247"/>
      <c r="AJ107" s="247"/>
      <c r="AK107" s="247"/>
      <c r="AL107" s="247"/>
      <c r="AM107" s="247"/>
      <c r="AN107" s="247"/>
      <c r="AO107" s="247"/>
      <c r="AP107" s="247"/>
      <c r="AQ107" s="247"/>
      <c r="AR107" s="247"/>
      <c r="AS107" s="247"/>
      <c r="AT107" s="247"/>
      <c r="AU107" s="211"/>
      <c r="AV107" s="212"/>
      <c r="AW107" s="213"/>
      <c r="AX107" s="185" t="str">
        <f t="shared" si="72"/>
        <v>Maryland</v>
      </c>
    </row>
    <row r="108" spans="3:50" ht="15.75" x14ac:dyDescent="0.25">
      <c r="C108" s="142">
        <f t="shared" si="70"/>
        <v>557</v>
      </c>
      <c r="D108" s="142">
        <f t="shared" si="132"/>
        <v>0</v>
      </c>
      <c r="F108" s="185" t="str">
        <f t="shared" ref="F108:G108" si="168">F76</f>
        <v>Ohio</v>
      </c>
      <c r="G108" s="67">
        <f t="shared" si="168"/>
        <v>13715</v>
      </c>
      <c r="H108" s="210">
        <f t="shared" si="75"/>
        <v>0</v>
      </c>
      <c r="I108" s="210">
        <f t="shared" si="134"/>
        <v>0</v>
      </c>
      <c r="J108" s="210">
        <f t="shared" si="77"/>
        <v>0</v>
      </c>
      <c r="K108" s="210">
        <f t="shared" si="135"/>
        <v>0</v>
      </c>
      <c r="L108" s="210">
        <f t="shared" si="79"/>
        <v>0</v>
      </c>
      <c r="M108" s="210">
        <f t="shared" si="136"/>
        <v>0</v>
      </c>
      <c r="N108" s="210">
        <f t="shared" si="81"/>
        <v>0</v>
      </c>
      <c r="O108" s="210">
        <f t="shared" si="137"/>
        <v>0</v>
      </c>
      <c r="P108" s="210">
        <f t="shared" si="83"/>
        <v>0</v>
      </c>
      <c r="Q108" s="210">
        <f t="shared" si="138"/>
        <v>0</v>
      </c>
      <c r="R108" s="210">
        <f t="shared" si="85"/>
        <v>0</v>
      </c>
      <c r="S108" s="210">
        <f t="shared" si="139"/>
        <v>0</v>
      </c>
      <c r="T108" s="210">
        <f t="shared" si="87"/>
        <v>0</v>
      </c>
      <c r="U108" s="210">
        <f t="shared" si="140"/>
        <v>0</v>
      </c>
      <c r="V108" s="210">
        <f t="shared" si="89"/>
        <v>0</v>
      </c>
      <c r="W108" s="210">
        <f t="shared" si="141"/>
        <v>0</v>
      </c>
      <c r="X108" s="210">
        <f t="shared" ref="X108" si="169">X76</f>
        <v>0</v>
      </c>
      <c r="Y108" s="211"/>
      <c r="Z108" s="211"/>
      <c r="AA108" s="213">
        <f t="shared" si="167"/>
        <v>0</v>
      </c>
      <c r="AB108" s="67"/>
      <c r="AC108" s="67">
        <f t="shared" si="71"/>
        <v>557</v>
      </c>
      <c r="AD108" s="245">
        <f t="shared" si="143"/>
        <v>0</v>
      </c>
      <c r="AE108" s="245">
        <f t="shared" ref="AE108:AE110" si="170">AD76/2</f>
        <v>0</v>
      </c>
      <c r="AF108" s="245">
        <f t="shared" si="145"/>
        <v>0</v>
      </c>
      <c r="AG108" s="245">
        <f t="shared" ref="AG108:AG110" si="171">AF76/2</f>
        <v>0</v>
      </c>
      <c r="AH108" s="245">
        <f t="shared" si="147"/>
        <v>0</v>
      </c>
      <c r="AI108" s="245">
        <f t="shared" ref="AI108:AI110" si="172">AH76/2</f>
        <v>0</v>
      </c>
      <c r="AJ108" s="245">
        <f t="shared" si="149"/>
        <v>1.5</v>
      </c>
      <c r="AK108" s="245">
        <f t="shared" ref="AK108:AK110" si="173">AJ76/2</f>
        <v>1.5</v>
      </c>
      <c r="AL108" s="245">
        <f t="shared" si="151"/>
        <v>5</v>
      </c>
      <c r="AM108" s="245">
        <f t="shared" ref="AM108:AM110" si="174">AL76/2</f>
        <v>5</v>
      </c>
      <c r="AN108" s="245">
        <f t="shared" si="153"/>
        <v>16.5</v>
      </c>
      <c r="AO108" s="245">
        <f t="shared" ref="AO108:AO110" si="175">AN76/2</f>
        <v>16.5</v>
      </c>
      <c r="AP108" s="245">
        <f t="shared" si="155"/>
        <v>45</v>
      </c>
      <c r="AQ108" s="245">
        <f t="shared" ref="AQ108:AQ110" si="176">AP76/2</f>
        <v>45</v>
      </c>
      <c r="AR108" s="245">
        <f t="shared" si="157"/>
        <v>72.5</v>
      </c>
      <c r="AS108" s="245">
        <f t="shared" ref="AS108:AS110" si="177">AR76/2</f>
        <v>72.5</v>
      </c>
      <c r="AT108" s="245">
        <f t="shared" ref="AT108:AW108" si="178">AT76</f>
        <v>276</v>
      </c>
      <c r="AU108" s="36">
        <f t="shared" si="178"/>
        <v>326.12350000000004</v>
      </c>
      <c r="AV108" s="146">
        <f t="shared" si="178"/>
        <v>230.87649999999999</v>
      </c>
      <c r="AW108" s="67">
        <f t="shared" si="178"/>
        <v>421</v>
      </c>
      <c r="AX108" s="185" t="str">
        <f t="shared" si="72"/>
        <v>Ohio</v>
      </c>
    </row>
    <row r="109" spans="3:50" ht="15.75" x14ac:dyDescent="0.25">
      <c r="C109" s="142">
        <f t="shared" si="70"/>
        <v>0</v>
      </c>
      <c r="D109" s="142">
        <f t="shared" si="132"/>
        <v>10407.301400000002</v>
      </c>
      <c r="F109" s="185" t="str">
        <f t="shared" ref="F109:G109" si="179">F77</f>
        <v>Colorado</v>
      </c>
      <c r="G109" s="67">
        <f t="shared" si="179"/>
        <v>10447</v>
      </c>
      <c r="H109" s="12">
        <f t="shared" si="75"/>
        <v>58.5032</v>
      </c>
      <c r="I109" s="12">
        <f t="shared" si="134"/>
        <v>58.5032</v>
      </c>
      <c r="J109" s="12">
        <f t="shared" si="77"/>
        <v>123.79695</v>
      </c>
      <c r="K109" s="12">
        <f t="shared" si="135"/>
        <v>123.79695</v>
      </c>
      <c r="L109" s="12">
        <f t="shared" si="79"/>
        <v>691.59139999999991</v>
      </c>
      <c r="M109" s="12">
        <f t="shared" si="136"/>
        <v>691.59139999999991</v>
      </c>
      <c r="N109" s="12">
        <f t="shared" si="81"/>
        <v>848.81875000000002</v>
      </c>
      <c r="O109" s="12">
        <f t="shared" si="137"/>
        <v>848.81875000000002</v>
      </c>
      <c r="P109" s="12">
        <f t="shared" si="83"/>
        <v>856.654</v>
      </c>
      <c r="Q109" s="12">
        <f t="shared" si="138"/>
        <v>856.654</v>
      </c>
      <c r="R109" s="12">
        <f t="shared" si="85"/>
        <v>937.09590000000003</v>
      </c>
      <c r="S109" s="12">
        <f t="shared" si="139"/>
        <v>937.09590000000003</v>
      </c>
      <c r="T109" s="12">
        <f t="shared" si="87"/>
        <v>746.43814999999995</v>
      </c>
      <c r="U109" s="12">
        <f t="shared" si="140"/>
        <v>746.43814999999995</v>
      </c>
      <c r="V109" s="12">
        <f t="shared" si="89"/>
        <v>502.50069999999999</v>
      </c>
      <c r="W109" s="12">
        <f t="shared" si="141"/>
        <v>502.50069999999999</v>
      </c>
      <c r="X109" s="12">
        <f t="shared" ref="X109:Z109" si="180">X77</f>
        <v>876.50330000000008</v>
      </c>
      <c r="Y109" s="36">
        <f t="shared" si="180"/>
        <v>4955.0120999999999</v>
      </c>
      <c r="Z109" s="36">
        <f t="shared" si="180"/>
        <v>5491.9878999999992</v>
      </c>
      <c r="AA109" s="67">
        <f t="shared" si="167"/>
        <v>1881.5046999999997</v>
      </c>
      <c r="AB109" s="67"/>
      <c r="AC109" s="67">
        <f t="shared" si="71"/>
        <v>0</v>
      </c>
      <c r="AD109" s="245">
        <f t="shared" si="143"/>
        <v>0</v>
      </c>
      <c r="AE109" s="245">
        <f t="shared" si="170"/>
        <v>0</v>
      </c>
      <c r="AF109" s="245">
        <f t="shared" si="145"/>
        <v>0</v>
      </c>
      <c r="AG109" s="245">
        <f t="shared" si="171"/>
        <v>0</v>
      </c>
      <c r="AH109" s="245">
        <f t="shared" si="147"/>
        <v>0</v>
      </c>
      <c r="AI109" s="245">
        <f t="shared" si="172"/>
        <v>0</v>
      </c>
      <c r="AJ109" s="245">
        <f t="shared" si="149"/>
        <v>0</v>
      </c>
      <c r="AK109" s="245">
        <f t="shared" si="173"/>
        <v>0</v>
      </c>
      <c r="AL109" s="245">
        <f t="shared" si="151"/>
        <v>0</v>
      </c>
      <c r="AM109" s="245">
        <f t="shared" si="174"/>
        <v>0</v>
      </c>
      <c r="AN109" s="245">
        <f t="shared" si="153"/>
        <v>0</v>
      </c>
      <c r="AO109" s="245">
        <f t="shared" si="175"/>
        <v>0</v>
      </c>
      <c r="AP109" s="245">
        <f t="shared" si="155"/>
        <v>0</v>
      </c>
      <c r="AQ109" s="245">
        <f t="shared" si="176"/>
        <v>0</v>
      </c>
      <c r="AR109" s="245">
        <f t="shared" si="157"/>
        <v>0</v>
      </c>
      <c r="AS109" s="245">
        <f t="shared" si="177"/>
        <v>0</v>
      </c>
      <c r="AT109" s="245">
        <f t="shared" ref="AT109:AW109" si="181">AT77</f>
        <v>0</v>
      </c>
      <c r="AU109" s="36">
        <f t="shared" si="181"/>
        <v>0</v>
      </c>
      <c r="AV109" s="146">
        <f t="shared" si="181"/>
        <v>0</v>
      </c>
      <c r="AW109" s="67">
        <f t="shared" si="181"/>
        <v>0</v>
      </c>
      <c r="AX109" s="185" t="str">
        <f t="shared" si="72"/>
        <v>Colorado</v>
      </c>
    </row>
    <row r="110" spans="3:50" ht="15.75" x14ac:dyDescent="0.25">
      <c r="C110" s="142">
        <f t="shared" si="70"/>
        <v>323</v>
      </c>
      <c r="D110" s="142">
        <f t="shared" si="132"/>
        <v>9629</v>
      </c>
      <c r="F110" s="185" t="str">
        <f t="shared" ref="F110:G110" si="182">F78</f>
        <v>Virginia</v>
      </c>
      <c r="G110" s="67">
        <f t="shared" si="182"/>
        <v>9630</v>
      </c>
      <c r="H110" s="12">
        <f t="shared" si="75"/>
        <v>48.499999999999993</v>
      </c>
      <c r="I110" s="12">
        <f t="shared" si="134"/>
        <v>48.499999999999993</v>
      </c>
      <c r="J110" s="12">
        <f t="shared" si="77"/>
        <v>98.5</v>
      </c>
      <c r="K110" s="12">
        <f t="shared" si="135"/>
        <v>98.5</v>
      </c>
      <c r="L110" s="12">
        <f t="shared" si="79"/>
        <v>577</v>
      </c>
      <c r="M110" s="12">
        <f t="shared" si="136"/>
        <v>577</v>
      </c>
      <c r="N110" s="12">
        <f t="shared" si="81"/>
        <v>740.49999999999989</v>
      </c>
      <c r="O110" s="12">
        <f t="shared" si="137"/>
        <v>740.49999999999989</v>
      </c>
      <c r="P110" s="12">
        <f t="shared" si="83"/>
        <v>832</v>
      </c>
      <c r="Q110" s="12">
        <f t="shared" si="138"/>
        <v>832</v>
      </c>
      <c r="R110" s="12">
        <f t="shared" si="85"/>
        <v>906.5</v>
      </c>
      <c r="S110" s="12">
        <f t="shared" si="139"/>
        <v>906.5</v>
      </c>
      <c r="T110" s="12">
        <f t="shared" si="87"/>
        <v>740</v>
      </c>
      <c r="U110" s="12">
        <f t="shared" si="140"/>
        <v>740</v>
      </c>
      <c r="V110" s="12">
        <f t="shared" si="89"/>
        <v>427.5</v>
      </c>
      <c r="W110" s="12">
        <f t="shared" si="141"/>
        <v>427.5</v>
      </c>
      <c r="X110" s="12">
        <f t="shared" ref="X110:Z110" si="183">X78</f>
        <v>888</v>
      </c>
      <c r="Y110" s="36">
        <f t="shared" si="183"/>
        <v>4605.5</v>
      </c>
      <c r="Z110" s="36">
        <f t="shared" si="183"/>
        <v>5024.5</v>
      </c>
      <c r="AA110" s="67">
        <f t="shared" si="167"/>
        <v>1742.9999999999998</v>
      </c>
      <c r="AB110" s="67"/>
      <c r="AC110" s="67">
        <f t="shared" si="71"/>
        <v>323</v>
      </c>
      <c r="AD110" s="245">
        <f t="shared" si="143"/>
        <v>0</v>
      </c>
      <c r="AE110" s="245">
        <f t="shared" si="170"/>
        <v>0</v>
      </c>
      <c r="AF110" s="245">
        <f t="shared" si="145"/>
        <v>0</v>
      </c>
      <c r="AG110" s="245">
        <f t="shared" si="171"/>
        <v>0</v>
      </c>
      <c r="AH110" s="245">
        <f t="shared" si="147"/>
        <v>0.5</v>
      </c>
      <c r="AI110" s="245">
        <f t="shared" si="172"/>
        <v>0.5</v>
      </c>
      <c r="AJ110" s="245">
        <f t="shared" si="149"/>
        <v>1.5</v>
      </c>
      <c r="AK110" s="245">
        <f t="shared" si="173"/>
        <v>1.5</v>
      </c>
      <c r="AL110" s="245">
        <f t="shared" si="151"/>
        <v>3.5</v>
      </c>
      <c r="AM110" s="245">
        <f t="shared" si="174"/>
        <v>3.5</v>
      </c>
      <c r="AN110" s="245">
        <f t="shared" si="153"/>
        <v>10</v>
      </c>
      <c r="AO110" s="245">
        <f t="shared" si="175"/>
        <v>10</v>
      </c>
      <c r="AP110" s="245">
        <f t="shared" si="155"/>
        <v>29.5</v>
      </c>
      <c r="AQ110" s="245">
        <f t="shared" si="176"/>
        <v>29.5</v>
      </c>
      <c r="AR110" s="245">
        <f t="shared" si="157"/>
        <v>43</v>
      </c>
      <c r="AS110" s="245">
        <f t="shared" si="177"/>
        <v>43</v>
      </c>
      <c r="AT110" s="245">
        <f t="shared" ref="AT110:AW110" si="184">AT78</f>
        <v>147</v>
      </c>
      <c r="AU110" s="36">
        <f t="shared" si="184"/>
        <v>184.67999999999998</v>
      </c>
      <c r="AV110" s="146">
        <f t="shared" si="184"/>
        <v>140.21199999999999</v>
      </c>
      <c r="AW110" s="67">
        <f t="shared" si="184"/>
        <v>233.00000000000003</v>
      </c>
      <c r="AX110" s="185" t="str">
        <f t="shared" si="72"/>
        <v>Virginia</v>
      </c>
    </row>
    <row r="111" spans="3:50" ht="16.5" thickBot="1" x14ac:dyDescent="0.3">
      <c r="C111" s="142">
        <f t="shared" si="70"/>
        <v>157</v>
      </c>
      <c r="D111" s="142">
        <f t="shared" si="132"/>
        <v>7387</v>
      </c>
      <c r="F111" s="186" t="str">
        <f>F79</f>
        <v>Tennessee</v>
      </c>
      <c r="G111" s="149">
        <f>G79</f>
        <v>7394</v>
      </c>
      <c r="H111" s="205">
        <f>H79/2</f>
        <v>53.5</v>
      </c>
      <c r="I111" s="205">
        <f>H79/2</f>
        <v>53.5</v>
      </c>
      <c r="J111" s="205">
        <f>J79/2</f>
        <v>201.5</v>
      </c>
      <c r="K111" s="205">
        <f>J79/2</f>
        <v>201.5</v>
      </c>
      <c r="L111" s="205">
        <f>L79/2</f>
        <v>735.5</v>
      </c>
      <c r="M111" s="205">
        <f>L79/2</f>
        <v>735.5</v>
      </c>
      <c r="N111" s="205">
        <f>N79/2</f>
        <v>635.5</v>
      </c>
      <c r="O111" s="205">
        <f>N79/2</f>
        <v>635.5</v>
      </c>
      <c r="P111" s="205">
        <f>P79/2</f>
        <v>631</v>
      </c>
      <c r="Q111" s="205">
        <f>P79/2</f>
        <v>631</v>
      </c>
      <c r="R111" s="205">
        <f>R79/2</f>
        <v>672</v>
      </c>
      <c r="S111" s="205">
        <f>R79/2</f>
        <v>672</v>
      </c>
      <c r="T111" s="205">
        <f>T79/2</f>
        <v>435</v>
      </c>
      <c r="U111" s="205">
        <f>T79/2</f>
        <v>435</v>
      </c>
      <c r="V111" s="205">
        <f>V79/2</f>
        <v>208.5</v>
      </c>
      <c r="W111" s="205">
        <f>V79/2</f>
        <v>208.5</v>
      </c>
      <c r="X111" s="205">
        <f>X79</f>
        <v>242</v>
      </c>
      <c r="Y111" s="147">
        <f>Y79</f>
        <v>3611.4922000000029</v>
      </c>
      <c r="Z111" s="147">
        <f>Z79</f>
        <v>3834.7342000000003</v>
      </c>
      <c r="AA111" s="149">
        <f>AA79</f>
        <v>659</v>
      </c>
      <c r="AB111" s="67"/>
      <c r="AC111" s="149">
        <f t="shared" si="71"/>
        <v>157</v>
      </c>
      <c r="AD111" s="249">
        <f>AD79/2</f>
        <v>0.5</v>
      </c>
      <c r="AE111" s="249">
        <f>AD79/2</f>
        <v>0.5</v>
      </c>
      <c r="AF111" s="249">
        <f>AF79/2</f>
        <v>0</v>
      </c>
      <c r="AG111" s="249">
        <f>AF79/2</f>
        <v>0</v>
      </c>
      <c r="AH111" s="249">
        <f>AH79/2</f>
        <v>0.5</v>
      </c>
      <c r="AI111" s="249">
        <f>AH79/2</f>
        <v>0.5</v>
      </c>
      <c r="AJ111" s="249">
        <f>AJ79/2</f>
        <v>0.5</v>
      </c>
      <c r="AK111" s="249">
        <f>AJ79/2</f>
        <v>0.5</v>
      </c>
      <c r="AL111" s="249">
        <f>AL79/2</f>
        <v>4.5</v>
      </c>
      <c r="AM111" s="249">
        <f>AL79/2</f>
        <v>4.5</v>
      </c>
      <c r="AN111" s="249">
        <f>AN79/2</f>
        <v>7.5000000000000009</v>
      </c>
      <c r="AO111" s="249">
        <f>AN79/2</f>
        <v>7.5000000000000009</v>
      </c>
      <c r="AP111" s="249">
        <f>AP79/2</f>
        <v>18.5</v>
      </c>
      <c r="AQ111" s="249">
        <f>AP79/2</f>
        <v>18.5</v>
      </c>
      <c r="AR111" s="249">
        <f>AR79/2</f>
        <v>20.5</v>
      </c>
      <c r="AS111" s="249">
        <f>AR79/2</f>
        <v>20.5</v>
      </c>
      <c r="AT111" s="249">
        <f>AT79</f>
        <v>52</v>
      </c>
      <c r="AU111" s="147">
        <f>AU79</f>
        <v>96.004800000000031</v>
      </c>
      <c r="AV111" s="148">
        <f>AV79</f>
        <v>61.004799999999939</v>
      </c>
      <c r="AW111" s="149">
        <f>AW79</f>
        <v>93</v>
      </c>
      <c r="AX111" s="186" t="str">
        <f t="shared" si="72"/>
        <v>Tennessee</v>
      </c>
    </row>
    <row r="114" spans="5:51" x14ac:dyDescent="0.2">
      <c r="E114" s="254"/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255"/>
      <c r="S114" s="255"/>
      <c r="T114" s="255"/>
      <c r="U114" s="255"/>
      <c r="V114" s="255"/>
      <c r="W114" s="255"/>
      <c r="X114" s="255"/>
      <c r="Y114" s="255"/>
      <c r="Z114" s="255"/>
      <c r="AA114" s="255"/>
      <c r="AB114" s="255"/>
      <c r="AC114" s="255"/>
      <c r="AD114" s="255"/>
      <c r="AE114" s="255"/>
      <c r="AF114" s="255"/>
      <c r="AG114" s="255"/>
      <c r="AH114" s="255"/>
      <c r="AI114" s="255"/>
      <c r="AJ114" s="255"/>
      <c r="AK114" s="255"/>
      <c r="AL114" s="255"/>
      <c r="AM114" s="255"/>
      <c r="AN114" s="255"/>
      <c r="AO114" s="255"/>
      <c r="AP114" s="255"/>
      <c r="AQ114" s="255"/>
      <c r="AR114" s="255"/>
      <c r="AS114" s="255"/>
      <c r="AT114" s="255"/>
      <c r="AU114" s="255"/>
      <c r="AV114" s="255"/>
      <c r="AW114" s="255"/>
      <c r="AX114" s="255"/>
      <c r="AY114" s="255"/>
    </row>
    <row r="115" spans="5:51" ht="13.5" thickBot="1" x14ac:dyDescent="0.25">
      <c r="E115" s="254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255"/>
      <c r="S115" s="255"/>
      <c r="T115" s="255"/>
      <c r="U115" s="255"/>
      <c r="V115" s="255"/>
      <c r="W115" s="255"/>
      <c r="X115" s="255"/>
      <c r="Y115" s="255"/>
      <c r="Z115" s="255"/>
      <c r="AA115" s="255"/>
      <c r="AB115" s="255"/>
      <c r="AC115" s="255"/>
      <c r="AD115" s="255"/>
      <c r="AE115" s="255"/>
      <c r="AF115" s="255"/>
      <c r="AG115" s="255"/>
      <c r="AH115" s="255"/>
      <c r="AI115" s="255"/>
      <c r="AJ115" s="255"/>
      <c r="AK115" s="255"/>
      <c r="AL115" s="255"/>
      <c r="AM115" s="255"/>
      <c r="AN115" s="255"/>
      <c r="AO115" s="255"/>
      <c r="AP115" s="255"/>
      <c r="AQ115" s="255"/>
      <c r="AR115" s="255"/>
      <c r="AS115" s="255"/>
      <c r="AT115" s="255"/>
      <c r="AU115" s="255"/>
      <c r="AV115" s="255"/>
      <c r="AW115" s="255"/>
      <c r="AX115" s="255"/>
      <c r="AY115" s="255"/>
    </row>
    <row r="116" spans="5:51" x14ac:dyDescent="0.2">
      <c r="E116" s="254"/>
      <c r="F116" s="64"/>
      <c r="G116" s="190" t="s">
        <v>152</v>
      </c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68"/>
      <c r="Z116" s="169"/>
      <c r="AA116" s="37" t="s">
        <v>11</v>
      </c>
      <c r="AB116" s="256"/>
      <c r="AC116" s="194" t="s">
        <v>14</v>
      </c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1"/>
      <c r="AU116" s="168"/>
      <c r="AV116" s="169"/>
      <c r="AW116" s="37" t="s">
        <v>14</v>
      </c>
      <c r="AX116" s="64"/>
      <c r="AY116" s="255"/>
    </row>
    <row r="117" spans="5:51" ht="13.5" thickBot="1" x14ac:dyDescent="0.25">
      <c r="E117" s="254"/>
      <c r="F117" s="253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5"/>
      <c r="Z117" s="7"/>
      <c r="AA117" s="38"/>
      <c r="AB117" s="256"/>
      <c r="AC117" s="195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3"/>
      <c r="AU117" s="86"/>
      <c r="AV117" s="87"/>
      <c r="AW117" s="38"/>
      <c r="AX117" s="250"/>
      <c r="AY117" s="255"/>
    </row>
    <row r="118" spans="5:51" x14ac:dyDescent="0.2">
      <c r="E118" s="254"/>
      <c r="F118" s="64" t="s">
        <v>19</v>
      </c>
      <c r="G118" s="64" t="s">
        <v>13</v>
      </c>
      <c r="H118" s="167">
        <v>0</v>
      </c>
      <c r="I118" s="167">
        <v>5</v>
      </c>
      <c r="J118" s="167">
        <v>10</v>
      </c>
      <c r="K118" s="167">
        <v>15</v>
      </c>
      <c r="L118" s="167">
        <v>20</v>
      </c>
      <c r="M118" s="167">
        <v>25</v>
      </c>
      <c r="N118" s="167">
        <v>30</v>
      </c>
      <c r="O118" s="167">
        <v>35</v>
      </c>
      <c r="P118" s="167">
        <v>40</v>
      </c>
      <c r="Q118" s="167">
        <v>45</v>
      </c>
      <c r="R118" s="167">
        <v>50</v>
      </c>
      <c r="S118" s="167">
        <v>55</v>
      </c>
      <c r="T118" s="167">
        <v>60</v>
      </c>
      <c r="U118" s="167">
        <v>65</v>
      </c>
      <c r="V118" s="167">
        <v>70</v>
      </c>
      <c r="W118" s="167">
        <v>75</v>
      </c>
      <c r="X118" s="167" t="s">
        <v>25</v>
      </c>
      <c r="Y118" s="168" t="s">
        <v>15</v>
      </c>
      <c r="Z118" s="169" t="s">
        <v>16</v>
      </c>
      <c r="AA118" s="37" t="s">
        <v>32</v>
      </c>
      <c r="AB118" s="257"/>
      <c r="AC118" s="64" t="s">
        <v>13</v>
      </c>
      <c r="AD118" s="222">
        <v>0</v>
      </c>
      <c r="AE118" s="222">
        <v>5</v>
      </c>
      <c r="AF118" s="222">
        <v>10</v>
      </c>
      <c r="AG118" s="222">
        <v>15</v>
      </c>
      <c r="AH118" s="222">
        <v>20</v>
      </c>
      <c r="AI118" s="222">
        <v>25</v>
      </c>
      <c r="AJ118" s="222">
        <v>30</v>
      </c>
      <c r="AK118" s="222">
        <v>35</v>
      </c>
      <c r="AL118" s="222">
        <v>40</v>
      </c>
      <c r="AM118" s="222">
        <v>45</v>
      </c>
      <c r="AN118" s="222">
        <v>50</v>
      </c>
      <c r="AO118" s="222">
        <v>55</v>
      </c>
      <c r="AP118" s="222">
        <v>60</v>
      </c>
      <c r="AQ118" s="222">
        <v>65</v>
      </c>
      <c r="AR118" s="222">
        <v>70</v>
      </c>
      <c r="AS118" s="222">
        <v>75</v>
      </c>
      <c r="AT118" s="222" t="s">
        <v>25</v>
      </c>
      <c r="AU118" s="168" t="s">
        <v>15</v>
      </c>
      <c r="AV118" s="169" t="s">
        <v>16</v>
      </c>
      <c r="AW118" s="37" t="s">
        <v>32</v>
      </c>
      <c r="AX118" s="64" t="str">
        <f t="shared" ref="AX118:AX119" si="185">F118</f>
        <v>Location</v>
      </c>
      <c r="AY118" s="255"/>
    </row>
    <row r="119" spans="5:51" ht="13.5" thickBot="1" x14ac:dyDescent="0.25">
      <c r="E119" s="254"/>
      <c r="F119" s="65"/>
      <c r="G119" s="6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32"/>
      <c r="Z119" s="9"/>
      <c r="AA119" s="39"/>
      <c r="AB119" s="258"/>
      <c r="AC119" s="65"/>
      <c r="AD119" s="244"/>
      <c r="AE119" s="244"/>
      <c r="AF119" s="227"/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32"/>
      <c r="AV119" s="9"/>
      <c r="AW119" s="39"/>
      <c r="AX119" s="251" t="s">
        <v>151</v>
      </c>
      <c r="AY119" s="255"/>
    </row>
    <row r="120" spans="5:51" x14ac:dyDescent="0.2">
      <c r="E120" s="254"/>
      <c r="F120" s="209" t="str">
        <f>F86</f>
        <v>Finland</v>
      </c>
      <c r="G120" s="202">
        <f>G86</f>
        <v>4284</v>
      </c>
      <c r="H120" s="203">
        <f>SUM(H86:$X86)</f>
        <v>4284</v>
      </c>
      <c r="I120" s="203">
        <f>SUM(I86:$X86)</f>
        <v>4241</v>
      </c>
      <c r="J120" s="203">
        <f>SUM(J86:$X86)</f>
        <v>4198</v>
      </c>
      <c r="K120" s="203">
        <f>SUM(K86:$X86)</f>
        <v>4092.5</v>
      </c>
      <c r="L120" s="203">
        <f>SUM(L86:$X86)</f>
        <v>3987</v>
      </c>
      <c r="M120" s="203">
        <f>SUM(M86:$X86)</f>
        <v>3633</v>
      </c>
      <c r="N120" s="203">
        <f>SUM(N86:$X86)</f>
        <v>3279</v>
      </c>
      <c r="O120" s="203">
        <f>SUM(O86:$X86)</f>
        <v>2928.5</v>
      </c>
      <c r="P120" s="203">
        <f>SUM(P86:$X86)</f>
        <v>2578</v>
      </c>
      <c r="Q120" s="203">
        <f>SUM(Q86:$X86)</f>
        <v>2220.5</v>
      </c>
      <c r="R120" s="203">
        <f>SUM(R86:$X86)</f>
        <v>1863</v>
      </c>
      <c r="S120" s="203">
        <f>SUM(S86:$X86)</f>
        <v>1436.5</v>
      </c>
      <c r="T120" s="203">
        <f>SUM(T86:$X86)</f>
        <v>1010</v>
      </c>
      <c r="U120" s="203">
        <f>SUM(U86:$X86)</f>
        <v>796</v>
      </c>
      <c r="V120" s="203">
        <f>SUM(V86:$X86)</f>
        <v>582</v>
      </c>
      <c r="W120" s="203">
        <f>SUM(W86:$X86)</f>
        <v>462</v>
      </c>
      <c r="X120" s="203">
        <f>SUM(X86:$X86)</f>
        <v>342</v>
      </c>
      <c r="Y120" s="204">
        <f>Y86</f>
        <v>2034.8999999999999</v>
      </c>
      <c r="Z120" s="203">
        <f>Z86</f>
        <v>2249.1</v>
      </c>
      <c r="AA120" s="202">
        <f>AA86</f>
        <v>582</v>
      </c>
      <c r="AB120" s="259"/>
      <c r="AC120" s="202">
        <f>AC86</f>
        <v>172</v>
      </c>
      <c r="AD120" s="203">
        <f>SUM(AD86:$AT86)</f>
        <v>172</v>
      </c>
      <c r="AE120" s="203">
        <f>SUM(AE86:$AT86)</f>
        <v>172</v>
      </c>
      <c r="AF120" s="203">
        <f>SUM(AF86:$AT86)</f>
        <v>172</v>
      </c>
      <c r="AG120" s="203">
        <f>SUM(AG86:$AT86)</f>
        <v>172</v>
      </c>
      <c r="AH120" s="203">
        <f>SUM(AH86:$AT86)</f>
        <v>172</v>
      </c>
      <c r="AI120" s="203">
        <f>SUM(AI86:$AT86)</f>
        <v>172</v>
      </c>
      <c r="AJ120" s="203">
        <f>SUM(AJ86:$AT86)</f>
        <v>172</v>
      </c>
      <c r="AK120" s="203">
        <f>SUM(AK86:$AT86)</f>
        <v>171.27731092436977</v>
      </c>
      <c r="AL120" s="203">
        <f>SUM(AL86:$AT86)</f>
        <v>170.55462184873949</v>
      </c>
      <c r="AM120" s="203">
        <f>SUM(AM86:$AT86)</f>
        <v>169.109243697479</v>
      </c>
      <c r="AN120" s="203">
        <f>SUM(AN86:$AT86)</f>
        <v>167.66386554621849</v>
      </c>
      <c r="AO120" s="203">
        <f>SUM(AO86:$AT86)</f>
        <v>166.218487394958</v>
      </c>
      <c r="AP120" s="203">
        <f>SUM(AP86:$AT86)</f>
        <v>164.77310924369749</v>
      </c>
      <c r="AQ120" s="203">
        <f>SUM(AQ86:$AT86)</f>
        <v>158.99159663865547</v>
      </c>
      <c r="AR120" s="203">
        <f>SUM(AR86:$AT86)</f>
        <v>153.21008403361344</v>
      </c>
      <c r="AS120" s="203">
        <f>SUM(AS86:$AT86)</f>
        <v>135.14285714285717</v>
      </c>
      <c r="AT120" s="203">
        <f>SUM(AT86:$AT86)</f>
        <v>117.07563025210085</v>
      </c>
      <c r="AU120" s="204">
        <v>92.88000000000001</v>
      </c>
      <c r="AV120" s="207">
        <v>113.52000000000001</v>
      </c>
      <c r="AW120" s="202">
        <v>153.21008403361344</v>
      </c>
      <c r="AX120" s="67" t="str">
        <f>F120</f>
        <v>Finland</v>
      </c>
      <c r="AY120" s="255"/>
    </row>
    <row r="121" spans="5:51" x14ac:dyDescent="0.2">
      <c r="E121" s="254"/>
      <c r="F121" s="66" t="str">
        <f t="shared" ref="F121:G121" si="186">F87</f>
        <v>Switzerland</v>
      </c>
      <c r="G121" s="67">
        <f t="shared" si="186"/>
        <v>23487</v>
      </c>
      <c r="H121" s="12">
        <f>SUM(H87:$X87)</f>
        <v>23487</v>
      </c>
      <c r="I121" s="12">
        <f>SUM(I87:$X87)</f>
        <v>23443</v>
      </c>
      <c r="J121" s="12">
        <f>SUM(J87:$X87)</f>
        <v>23399</v>
      </c>
      <c r="K121" s="12">
        <f>SUM(K87:$X87)</f>
        <v>23099.5</v>
      </c>
      <c r="L121" s="12">
        <f>SUM(L87:$X87)</f>
        <v>22800</v>
      </c>
      <c r="M121" s="12">
        <f>SUM(M87:$X87)</f>
        <v>21430.5</v>
      </c>
      <c r="N121" s="12">
        <f>SUM(N87:$X87)</f>
        <v>20061</v>
      </c>
      <c r="O121" s="12">
        <f>SUM(O87:$X87)</f>
        <v>18507</v>
      </c>
      <c r="P121" s="12">
        <f>SUM(P87:$X87)</f>
        <v>16953</v>
      </c>
      <c r="Q121" s="12">
        <f>SUM(Q87:$X87)</f>
        <v>15075.5</v>
      </c>
      <c r="R121" s="12">
        <f>SUM(R87:$X87)</f>
        <v>13198</v>
      </c>
      <c r="S121" s="12">
        <f>SUM(S87:$X87)</f>
        <v>10712</v>
      </c>
      <c r="T121" s="12">
        <f>SUM(T87:$X87)</f>
        <v>8226</v>
      </c>
      <c r="U121" s="12">
        <f>SUM(U87:$X87)</f>
        <v>6714.5</v>
      </c>
      <c r="V121" s="12">
        <f>SUM(V87:$X87)</f>
        <v>5203</v>
      </c>
      <c r="W121" s="12">
        <f>SUM(W87:$X87)</f>
        <v>4011.5</v>
      </c>
      <c r="X121" s="12">
        <f>SUM(X87:$X87)</f>
        <v>2820</v>
      </c>
      <c r="Y121" s="36">
        <f t="shared" ref="Y121:AA121" si="187">Y87</f>
        <v>12491</v>
      </c>
      <c r="Z121" s="12">
        <f t="shared" si="187"/>
        <v>10996</v>
      </c>
      <c r="AA121" s="67">
        <f t="shared" si="187"/>
        <v>5203</v>
      </c>
      <c r="AB121" s="260"/>
      <c r="AC121" s="67">
        <f t="shared" ref="AC121:AC145" si="188">AC87</f>
        <v>755</v>
      </c>
      <c r="AD121" s="12">
        <f>SUM(AD87:$AT87)</f>
        <v>755</v>
      </c>
      <c r="AE121" s="12">
        <f>SUM(AE87:$AT87)</f>
        <v>755</v>
      </c>
      <c r="AF121" s="12">
        <f>SUM(AF87:$AT87)</f>
        <v>755</v>
      </c>
      <c r="AG121" s="12">
        <f>SUM(AG87:$AT87)</f>
        <v>755</v>
      </c>
      <c r="AH121" s="12">
        <f>SUM(AH87:$AT87)</f>
        <v>755</v>
      </c>
      <c r="AI121" s="12">
        <f>SUM(AI87:$AT87)</f>
        <v>755</v>
      </c>
      <c r="AJ121" s="12">
        <f>SUM(AJ87:$AT87)</f>
        <v>755</v>
      </c>
      <c r="AK121" s="12">
        <f>SUM(AK87:$AT87)</f>
        <v>753</v>
      </c>
      <c r="AL121" s="12">
        <f>SUM(AL87:$AT87)</f>
        <v>751</v>
      </c>
      <c r="AM121" s="12">
        <f>SUM(AM87:$AT87)</f>
        <v>750.5</v>
      </c>
      <c r="AN121" s="12">
        <f>SUM(AN87:$AT87)</f>
        <v>750</v>
      </c>
      <c r="AO121" s="12">
        <f>SUM(AO87:$AT87)</f>
        <v>741.5</v>
      </c>
      <c r="AP121" s="12">
        <f>SUM(AP87:$AT87)</f>
        <v>733</v>
      </c>
      <c r="AQ121" s="12">
        <f>SUM(AQ87:$AT87)</f>
        <v>702.5</v>
      </c>
      <c r="AR121" s="12">
        <f>SUM(AR87:$AT87)</f>
        <v>672</v>
      </c>
      <c r="AS121" s="12">
        <f>SUM(AS87:$AT87)</f>
        <v>586</v>
      </c>
      <c r="AT121" s="12">
        <f>SUM(AT87:$AT87)</f>
        <v>500.00000000000006</v>
      </c>
      <c r="AU121" s="36">
        <v>474.00000000000006</v>
      </c>
      <c r="AV121" s="146">
        <v>281</v>
      </c>
      <c r="AW121" s="67">
        <v>672.00000000000011</v>
      </c>
      <c r="AX121" s="67" t="str">
        <f t="shared" ref="AX121:AX145" si="189">F121</f>
        <v>Switzerland</v>
      </c>
      <c r="AY121" s="255"/>
    </row>
    <row r="122" spans="5:51" x14ac:dyDescent="0.2">
      <c r="E122" s="254"/>
      <c r="F122" s="66" t="str">
        <f t="shared" ref="F122:G122" si="190">F88</f>
        <v>South Korea</v>
      </c>
      <c r="G122" s="67">
        <f t="shared" si="190"/>
        <v>10653</v>
      </c>
      <c r="H122" s="12">
        <f>SUM(H88:$X88)</f>
        <v>10653</v>
      </c>
      <c r="I122" s="12">
        <f>SUM(I88:$X88)</f>
        <v>10584</v>
      </c>
      <c r="J122" s="12">
        <f>SUM(J88:$X88)</f>
        <v>10515</v>
      </c>
      <c r="K122" s="12">
        <f>SUM(K88:$X88)</f>
        <v>10227</v>
      </c>
      <c r="L122" s="12">
        <f>SUM(L88:$X88)</f>
        <v>9939</v>
      </c>
      <c r="M122" s="12">
        <f>SUM(M88:$X88)</f>
        <v>8480</v>
      </c>
      <c r="N122" s="12">
        <f>SUM(N88:$X88)</f>
        <v>7021</v>
      </c>
      <c r="O122" s="12">
        <f>SUM(O88:$X88)</f>
        <v>6453</v>
      </c>
      <c r="P122" s="12">
        <f>SUM(P88:$X88)</f>
        <v>5885</v>
      </c>
      <c r="Q122" s="12">
        <f>SUM(Q88:$X88)</f>
        <v>5179</v>
      </c>
      <c r="R122" s="12">
        <f>SUM(R88:$X88)</f>
        <v>4473</v>
      </c>
      <c r="S122" s="12">
        <f>SUM(S88:$X88)</f>
        <v>3501</v>
      </c>
      <c r="T122" s="12">
        <f>SUM(T88:$X88)</f>
        <v>2529</v>
      </c>
      <c r="U122" s="12">
        <f>SUM(U88:$X88)</f>
        <v>1857.5</v>
      </c>
      <c r="V122" s="12">
        <f>SUM(V88:$X88)</f>
        <v>1186</v>
      </c>
      <c r="W122" s="12">
        <f>SUM(W88:$X88)</f>
        <v>833.5</v>
      </c>
      <c r="X122" s="12">
        <f>SUM(X88:$X88)</f>
        <v>481</v>
      </c>
      <c r="Y122" s="36">
        <f t="shared" ref="Y122:AA122" si="191">Y88</f>
        <v>4293</v>
      </c>
      <c r="Z122" s="12">
        <f t="shared" si="191"/>
        <v>6359.9999999999991</v>
      </c>
      <c r="AA122" s="67">
        <f t="shared" si="191"/>
        <v>1185.9999999999998</v>
      </c>
      <c r="AB122" s="260"/>
      <c r="AC122" s="67">
        <f t="shared" si="188"/>
        <v>232</v>
      </c>
      <c r="AD122" s="12">
        <f>SUM(AD88:$AT88)</f>
        <v>232</v>
      </c>
      <c r="AE122" s="12">
        <f>SUM(AE88:$AT88)</f>
        <v>232</v>
      </c>
      <c r="AF122" s="12">
        <f>SUM(AF88:$AT88)</f>
        <v>232</v>
      </c>
      <c r="AG122" s="12">
        <f>SUM(AG88:$AT88)</f>
        <v>232</v>
      </c>
      <c r="AH122" s="12">
        <f>SUM(AH88:$AT88)</f>
        <v>232</v>
      </c>
      <c r="AI122" s="12">
        <f>SUM(AI88:$AT88)</f>
        <v>232</v>
      </c>
      <c r="AJ122" s="12">
        <f>SUM(AJ88:$AT88)</f>
        <v>232</v>
      </c>
      <c r="AK122" s="12">
        <f>SUM(AK88:$AT88)</f>
        <v>231.5</v>
      </c>
      <c r="AL122" s="12">
        <f>SUM(AL88:$AT88)</f>
        <v>231</v>
      </c>
      <c r="AM122" s="12">
        <f>SUM(AM88:$AT88)</f>
        <v>229.5</v>
      </c>
      <c r="AN122" s="12">
        <f>SUM(AN88:$AT88)</f>
        <v>228</v>
      </c>
      <c r="AO122" s="12">
        <f>SUM(AO88:$AT88)</f>
        <v>220.5</v>
      </c>
      <c r="AP122" s="12">
        <f>SUM(AP88:$AT88)</f>
        <v>213</v>
      </c>
      <c r="AQ122" s="12">
        <f>SUM(AQ88:$AT88)</f>
        <v>196.5</v>
      </c>
      <c r="AR122" s="12">
        <f>SUM(AR88:$AT88)</f>
        <v>180</v>
      </c>
      <c r="AS122" s="12">
        <f>SUM(AS88:$AT88)</f>
        <v>146</v>
      </c>
      <c r="AT122" s="12">
        <f>SUM(AT88:$AT88)</f>
        <v>112</v>
      </c>
      <c r="AU122" s="36">
        <v>123.99999999999999</v>
      </c>
      <c r="AV122" s="146">
        <v>108</v>
      </c>
      <c r="AW122" s="67">
        <v>180</v>
      </c>
      <c r="AX122" s="67" t="str">
        <f t="shared" si="189"/>
        <v>South Korea</v>
      </c>
      <c r="AY122" s="255"/>
    </row>
    <row r="123" spans="5:51" x14ac:dyDescent="0.2">
      <c r="E123" s="254"/>
      <c r="F123" s="66" t="str">
        <f t="shared" ref="F123:G123" si="192">F89</f>
        <v>Portugal</v>
      </c>
      <c r="G123" s="67">
        <f t="shared" si="192"/>
        <v>13956</v>
      </c>
      <c r="H123" s="12">
        <f>SUM(H89:$X89)</f>
        <v>13956</v>
      </c>
      <c r="I123" s="12">
        <f>SUM(I89:$X89)</f>
        <v>13853</v>
      </c>
      <c r="J123" s="12">
        <f>SUM(J89:$X89)</f>
        <v>13750</v>
      </c>
      <c r="K123" s="12">
        <f>SUM(K89:$X89)</f>
        <v>13574.5</v>
      </c>
      <c r="L123" s="12">
        <f>SUM(L89:$X89)</f>
        <v>13399</v>
      </c>
      <c r="M123" s="12">
        <f>SUM(M89:$X89)</f>
        <v>12677</v>
      </c>
      <c r="N123" s="12">
        <f>SUM(N89:$X89)</f>
        <v>11955</v>
      </c>
      <c r="O123" s="12">
        <f>SUM(O89:$X89)</f>
        <v>10948.5</v>
      </c>
      <c r="P123" s="12">
        <f>SUM(P89:$X89)</f>
        <v>9942</v>
      </c>
      <c r="Q123" s="12">
        <f>SUM(Q89:$X89)</f>
        <v>8700.5</v>
      </c>
      <c r="R123" s="12">
        <f>SUM(R89:$X89)</f>
        <v>7459</v>
      </c>
      <c r="S123" s="12">
        <f>SUM(S89:$X89)</f>
        <v>6230.5</v>
      </c>
      <c r="T123" s="12">
        <f>SUM(T89:$X89)</f>
        <v>5002</v>
      </c>
      <c r="U123" s="12">
        <f>SUM(U89:$X89)</f>
        <v>4112</v>
      </c>
      <c r="V123" s="12">
        <f>SUM(V89:$X89)</f>
        <v>3222</v>
      </c>
      <c r="W123" s="12">
        <f>SUM(W89:$X89)</f>
        <v>2580</v>
      </c>
      <c r="X123" s="12">
        <f>SUM(X89:$X89)</f>
        <v>1937.9999999999998</v>
      </c>
      <c r="Y123" s="36">
        <f t="shared" ref="Y123:AA123" si="193">Y89</f>
        <v>7994</v>
      </c>
      <c r="Z123" s="12">
        <f t="shared" si="193"/>
        <v>5962</v>
      </c>
      <c r="AA123" s="67">
        <f t="shared" si="193"/>
        <v>3222</v>
      </c>
      <c r="AB123" s="260"/>
      <c r="AC123" s="67">
        <f t="shared" si="188"/>
        <v>409</v>
      </c>
      <c r="AD123" s="12">
        <f>SUM(AD89:$AT89)</f>
        <v>409</v>
      </c>
      <c r="AE123" s="12">
        <f>SUM(AE89:$AT89)</f>
        <v>409</v>
      </c>
      <c r="AF123" s="12">
        <f>SUM(AF89:$AT89)</f>
        <v>409</v>
      </c>
      <c r="AG123" s="12">
        <f>SUM(AG89:$AT89)</f>
        <v>409</v>
      </c>
      <c r="AH123" s="12">
        <f>SUM(AH89:$AT89)</f>
        <v>409</v>
      </c>
      <c r="AI123" s="12">
        <f>SUM(AI89:$AT89)</f>
        <v>409</v>
      </c>
      <c r="AJ123" s="12">
        <f>SUM(AJ89:$AT89)</f>
        <v>409</v>
      </c>
      <c r="AK123" s="12">
        <f>SUM(AK89:$AT89)</f>
        <v>409</v>
      </c>
      <c r="AL123" s="12">
        <f>SUM(AL89:$AT89)</f>
        <v>409</v>
      </c>
      <c r="AM123" s="12">
        <f>SUM(AM89:$AT89)</f>
        <v>407</v>
      </c>
      <c r="AN123" s="12">
        <f>SUM(AN89:$AT89)</f>
        <v>405</v>
      </c>
      <c r="AO123" s="12">
        <f>SUM(AO89:$AT89)</f>
        <v>400</v>
      </c>
      <c r="AP123" s="12">
        <f>SUM(AP89:$AT89)</f>
        <v>395</v>
      </c>
      <c r="AQ123" s="12">
        <f>SUM(AQ89:$AT89)</f>
        <v>374</v>
      </c>
      <c r="AR123" s="12">
        <f>SUM(AR89:$AT89)</f>
        <v>353</v>
      </c>
      <c r="AS123" s="12">
        <f>SUM(AS89:$AT89)</f>
        <v>309</v>
      </c>
      <c r="AT123" s="12">
        <f>SUM(AT89:$AT89)</f>
        <v>265</v>
      </c>
      <c r="AU123" s="36">
        <v>219</v>
      </c>
      <c r="AV123" s="146">
        <v>190</v>
      </c>
      <c r="AW123" s="67">
        <v>353</v>
      </c>
      <c r="AX123" s="67" t="str">
        <f t="shared" si="189"/>
        <v>Portugal</v>
      </c>
      <c r="AY123" s="255"/>
    </row>
    <row r="124" spans="5:51" x14ac:dyDescent="0.2">
      <c r="E124" s="254"/>
      <c r="F124" s="66" t="str">
        <f t="shared" ref="F124:G124" si="194">F90</f>
        <v>Sweden</v>
      </c>
      <c r="G124" s="67">
        <f t="shared" si="194"/>
        <v>13216</v>
      </c>
      <c r="H124" s="12">
        <f>SUM(H90:$X90)</f>
        <v>13216</v>
      </c>
      <c r="I124" s="12">
        <f>SUM(I90:$X90)</f>
        <v>13181.194503816794</v>
      </c>
      <c r="J124" s="12">
        <f>SUM(J90:$X90)</f>
        <v>13146.389007633588</v>
      </c>
      <c r="K124" s="12">
        <f>SUM(K90:$X90)</f>
        <v>13056.09648854962</v>
      </c>
      <c r="L124" s="12">
        <f>SUM(L90:$X90)</f>
        <v>12965.803969465649</v>
      </c>
      <c r="M124" s="12">
        <f>SUM(M90:$X90)</f>
        <v>12485.589007633589</v>
      </c>
      <c r="N124" s="12">
        <f>SUM(N90:$X90)</f>
        <v>12005.374045801527</v>
      </c>
      <c r="O124" s="12">
        <f>SUM(O90:$X90)</f>
        <v>11400.061068702291</v>
      </c>
      <c r="P124" s="12">
        <f>SUM(P90:$X90)</f>
        <v>10794.748091603054</v>
      </c>
      <c r="Q124" s="12">
        <f>SUM(Q90:$X90)</f>
        <v>9937.2213740458028</v>
      </c>
      <c r="R124" s="12">
        <f>SUM(R90:$X90)</f>
        <v>9079.6946564885493</v>
      </c>
      <c r="S124" s="12">
        <f>SUM(S90:$X90)</f>
        <v>7969.9541984732823</v>
      </c>
      <c r="T124" s="12">
        <f>SUM(T90:$X90)</f>
        <v>6860.2137404580153</v>
      </c>
      <c r="U124" s="12">
        <f>SUM(U90:$X90)</f>
        <v>5952.2442748091598</v>
      </c>
      <c r="V124" s="12">
        <f>SUM(V90:$X90)</f>
        <v>5044.2748091603053</v>
      </c>
      <c r="W124" s="12">
        <f>SUM(W90:$X90)</f>
        <v>4136.3053435114507</v>
      </c>
      <c r="X124" s="12">
        <f>SUM(X90:$X90)</f>
        <v>3228.3358778625952</v>
      </c>
      <c r="Y124" s="36">
        <f t="shared" ref="Y124:AA124" si="195">Y90</f>
        <v>6986.3206106870221</v>
      </c>
      <c r="Z124" s="12">
        <f t="shared" si="195"/>
        <v>6346.7065648854959</v>
      </c>
      <c r="AA124" s="67">
        <f t="shared" si="195"/>
        <v>5044.2748091603053</v>
      </c>
      <c r="AB124" s="260"/>
      <c r="AC124" s="67">
        <f t="shared" si="188"/>
        <v>1400</v>
      </c>
      <c r="AD124" s="12">
        <f>SUM(AD90:$AT90)</f>
        <v>1400</v>
      </c>
      <c r="AE124" s="12">
        <f>SUM(AE90:$AT90)</f>
        <v>1400</v>
      </c>
      <c r="AF124" s="12">
        <f>SUM(AF90:$AT90)</f>
        <v>1400</v>
      </c>
      <c r="AG124" s="12">
        <f>SUM(AG90:$AT90)</f>
        <v>1400</v>
      </c>
      <c r="AH124" s="12">
        <f>SUM(AH90:$AT90)</f>
        <v>1400</v>
      </c>
      <c r="AI124" s="12">
        <f>SUM(AI90:$AT90)</f>
        <v>1398</v>
      </c>
      <c r="AJ124" s="12">
        <f>SUM(AJ90:$AT90)</f>
        <v>1396</v>
      </c>
      <c r="AK124" s="12">
        <f>SUM(AK90:$AT90)</f>
        <v>1394</v>
      </c>
      <c r="AL124" s="12">
        <f>SUM(AL90:$AT90)</f>
        <v>1392</v>
      </c>
      <c r="AM124" s="12">
        <f>SUM(AM90:$AT90)</f>
        <v>1386.5</v>
      </c>
      <c r="AN124" s="12">
        <f>SUM(AN90:$AT90)</f>
        <v>1381</v>
      </c>
      <c r="AO124" s="12">
        <f>SUM(AO90:$AT90)</f>
        <v>1358</v>
      </c>
      <c r="AP124" s="12">
        <f>SUM(AP90:$AT90)</f>
        <v>1335</v>
      </c>
      <c r="AQ124" s="12">
        <f>SUM(AQ90:$AT90)</f>
        <v>1281</v>
      </c>
      <c r="AR124" s="12">
        <f>SUM(AR90:$AT90)</f>
        <v>1227</v>
      </c>
      <c r="AS124" s="12">
        <f>SUM(AS90:$AT90)</f>
        <v>1061.5</v>
      </c>
      <c r="AT124" s="12">
        <f>SUM(AT90:$AT90)</f>
        <v>896</v>
      </c>
      <c r="AU124" s="36">
        <v>606</v>
      </c>
      <c r="AV124" s="146">
        <v>794</v>
      </c>
      <c r="AW124" s="67">
        <v>1227</v>
      </c>
      <c r="AX124" s="67" t="str">
        <f t="shared" si="189"/>
        <v>Sweden</v>
      </c>
      <c r="AY124" s="255"/>
    </row>
    <row r="125" spans="5:51" x14ac:dyDescent="0.2">
      <c r="E125" s="254"/>
      <c r="F125" s="66" t="str">
        <f t="shared" ref="F125:G125" si="196">F91</f>
        <v>Norway</v>
      </c>
      <c r="G125" s="67">
        <f t="shared" si="196"/>
        <v>6218</v>
      </c>
      <c r="H125" s="12">
        <f>SUM(H91:$X91)</f>
        <v>6217.9999999999991</v>
      </c>
      <c r="I125" s="12">
        <f>SUM(I91:$X91)</f>
        <v>6183.6798701298694</v>
      </c>
      <c r="J125" s="12">
        <f>SUM(J91:$X91)</f>
        <v>6149.3597402597397</v>
      </c>
      <c r="K125" s="12">
        <f>SUM(K91:$X91)</f>
        <v>6019.6498376623367</v>
      </c>
      <c r="L125" s="12">
        <f>SUM(L91:$X91)</f>
        <v>5889.9399350649346</v>
      </c>
      <c r="M125" s="12">
        <f>SUM(M91:$X91)</f>
        <v>5450.3394480519482</v>
      </c>
      <c r="N125" s="12">
        <f>SUM(N91:$X91)</f>
        <v>5010.738961038961</v>
      </c>
      <c r="O125" s="12">
        <f>SUM(O91:$X91)</f>
        <v>4514.1064935064933</v>
      </c>
      <c r="P125" s="12">
        <f>SUM(P91:$X91)</f>
        <v>4017.4740259740261</v>
      </c>
      <c r="Q125" s="12">
        <f>SUM(Q91:$X91)</f>
        <v>3434.0318181818184</v>
      </c>
      <c r="R125" s="12">
        <f>SUM(R91:$X91)</f>
        <v>2850.5896103896107</v>
      </c>
      <c r="S125" s="12">
        <f>SUM(S91:$X91)</f>
        <v>2230.3037337662336</v>
      </c>
      <c r="T125" s="12">
        <f>SUM(T91:$X91)</f>
        <v>1610.0178571428571</v>
      </c>
      <c r="U125" s="12">
        <f>SUM(U91:$X91)</f>
        <v>1241.5811688311687</v>
      </c>
      <c r="V125" s="12">
        <f>SUM(V91:$X91)</f>
        <v>873.14448051948057</v>
      </c>
      <c r="W125" s="12">
        <f>SUM(W91:$X91)</f>
        <v>625.33295454545453</v>
      </c>
      <c r="X125" s="12">
        <f>SUM(X91:$X91)</f>
        <v>377.52142857142854</v>
      </c>
      <c r="Y125" s="36">
        <f t="shared" ref="Y125:AA125" si="197">Y91</f>
        <v>3109</v>
      </c>
      <c r="Z125" s="12">
        <f t="shared" si="197"/>
        <v>3109</v>
      </c>
      <c r="AA125" s="67">
        <f t="shared" si="197"/>
        <v>873.14448051948045</v>
      </c>
      <c r="AB125" s="260"/>
      <c r="AC125" s="67">
        <f t="shared" si="188"/>
        <v>0</v>
      </c>
      <c r="AD125" s="12">
        <f>SUM(AD91:$AT91)</f>
        <v>0</v>
      </c>
      <c r="AE125" s="12">
        <f>SUM(AE91:$AT91)</f>
        <v>0</v>
      </c>
      <c r="AF125" s="12">
        <f>SUM(AF91:$AT91)</f>
        <v>0</v>
      </c>
      <c r="AG125" s="12">
        <f>SUM(AG91:$AT91)</f>
        <v>0</v>
      </c>
      <c r="AH125" s="12">
        <f>SUM(AH91:$AT91)</f>
        <v>0</v>
      </c>
      <c r="AI125" s="12">
        <f>SUM(AI91:$AT91)</f>
        <v>0</v>
      </c>
      <c r="AJ125" s="12">
        <f>SUM(AJ91:$AT91)</f>
        <v>0</v>
      </c>
      <c r="AK125" s="12">
        <f>SUM(AK91:$AT91)</f>
        <v>0</v>
      </c>
      <c r="AL125" s="12">
        <f>SUM(AL91:$AT91)</f>
        <v>0</v>
      </c>
      <c r="AM125" s="12">
        <f>SUM(AM91:$AT91)</f>
        <v>0</v>
      </c>
      <c r="AN125" s="12">
        <f>SUM(AN91:$AT91)</f>
        <v>0</v>
      </c>
      <c r="AO125" s="12">
        <f>SUM(AO91:$AT91)</f>
        <v>0</v>
      </c>
      <c r="AP125" s="12">
        <f>SUM(AP91:$AT91)</f>
        <v>0</v>
      </c>
      <c r="AQ125" s="12">
        <f>SUM(AQ91:$AT91)</f>
        <v>0</v>
      </c>
      <c r="AR125" s="12">
        <f>SUM(AR91:$AT91)</f>
        <v>0</v>
      </c>
      <c r="AS125" s="12">
        <f>SUM(AS91:$AT91)</f>
        <v>0</v>
      </c>
      <c r="AT125" s="12">
        <f>SUM(AT91:$AT91)</f>
        <v>0</v>
      </c>
      <c r="AU125" s="211"/>
      <c r="AV125" s="212"/>
      <c r="AW125" s="213"/>
      <c r="AX125" s="67" t="str">
        <f t="shared" si="189"/>
        <v>Norway</v>
      </c>
      <c r="AY125" s="255"/>
    </row>
    <row r="126" spans="5:51" x14ac:dyDescent="0.2">
      <c r="E126" s="254"/>
      <c r="F126" s="66" t="str">
        <f t="shared" ref="F126:G126" si="198">F92</f>
        <v>Italy</v>
      </c>
      <c r="G126" s="67">
        <f t="shared" si="198"/>
        <v>161661</v>
      </c>
      <c r="H126" s="12">
        <f>SUM(H92:$X92)</f>
        <v>161661.22306631957</v>
      </c>
      <c r="I126" s="12">
        <f>SUM(I92:$X92)</f>
        <v>161153.66276918232</v>
      </c>
      <c r="J126" s="12">
        <f>SUM(J92:$X92)</f>
        <v>160646.10247204505</v>
      </c>
      <c r="K126" s="12">
        <f>SUM(K92:$X92)</f>
        <v>160646.10247204505</v>
      </c>
      <c r="L126" s="12">
        <f>SUM(L92:$X92)</f>
        <v>160646.10247204505</v>
      </c>
      <c r="M126" s="12">
        <f>SUM(M92:$X92)</f>
        <v>157093.18039208424</v>
      </c>
      <c r="N126" s="12">
        <f>SUM(N92:$X92)</f>
        <v>153540.25831212342</v>
      </c>
      <c r="O126" s="12">
        <f>SUM(O92:$X92)</f>
        <v>146603.60091791421</v>
      </c>
      <c r="P126" s="12">
        <f>SUM(P92:$X92)</f>
        <v>139666.94352370501</v>
      </c>
      <c r="Q126" s="12">
        <f>SUM(Q92:$X92)</f>
        <v>129515.7375809598</v>
      </c>
      <c r="R126" s="12">
        <f>SUM(R92:$X92)</f>
        <v>119364.53163821463</v>
      </c>
      <c r="S126" s="12">
        <f>SUM(S92:$X92)</f>
        <v>104215.80892365641</v>
      </c>
      <c r="T126" s="12">
        <f>SUM(T92:$X92)</f>
        <v>89067.086209098212</v>
      </c>
      <c r="U126" s="12">
        <f>SUM(U92:$X92)</f>
        <v>76748.17483066264</v>
      </c>
      <c r="V126" s="12">
        <f>SUM(V92:$X92)</f>
        <v>64429.263452227067</v>
      </c>
      <c r="W126" s="12">
        <f>SUM(W92:$X92)</f>
        <v>51201.364844118987</v>
      </c>
      <c r="X126" s="12">
        <f>SUM(X92:$X92)</f>
        <v>37973.4662360109</v>
      </c>
      <c r="Y126" s="36">
        <f t="shared" ref="Y126:AA126" si="199">Y92</f>
        <v>0</v>
      </c>
      <c r="Z126" s="12">
        <f t="shared" si="199"/>
        <v>0</v>
      </c>
      <c r="AA126" s="67">
        <f t="shared" si="199"/>
        <v>64429.263452227067</v>
      </c>
      <c r="AB126" s="260"/>
      <c r="AC126" s="67">
        <f t="shared" si="188"/>
        <v>20530</v>
      </c>
      <c r="AD126" s="12">
        <f>SUM(AD92:$AT92)</f>
        <v>20530</v>
      </c>
      <c r="AE126" s="12">
        <f>SUM(AE92:$AT92)</f>
        <v>20529</v>
      </c>
      <c r="AF126" s="12">
        <f>SUM(AF92:$AT92)</f>
        <v>20528</v>
      </c>
      <c r="AG126" s="12">
        <f>SUM(AG92:$AT92)</f>
        <v>20528</v>
      </c>
      <c r="AH126" s="12">
        <f>SUM(AH92:$AT92)</f>
        <v>20528</v>
      </c>
      <c r="AI126" s="12">
        <f>SUM(AI92:$AT92)</f>
        <v>20524.5</v>
      </c>
      <c r="AJ126" s="12">
        <f>SUM(AJ92:$AT92)</f>
        <v>20521</v>
      </c>
      <c r="AK126" s="12">
        <f>SUM(AK92:$AT92)</f>
        <v>20500.5</v>
      </c>
      <c r="AL126" s="12">
        <f>SUM(AL92:$AT92)</f>
        <v>20480</v>
      </c>
      <c r="AM126" s="12">
        <f>SUM(AM92:$AT92)</f>
        <v>20390</v>
      </c>
      <c r="AN126" s="12">
        <f>SUM(AN92:$AT92)</f>
        <v>20300</v>
      </c>
      <c r="AO126" s="12">
        <f>SUM(AO92:$AT92)</f>
        <v>19912</v>
      </c>
      <c r="AP126" s="12">
        <f>SUM(AP92:$AT92)</f>
        <v>19524</v>
      </c>
      <c r="AQ126" s="12">
        <f>SUM(AQ92:$AT92)</f>
        <v>18359</v>
      </c>
      <c r="AR126" s="12">
        <f>SUM(AR92:$AT92)</f>
        <v>17194</v>
      </c>
      <c r="AS126" s="12">
        <f>SUM(AS92:$AT92)</f>
        <v>14027.5</v>
      </c>
      <c r="AT126" s="12">
        <f>SUM(AT92:$AT92)</f>
        <v>10861</v>
      </c>
      <c r="AU126" s="36">
        <v>0</v>
      </c>
      <c r="AV126" s="146">
        <v>0</v>
      </c>
      <c r="AW126" s="67">
        <v>17194</v>
      </c>
      <c r="AX126" s="67" t="str">
        <f t="shared" si="189"/>
        <v>Italy</v>
      </c>
      <c r="AY126" s="255"/>
    </row>
    <row r="127" spans="5:51" x14ac:dyDescent="0.2">
      <c r="E127" s="254"/>
      <c r="F127" s="66" t="str">
        <f t="shared" ref="F127:G127" si="200">F93</f>
        <v>Spain</v>
      </c>
      <c r="G127" s="67">
        <f t="shared" si="200"/>
        <v>106447</v>
      </c>
      <c r="H127" s="12">
        <f>SUM(H93:$X93)</f>
        <v>106445.2623</v>
      </c>
      <c r="I127" s="12">
        <f>SUM(I93:$X93)</f>
        <v>106302.7623</v>
      </c>
      <c r="J127" s="12">
        <f>SUM(J93:$X93)</f>
        <v>106160.2623</v>
      </c>
      <c r="K127" s="12">
        <f>SUM(K93:$X93)</f>
        <v>105866.2623</v>
      </c>
      <c r="L127" s="12">
        <f>SUM(L93:$X93)</f>
        <v>105572.2623</v>
      </c>
      <c r="M127" s="12">
        <f>SUM(M93:$X93)</f>
        <v>102881.7623</v>
      </c>
      <c r="N127" s="12">
        <f>SUM(N93:$X93)</f>
        <v>100191.2623</v>
      </c>
      <c r="O127" s="12">
        <f>SUM(O93:$X93)</f>
        <v>95020.762300000002</v>
      </c>
      <c r="P127" s="12">
        <f>SUM(P93:$X93)</f>
        <v>89850.262300000002</v>
      </c>
      <c r="Q127" s="12">
        <f>SUM(Q93:$X93)</f>
        <v>81806.262300000002</v>
      </c>
      <c r="R127" s="12">
        <f>SUM(R93:$X93)</f>
        <v>73762.262300000002</v>
      </c>
      <c r="S127" s="12">
        <f>SUM(S93:$X93)</f>
        <v>63844.262300000002</v>
      </c>
      <c r="T127" s="12">
        <f>SUM(T93:$X93)</f>
        <v>53926.262300000002</v>
      </c>
      <c r="U127" s="12">
        <f>SUM(U93:$X93)</f>
        <v>45069.762300000002</v>
      </c>
      <c r="V127" s="12">
        <f>SUM(V93:$X93)</f>
        <v>36213.262300000002</v>
      </c>
      <c r="W127" s="12">
        <f>SUM(W93:$X93)</f>
        <v>27734.762300000002</v>
      </c>
      <c r="X127" s="12">
        <f>SUM(X93:$X93)</f>
        <v>19256.262300000002</v>
      </c>
      <c r="Y127" s="36">
        <f t="shared" ref="Y127:AA127" si="201">Y93</f>
        <v>55450</v>
      </c>
      <c r="Z127" s="12">
        <f t="shared" si="201"/>
        <v>50977</v>
      </c>
      <c r="AA127" s="67">
        <f t="shared" si="201"/>
        <v>36213.262300000002</v>
      </c>
      <c r="AB127" s="260"/>
      <c r="AC127" s="67">
        <f t="shared" si="188"/>
        <v>6728.97955</v>
      </c>
      <c r="AD127" s="12">
        <f>SUM(AD93:$AT93)</f>
        <v>6728.97955</v>
      </c>
      <c r="AE127" s="12">
        <f>SUM(AE93:$AT93)</f>
        <v>6728.47955</v>
      </c>
      <c r="AF127" s="12">
        <f>SUM(AF93:$AT93)</f>
        <v>6727.97955</v>
      </c>
      <c r="AG127" s="12">
        <f>SUM(AG93:$AT93)</f>
        <v>6727.47955</v>
      </c>
      <c r="AH127" s="12">
        <f>SUM(AH93:$AT93)</f>
        <v>6726.97955</v>
      </c>
      <c r="AI127" s="12">
        <f>SUM(AI93:$AT93)</f>
        <v>6721.47955</v>
      </c>
      <c r="AJ127" s="12">
        <f>SUM(AJ93:$AT93)</f>
        <v>6715.97955</v>
      </c>
      <c r="AK127" s="12">
        <f>SUM(AK93:$AT93)</f>
        <v>6703.97955</v>
      </c>
      <c r="AL127" s="12">
        <f>SUM(AL93:$AT93)</f>
        <v>6691.97955</v>
      </c>
      <c r="AM127" s="12">
        <f>SUM(AM93:$AT93)</f>
        <v>6661.47955</v>
      </c>
      <c r="AN127" s="12">
        <f>SUM(AN93:$AT93)</f>
        <v>6630.97955</v>
      </c>
      <c r="AO127" s="12">
        <f>SUM(AO93:$AT93)</f>
        <v>6532.47955</v>
      </c>
      <c r="AP127" s="12">
        <f>SUM(AP93:$AT93)</f>
        <v>6433.97955</v>
      </c>
      <c r="AQ127" s="12">
        <f>SUM(AQ93:$AT93)</f>
        <v>6135.47955</v>
      </c>
      <c r="AR127" s="12">
        <f>SUM(AR93:$AT93)</f>
        <v>5836.97955</v>
      </c>
      <c r="AS127" s="12">
        <f>SUM(AS93:$AT93)</f>
        <v>4950.47955</v>
      </c>
      <c r="AT127" s="12">
        <f>SUM(AT93:$AT93)</f>
        <v>4063.97955</v>
      </c>
      <c r="AU127" s="36">
        <v>2652</v>
      </c>
      <c r="AV127" s="146">
        <v>4103</v>
      </c>
      <c r="AW127" s="67">
        <v>5836.97955</v>
      </c>
      <c r="AX127" s="67" t="str">
        <f t="shared" si="189"/>
        <v>Spain</v>
      </c>
      <c r="AY127" s="255"/>
    </row>
    <row r="128" spans="5:51" x14ac:dyDescent="0.2">
      <c r="E128" s="254"/>
      <c r="F128" s="66" t="str">
        <f t="shared" ref="F128:G128" si="202">F94</f>
        <v>Netherlands</v>
      </c>
      <c r="G128" s="67">
        <f t="shared" si="202"/>
        <v>21762</v>
      </c>
      <c r="H128" s="12">
        <f>SUM(H94:$X94)</f>
        <v>21727.920099999999</v>
      </c>
      <c r="I128" s="12">
        <f>SUM(I94:$X94)</f>
        <v>21696.420099999999</v>
      </c>
      <c r="J128" s="12">
        <f>SUM(J94:$X94)</f>
        <v>21664.920099999999</v>
      </c>
      <c r="K128" s="12">
        <f>SUM(K94:$X94)</f>
        <v>21586.920099999999</v>
      </c>
      <c r="L128" s="12">
        <f>SUM(L94:$X94)</f>
        <v>21508.920099999999</v>
      </c>
      <c r="M128" s="12">
        <f>SUM(M94:$X94)</f>
        <v>20787.920099999999</v>
      </c>
      <c r="N128" s="12">
        <f>SUM(N94:$X94)</f>
        <v>20066.920099999999</v>
      </c>
      <c r="O128" s="12">
        <f>SUM(O94:$X94)</f>
        <v>19223.920099999999</v>
      </c>
      <c r="P128" s="12">
        <f>SUM(P94:$X94)</f>
        <v>18380.920099999999</v>
      </c>
      <c r="Q128" s="12">
        <f>SUM(Q94:$X94)</f>
        <v>17265.920099999999</v>
      </c>
      <c r="R128" s="12">
        <f>SUM(R94:$X94)</f>
        <v>16150.920099999999</v>
      </c>
      <c r="S128" s="12">
        <f>SUM(S94:$X94)</f>
        <v>14287.920099999999</v>
      </c>
      <c r="T128" s="12">
        <f>SUM(T94:$X94)</f>
        <v>12424.920099999999</v>
      </c>
      <c r="U128" s="12">
        <f>SUM(U94:$X94)</f>
        <v>10795.420099999999</v>
      </c>
      <c r="V128" s="12">
        <f>SUM(V94:$X94)</f>
        <v>9165.9200999999994</v>
      </c>
      <c r="W128" s="12">
        <f>SUM(W94:$X94)</f>
        <v>7151.4201000000003</v>
      </c>
      <c r="X128" s="12">
        <f>SUM(X94:$X94)</f>
        <v>5136.9201000000003</v>
      </c>
      <c r="Y128" s="36">
        <f t="shared" ref="Y128:AA128" si="203">Y94</f>
        <v>11743</v>
      </c>
      <c r="Z128" s="12">
        <f t="shared" si="203"/>
        <v>9993</v>
      </c>
      <c r="AA128" s="67">
        <f t="shared" si="203"/>
        <v>9165.9200999999994</v>
      </c>
      <c r="AB128" s="260"/>
      <c r="AC128" s="67">
        <f t="shared" si="188"/>
        <v>2393.998216</v>
      </c>
      <c r="AD128" s="12">
        <f>SUM(AD94:$AT94)</f>
        <v>2393.998216</v>
      </c>
      <c r="AE128" s="12">
        <f>SUM(AE94:$AT94)</f>
        <v>2393.998216</v>
      </c>
      <c r="AF128" s="12">
        <f>SUM(AF94:$AT94)</f>
        <v>2393.998216</v>
      </c>
      <c r="AG128" s="12">
        <f>SUM(AG94:$AT94)</f>
        <v>2393.998216</v>
      </c>
      <c r="AH128" s="12">
        <f>SUM(AH94:$AT94)</f>
        <v>2393.998216</v>
      </c>
      <c r="AI128" s="12">
        <f>SUM(AI94:$AT94)</f>
        <v>2392.998216</v>
      </c>
      <c r="AJ128" s="12">
        <f>SUM(AJ94:$AT94)</f>
        <v>2391.998216</v>
      </c>
      <c r="AK128" s="12">
        <f>SUM(AK94:$AT94)</f>
        <v>2390.498216</v>
      </c>
      <c r="AL128" s="12">
        <f>SUM(AL94:$AT94)</f>
        <v>2388.998216</v>
      </c>
      <c r="AM128" s="12">
        <f>SUM(AM94:$AT94)</f>
        <v>2384.498216</v>
      </c>
      <c r="AN128" s="12">
        <f>SUM(AN94:$AT94)</f>
        <v>2379.998216</v>
      </c>
      <c r="AO128" s="12">
        <f>SUM(AO94:$AT94)</f>
        <v>2353.998216</v>
      </c>
      <c r="AP128" s="12">
        <f>SUM(AP94:$AT94)</f>
        <v>2327.998216</v>
      </c>
      <c r="AQ128" s="12">
        <f>SUM(AQ94:$AT94)</f>
        <v>2216.498216</v>
      </c>
      <c r="AR128" s="12">
        <f>SUM(AR94:$AT94)</f>
        <v>2104.998216</v>
      </c>
      <c r="AS128" s="12">
        <f>SUM(AS94:$AT94)</f>
        <v>1744.998216</v>
      </c>
      <c r="AT128" s="12">
        <f>SUM(AT94:$AT94)</f>
        <v>1384.998216</v>
      </c>
      <c r="AU128" s="36">
        <v>1466.9999999999998</v>
      </c>
      <c r="AV128" s="146">
        <v>929</v>
      </c>
      <c r="AW128" s="67">
        <v>2104.998216</v>
      </c>
      <c r="AX128" s="67" t="str">
        <f t="shared" si="189"/>
        <v>Netherlands</v>
      </c>
      <c r="AY128" s="255"/>
    </row>
    <row r="129" spans="5:51" x14ac:dyDescent="0.2">
      <c r="E129" s="254"/>
      <c r="F129" s="66" t="str">
        <f t="shared" ref="F129:G129" si="204">F95</f>
        <v>Denmark</v>
      </c>
      <c r="G129" s="67">
        <f t="shared" si="204"/>
        <v>7073</v>
      </c>
      <c r="H129" s="12">
        <f>SUM(H95:$X95)</f>
        <v>7073</v>
      </c>
      <c r="I129" s="12">
        <f>SUM(I95:$X95)</f>
        <v>7033</v>
      </c>
      <c r="J129" s="12">
        <f>SUM(J95:$X95)</f>
        <v>6993</v>
      </c>
      <c r="K129" s="12">
        <f>SUM(K95:$X95)</f>
        <v>6899.5</v>
      </c>
      <c r="L129" s="12">
        <f>SUM(L95:$X95)</f>
        <v>6806</v>
      </c>
      <c r="M129" s="12">
        <f>SUM(M95:$X95)</f>
        <v>6376</v>
      </c>
      <c r="N129" s="12">
        <f>SUM(N95:$X95)</f>
        <v>5946</v>
      </c>
      <c r="O129" s="12">
        <f>SUM(O95:$X95)</f>
        <v>5473.5</v>
      </c>
      <c r="P129" s="12">
        <f>SUM(P95:$X95)</f>
        <v>5001</v>
      </c>
      <c r="Q129" s="12">
        <f>SUM(Q95:$X95)</f>
        <v>4324.5</v>
      </c>
      <c r="R129" s="12">
        <f>SUM(R95:$X95)</f>
        <v>3648</v>
      </c>
      <c r="S129" s="12">
        <f>SUM(S95:$X95)</f>
        <v>2951.5</v>
      </c>
      <c r="T129" s="12">
        <f>SUM(T95:$X95)</f>
        <v>2255</v>
      </c>
      <c r="U129" s="12">
        <f>SUM(U95:$X95)</f>
        <v>1806.5</v>
      </c>
      <c r="V129" s="12">
        <f>SUM(V95:$X95)</f>
        <v>1358</v>
      </c>
      <c r="W129" s="12">
        <f>SUM(W95:$X95)</f>
        <v>1010</v>
      </c>
      <c r="X129" s="12">
        <f>SUM(X95:$X95)</f>
        <v>662</v>
      </c>
      <c r="Y129" s="36">
        <f t="shared" ref="Y129:AA129" si="205">Y95</f>
        <v>3890.15</v>
      </c>
      <c r="Z129" s="12">
        <f t="shared" si="205"/>
        <v>3182.85</v>
      </c>
      <c r="AA129" s="67">
        <f t="shared" si="205"/>
        <v>3062.2928619079385</v>
      </c>
      <c r="AB129" s="260"/>
      <c r="AC129" s="67">
        <f t="shared" si="188"/>
        <v>336</v>
      </c>
      <c r="AD129" s="12">
        <f>SUM(AD95:$AT95)</f>
        <v>336</v>
      </c>
      <c r="AE129" s="12">
        <f>SUM(AE95:$AT95)</f>
        <v>336</v>
      </c>
      <c r="AF129" s="12">
        <f>SUM(AF95:$AT95)</f>
        <v>336</v>
      </c>
      <c r="AG129" s="12">
        <f>SUM(AG95:$AT95)</f>
        <v>336</v>
      </c>
      <c r="AH129" s="12">
        <f>SUM(AH95:$AT95)</f>
        <v>336</v>
      </c>
      <c r="AI129" s="12">
        <f>SUM(AI95:$AT95)</f>
        <v>336</v>
      </c>
      <c r="AJ129" s="12">
        <f>SUM(AJ95:$AT95)</f>
        <v>336</v>
      </c>
      <c r="AK129" s="12">
        <f>SUM(AK95:$AT95)</f>
        <v>336</v>
      </c>
      <c r="AL129" s="12">
        <f>SUM(AL95:$AT95)</f>
        <v>336</v>
      </c>
      <c r="AM129" s="12">
        <f>SUM(AM95:$AT95)</f>
        <v>336</v>
      </c>
      <c r="AN129" s="12">
        <f>SUM(AN95:$AT95)</f>
        <v>336</v>
      </c>
      <c r="AO129" s="12">
        <f>SUM(AO95:$AT95)</f>
        <v>331</v>
      </c>
      <c r="AP129" s="12">
        <f>SUM(AP95:$AT95)</f>
        <v>326</v>
      </c>
      <c r="AQ129" s="12">
        <f>SUM(AQ95:$AT95)</f>
        <v>306</v>
      </c>
      <c r="AR129" s="12">
        <f>SUM(AR95:$AT95)</f>
        <v>286</v>
      </c>
      <c r="AS129" s="12">
        <f>SUM(AS95:$AT95)</f>
        <v>234.00000000000003</v>
      </c>
      <c r="AT129" s="12">
        <f>SUM(AT95:$AT95)</f>
        <v>182.00000000000003</v>
      </c>
      <c r="AU129" s="36">
        <v>205.72287145242069</v>
      </c>
      <c r="AV129" s="146">
        <v>131.04</v>
      </c>
      <c r="AW129" s="67">
        <v>285.59999999999997</v>
      </c>
      <c r="AX129" s="67" t="str">
        <f t="shared" si="189"/>
        <v>Denmark</v>
      </c>
      <c r="AY129" s="255"/>
    </row>
    <row r="130" spans="5:51" x14ac:dyDescent="0.2">
      <c r="E130" s="254"/>
      <c r="F130" s="66" t="str">
        <f t="shared" ref="F130:G130" si="206">F96</f>
        <v>Belgium</v>
      </c>
      <c r="G130" s="67">
        <f t="shared" si="206"/>
        <v>23282</v>
      </c>
      <c r="H130" s="12">
        <f>SUM(H96:$X96)</f>
        <v>23282</v>
      </c>
      <c r="I130" s="12">
        <f>SUM(I96:$X96)</f>
        <v>23209</v>
      </c>
      <c r="J130" s="12">
        <f>SUM(J96:$X96)</f>
        <v>23136</v>
      </c>
      <c r="K130" s="12">
        <f>SUM(K96:$X96)</f>
        <v>23027.5</v>
      </c>
      <c r="L130" s="12">
        <f>SUM(L96:$X96)</f>
        <v>22919</v>
      </c>
      <c r="M130" s="12">
        <f>SUM(M96:$X96)</f>
        <v>21958</v>
      </c>
      <c r="N130" s="12">
        <f>SUM(N96:$X96)</f>
        <v>20997</v>
      </c>
      <c r="O130" s="12">
        <f>SUM(O96:$X96)</f>
        <v>19742.5</v>
      </c>
      <c r="P130" s="12">
        <f>SUM(P96:$X96)</f>
        <v>18488</v>
      </c>
      <c r="Q130" s="12">
        <f>SUM(Q96:$X96)</f>
        <v>16795.5</v>
      </c>
      <c r="R130" s="12">
        <f>SUM(R96:$X96)</f>
        <v>15103</v>
      </c>
      <c r="S130" s="12">
        <f>SUM(S96:$X96)</f>
        <v>13031.5</v>
      </c>
      <c r="T130" s="12">
        <f>SUM(T96:$X96)</f>
        <v>10960</v>
      </c>
      <c r="U130" s="12">
        <f>SUM(U96:$X96)</f>
        <v>9458</v>
      </c>
      <c r="V130" s="12">
        <f>SUM(V96:$X96)</f>
        <v>7956</v>
      </c>
      <c r="W130" s="12">
        <f>SUM(W96:$X96)</f>
        <v>6445</v>
      </c>
      <c r="X130" s="12">
        <f>SUM(X96:$X96)</f>
        <v>4934</v>
      </c>
      <c r="Y130" s="36">
        <f t="shared" ref="Y130:AA130" si="207">Y96</f>
        <v>0</v>
      </c>
      <c r="Z130" s="12">
        <f t="shared" si="207"/>
        <v>0</v>
      </c>
      <c r="AA130" s="67">
        <f t="shared" si="207"/>
        <v>7956</v>
      </c>
      <c r="AB130" s="260"/>
      <c r="AC130" s="67">
        <f t="shared" si="188"/>
        <v>754.98451011057909</v>
      </c>
      <c r="AD130" s="12">
        <f>SUM(AD96:$AT96)</f>
        <v>754.98451011057909</v>
      </c>
      <c r="AE130" s="12">
        <f>SUM(AE96:$AT96)</f>
        <v>754.99225505528955</v>
      </c>
      <c r="AF130" s="12">
        <f>SUM(AF96:$AT96)</f>
        <v>755</v>
      </c>
      <c r="AG130" s="12">
        <f>SUM(AG96:$AT96)</f>
        <v>755</v>
      </c>
      <c r="AH130" s="12">
        <f>SUM(AH96:$AT96)</f>
        <v>755</v>
      </c>
      <c r="AI130" s="12">
        <f>SUM(AI96:$AT96)</f>
        <v>755</v>
      </c>
      <c r="AJ130" s="12">
        <f>SUM(AJ96:$AT96)</f>
        <v>755</v>
      </c>
      <c r="AK130" s="12">
        <f>SUM(AK96:$AT96)</f>
        <v>753</v>
      </c>
      <c r="AL130" s="12">
        <f>SUM(AL96:$AT96)</f>
        <v>751</v>
      </c>
      <c r="AM130" s="12">
        <f>SUM(AM96:$AT96)</f>
        <v>750.5</v>
      </c>
      <c r="AN130" s="12">
        <f>SUM(AN96:$AT96)</f>
        <v>750</v>
      </c>
      <c r="AO130" s="12">
        <f>SUM(AO96:$AT96)</f>
        <v>741.5</v>
      </c>
      <c r="AP130" s="12">
        <f>SUM(AP96:$AT96)</f>
        <v>733</v>
      </c>
      <c r="AQ130" s="12">
        <f>SUM(AQ96:$AT96)</f>
        <v>702.5</v>
      </c>
      <c r="AR130" s="12">
        <f>SUM(AR96:$AT96)</f>
        <v>672</v>
      </c>
      <c r="AS130" s="12">
        <f>SUM(AS96:$AT96)</f>
        <v>586</v>
      </c>
      <c r="AT130" s="12">
        <f>SUM(AT96:$AT96)</f>
        <v>500.00000000000006</v>
      </c>
      <c r="AU130" s="36">
        <v>474.00000000000006</v>
      </c>
      <c r="AV130" s="146">
        <v>281</v>
      </c>
      <c r="AW130" s="67">
        <v>672.00000000000011</v>
      </c>
      <c r="AX130" s="67" t="str">
        <f t="shared" si="189"/>
        <v>Belgium</v>
      </c>
      <c r="AY130" s="255"/>
    </row>
    <row r="131" spans="5:51" x14ac:dyDescent="0.2">
      <c r="E131" s="254"/>
      <c r="F131" s="66" t="str">
        <f t="shared" ref="F131:G131" si="208">F97</f>
        <v>Princess Cruise</v>
      </c>
      <c r="G131" s="67">
        <f t="shared" si="208"/>
        <v>619</v>
      </c>
      <c r="H131" s="12">
        <f>SUM(H97:$X97)</f>
        <v>619</v>
      </c>
      <c r="I131" s="12">
        <f>SUM(I97:$X97)</f>
        <v>618.5</v>
      </c>
      <c r="J131" s="12">
        <f>SUM(J97:$X97)</f>
        <v>618</v>
      </c>
      <c r="K131" s="12">
        <f>SUM(K97:$X97)</f>
        <v>615.5</v>
      </c>
      <c r="L131" s="12">
        <f>SUM(L97:$X97)</f>
        <v>613</v>
      </c>
      <c r="M131" s="12">
        <f>SUM(M97:$X97)</f>
        <v>599</v>
      </c>
      <c r="N131" s="12">
        <f>SUM(N97:$X97)</f>
        <v>585</v>
      </c>
      <c r="O131" s="12">
        <f>SUM(O97:$X97)</f>
        <v>568</v>
      </c>
      <c r="P131" s="12">
        <f>SUM(P97:$X97)</f>
        <v>551</v>
      </c>
      <c r="Q131" s="12">
        <f>SUM(Q97:$X97)</f>
        <v>537.5</v>
      </c>
      <c r="R131" s="12">
        <f>SUM(R97:$X97)</f>
        <v>524</v>
      </c>
      <c r="S131" s="12">
        <f>SUM(S97:$X97)</f>
        <v>494.5</v>
      </c>
      <c r="T131" s="12">
        <f>SUM(T97:$X97)</f>
        <v>465</v>
      </c>
      <c r="U131" s="12">
        <f>SUM(U97:$X97)</f>
        <v>376.5</v>
      </c>
      <c r="V131" s="12">
        <f>SUM(V97:$X97)</f>
        <v>288</v>
      </c>
      <c r="W131" s="12">
        <f>SUM(W97:$X97)</f>
        <v>171</v>
      </c>
      <c r="X131" s="12">
        <f>SUM(X97:$X97)</f>
        <v>54.000000000000007</v>
      </c>
      <c r="Y131" s="36">
        <f t="shared" ref="Y131:AA131" si="209">Y97</f>
        <v>0</v>
      </c>
      <c r="Z131" s="12">
        <f t="shared" si="209"/>
        <v>0</v>
      </c>
      <c r="AA131" s="67">
        <f t="shared" si="209"/>
        <v>288</v>
      </c>
      <c r="AB131" s="260"/>
      <c r="AC131" s="67">
        <f t="shared" si="188"/>
        <v>6.9996462254098075</v>
      </c>
      <c r="AD131" s="12">
        <f>SUM(AD97:$AT97)</f>
        <v>6.9996462254098075</v>
      </c>
      <c r="AE131" s="12">
        <f>SUM(AE97:$AT97)</f>
        <v>6.9998231127049042</v>
      </c>
      <c r="AF131" s="12">
        <f>SUM(AF97:$AT97)</f>
        <v>7</v>
      </c>
      <c r="AG131" s="12">
        <f>SUM(AG97:$AT97)</f>
        <v>7</v>
      </c>
      <c r="AH131" s="12">
        <f>SUM(AH97:$AT97)</f>
        <v>7</v>
      </c>
      <c r="AI131" s="12">
        <f>SUM(AI97:$AT97)</f>
        <v>7</v>
      </c>
      <c r="AJ131" s="12">
        <f>SUM(AJ97:$AT97)</f>
        <v>7</v>
      </c>
      <c r="AK131" s="12">
        <f>SUM(AK97:$AT97)</f>
        <v>7</v>
      </c>
      <c r="AL131" s="12">
        <f>SUM(AL97:$AT97)</f>
        <v>7</v>
      </c>
      <c r="AM131" s="12">
        <f>SUM(AM97:$AT97)</f>
        <v>7</v>
      </c>
      <c r="AN131" s="12">
        <f>SUM(AN97:$AT97)</f>
        <v>7</v>
      </c>
      <c r="AO131" s="12">
        <f>SUM(AO97:$AT97)</f>
        <v>7</v>
      </c>
      <c r="AP131" s="12">
        <f>SUM(AP97:$AT97)</f>
        <v>7</v>
      </c>
      <c r="AQ131" s="12">
        <f>SUM(AQ97:$AT97)</f>
        <v>7</v>
      </c>
      <c r="AR131" s="12">
        <f>SUM(AR97:$AT97)</f>
        <v>7</v>
      </c>
      <c r="AS131" s="12">
        <f>SUM(AS97:$AT97)</f>
        <v>4</v>
      </c>
      <c r="AT131" s="12">
        <f>SUM(AT97:$AT97)</f>
        <v>1</v>
      </c>
      <c r="AU131" s="36">
        <v>0</v>
      </c>
      <c r="AV131" s="146">
        <v>0</v>
      </c>
      <c r="AW131" s="67">
        <v>7</v>
      </c>
      <c r="AX131" s="67" t="str">
        <f t="shared" si="189"/>
        <v>Princess Cruise</v>
      </c>
      <c r="AY131" s="255"/>
    </row>
    <row r="132" spans="5:51" x14ac:dyDescent="0.2">
      <c r="E132" s="254"/>
      <c r="F132" s="66" t="str">
        <f t="shared" ref="F132:G132" si="210">F98</f>
        <v>Israel</v>
      </c>
      <c r="G132" s="67">
        <f t="shared" si="210"/>
        <v>9809</v>
      </c>
      <c r="H132" s="12">
        <f>SUM(H98:$X98)</f>
        <v>9809</v>
      </c>
      <c r="I132" s="12">
        <f>SUM(I98:$X98)</f>
        <v>9569</v>
      </c>
      <c r="J132" s="12">
        <f>SUM(J98:$X98)</f>
        <v>9329</v>
      </c>
      <c r="K132" s="12">
        <f>SUM(K98:$X98)</f>
        <v>8726.5</v>
      </c>
      <c r="L132" s="12">
        <f>SUM(L98:$X98)</f>
        <v>8124</v>
      </c>
      <c r="M132" s="12">
        <f>SUM(M98:$X98)</f>
        <v>6990.5</v>
      </c>
      <c r="N132" s="12">
        <f>SUM(N98:$X98)</f>
        <v>5857</v>
      </c>
      <c r="O132" s="12">
        <f>SUM(O98:$X98)</f>
        <v>5172.5</v>
      </c>
      <c r="P132" s="12">
        <f>SUM(P98:$X98)</f>
        <v>4488</v>
      </c>
      <c r="Q132" s="12">
        <f>SUM(Q98:$X98)</f>
        <v>3833</v>
      </c>
      <c r="R132" s="12">
        <f>SUM(R98:$X98)</f>
        <v>3178</v>
      </c>
      <c r="S132" s="12">
        <f>SUM(S98:$X98)</f>
        <v>2536.5</v>
      </c>
      <c r="T132" s="12">
        <f>SUM(T98:$X98)</f>
        <v>1895</v>
      </c>
      <c r="U132" s="12">
        <f>SUM(U98:$X98)</f>
        <v>1380</v>
      </c>
      <c r="V132" s="12">
        <f>SUM(V98:$X98)</f>
        <v>865</v>
      </c>
      <c r="W132" s="12">
        <f>SUM(W98:$X98)</f>
        <v>606</v>
      </c>
      <c r="X132" s="12">
        <f>SUM(X98:$X98)</f>
        <v>347</v>
      </c>
      <c r="Y132" s="36">
        <f t="shared" ref="Y132:AA132" si="211">Y98</f>
        <v>0</v>
      </c>
      <c r="Z132" s="12">
        <f t="shared" si="211"/>
        <v>0</v>
      </c>
      <c r="AA132" s="67">
        <f t="shared" si="211"/>
        <v>865</v>
      </c>
      <c r="AB132" s="260"/>
      <c r="AC132" s="67">
        <f t="shared" si="188"/>
        <v>91</v>
      </c>
      <c r="AD132" s="12">
        <f>SUM(AD98:$AT98)</f>
        <v>91</v>
      </c>
      <c r="AE132" s="12">
        <f>SUM(AE98:$AT98)</f>
        <v>91</v>
      </c>
      <c r="AF132" s="12">
        <f>SUM(AF98:$AT98)</f>
        <v>91</v>
      </c>
      <c r="AG132" s="12">
        <f>SUM(AG98:$AT98)</f>
        <v>91</v>
      </c>
      <c r="AH132" s="12">
        <f>SUM(AH98:$AT98)</f>
        <v>91</v>
      </c>
      <c r="AI132" s="12">
        <f>SUM(AI98:$AT98)</f>
        <v>91</v>
      </c>
      <c r="AJ132" s="12">
        <f>SUM(AJ98:$AT98)</f>
        <v>91</v>
      </c>
      <c r="AK132" s="12">
        <f>SUM(AK98:$AT98)</f>
        <v>90.5</v>
      </c>
      <c r="AL132" s="12">
        <f>SUM(AL98:$AT98)</f>
        <v>90</v>
      </c>
      <c r="AM132" s="12">
        <f>SUM(AM98:$AT98)</f>
        <v>89.5</v>
      </c>
      <c r="AN132" s="12">
        <f>SUM(AN98:$AT98)</f>
        <v>89</v>
      </c>
      <c r="AO132" s="12">
        <f>SUM(AO98:$AT98)</f>
        <v>88.5</v>
      </c>
      <c r="AP132" s="12">
        <f>SUM(AP98:$AT98)</f>
        <v>88</v>
      </c>
      <c r="AQ132" s="12">
        <f>SUM(AQ98:$AT98)</f>
        <v>82.5</v>
      </c>
      <c r="AR132" s="12">
        <f>SUM(AR98:$AT98)</f>
        <v>77</v>
      </c>
      <c r="AS132" s="12">
        <f>SUM(AS98:$AT98)</f>
        <v>64.5</v>
      </c>
      <c r="AT132" s="12">
        <f>SUM(AT98:$AT98)</f>
        <v>52</v>
      </c>
      <c r="AU132" s="36">
        <v>0</v>
      </c>
      <c r="AV132" s="146">
        <v>0</v>
      </c>
      <c r="AW132" s="67">
        <v>77</v>
      </c>
      <c r="AX132" s="67" t="str">
        <f t="shared" si="189"/>
        <v>Israel</v>
      </c>
      <c r="AY132" s="255"/>
    </row>
    <row r="133" spans="5:51" ht="13.5" thickBot="1" x14ac:dyDescent="0.25">
      <c r="E133" s="254"/>
      <c r="F133" s="66" t="str">
        <f t="shared" ref="F133:G133" si="212">F99</f>
        <v>France</v>
      </c>
      <c r="G133" s="67">
        <f t="shared" si="212"/>
        <v>0</v>
      </c>
      <c r="H133" s="12">
        <f>SUM(H99:$X99)</f>
        <v>0</v>
      </c>
      <c r="I133" s="12">
        <f>SUM(I99:$X99)</f>
        <v>0</v>
      </c>
      <c r="J133" s="12">
        <f>SUM(J99:$X99)</f>
        <v>0</v>
      </c>
      <c r="K133" s="12">
        <f>SUM(K99:$X99)</f>
        <v>0</v>
      </c>
      <c r="L133" s="12">
        <f>SUM(L99:$X99)</f>
        <v>0</v>
      </c>
      <c r="M133" s="12">
        <f>SUM(M99:$X99)</f>
        <v>0</v>
      </c>
      <c r="N133" s="12">
        <f>SUM(N99:$X99)</f>
        <v>0</v>
      </c>
      <c r="O133" s="12">
        <f>SUM(O99:$X99)</f>
        <v>0</v>
      </c>
      <c r="P133" s="12">
        <f>SUM(P99:$X99)</f>
        <v>0</v>
      </c>
      <c r="Q133" s="12">
        <f>SUM(Q99:$X99)</f>
        <v>0</v>
      </c>
      <c r="R133" s="12">
        <f>SUM(R99:$X99)</f>
        <v>0</v>
      </c>
      <c r="S133" s="12">
        <f>SUM(S99:$X99)</f>
        <v>0</v>
      </c>
      <c r="T133" s="12">
        <f>SUM(T99:$X99)</f>
        <v>0</v>
      </c>
      <c r="U133" s="12">
        <f>SUM(U99:$X99)</f>
        <v>0</v>
      </c>
      <c r="V133" s="12">
        <f>SUM(V99:$X99)</f>
        <v>0</v>
      </c>
      <c r="W133" s="12">
        <f>SUM(W99:$X99)</f>
        <v>0</v>
      </c>
      <c r="X133" s="12">
        <f>SUM(X99:$X99)</f>
        <v>0</v>
      </c>
      <c r="Y133" s="36">
        <f t="shared" ref="Y133:AA133" si="213">Y99</f>
        <v>0</v>
      </c>
      <c r="Z133" s="12">
        <f t="shared" si="213"/>
        <v>0</v>
      </c>
      <c r="AA133" s="67">
        <f t="shared" si="213"/>
        <v>0</v>
      </c>
      <c r="AB133" s="260"/>
      <c r="AC133" s="67">
        <f t="shared" si="188"/>
        <v>9212.2457142857129</v>
      </c>
      <c r="AD133" s="12">
        <f>SUM(AD99:$AT99)</f>
        <v>9212.2457142857129</v>
      </c>
      <c r="AE133" s="12">
        <f>SUM(AE99:$AT99)</f>
        <v>9212.2457142857129</v>
      </c>
      <c r="AF133" s="12">
        <f>SUM(AF99:$AT99)</f>
        <v>9212.2457142857129</v>
      </c>
      <c r="AG133" s="12">
        <f>SUM(AG99:$AT99)</f>
        <v>9212.2457142857129</v>
      </c>
      <c r="AH133" s="12">
        <f>SUM(AH99:$AT99)</f>
        <v>9212.2457142857129</v>
      </c>
      <c r="AI133" s="12">
        <f>SUM(AI99:$AT99)</f>
        <v>9212.2457142857129</v>
      </c>
      <c r="AJ133" s="12">
        <f>SUM(AJ99:$AT99)</f>
        <v>9212.2457142857129</v>
      </c>
      <c r="AK133" s="12">
        <f>SUM(AK99:$AT99)</f>
        <v>9161.773186813185</v>
      </c>
      <c r="AL133" s="12">
        <f>SUM(AL99:$AT99)</f>
        <v>9111.3006593406571</v>
      </c>
      <c r="AM133" s="12">
        <f>SUM(AM99:$AT99)</f>
        <v>9060.8281318681311</v>
      </c>
      <c r="AN133" s="12">
        <f>SUM(AN99:$AT99)</f>
        <v>9010.3556043956032</v>
      </c>
      <c r="AO133" s="12">
        <f>SUM(AO99:$AT99)</f>
        <v>8780.7056043956036</v>
      </c>
      <c r="AP133" s="12">
        <f>SUM(AP99:$AT99)</f>
        <v>8551.055604395604</v>
      </c>
      <c r="AQ133" s="12">
        <f>SUM(AQ99:$AT99)</f>
        <v>7995.8578021978019</v>
      </c>
      <c r="AR133" s="12">
        <f>SUM(AR99:$AT99)</f>
        <v>7440.66</v>
      </c>
      <c r="AS133" s="12">
        <f>SUM(AS99:$AT99)</f>
        <v>6338.3399999999992</v>
      </c>
      <c r="AT133" s="12">
        <f>SUM(AT99:$AT99)</f>
        <v>5236.0199999999995</v>
      </c>
      <c r="AU133" s="36">
        <v>5511.5999999999995</v>
      </c>
      <c r="AV133" s="146">
        <v>3674.4</v>
      </c>
      <c r="AW133" s="67">
        <v>7440.66</v>
      </c>
      <c r="AX133" s="67" t="str">
        <f t="shared" si="189"/>
        <v>France</v>
      </c>
      <c r="AY133" s="255"/>
    </row>
    <row r="134" spans="5:51" x14ac:dyDescent="0.2">
      <c r="E134" s="254"/>
      <c r="F134" s="209" t="str">
        <f t="shared" ref="F134:G134" si="214">F100</f>
        <v>Connecuticut</v>
      </c>
      <c r="G134" s="202">
        <f t="shared" si="214"/>
        <v>13989</v>
      </c>
      <c r="H134" s="203">
        <f>SUM(H100:$X100)</f>
        <v>13989</v>
      </c>
      <c r="I134" s="203">
        <f>SUM(I100:$X100)</f>
        <v>13938.171571833445</v>
      </c>
      <c r="J134" s="203">
        <f>SUM(J100:$X100)</f>
        <v>13887.343143666887</v>
      </c>
      <c r="K134" s="203">
        <f>SUM(K100:$X100)</f>
        <v>13744.51526051886</v>
      </c>
      <c r="L134" s="203">
        <f>SUM(L100:$X100)</f>
        <v>13601.687377370832</v>
      </c>
      <c r="M134" s="203">
        <f>SUM(M100:$X100)</f>
        <v>12844.852081970788</v>
      </c>
      <c r="N134" s="203">
        <f>SUM(N100:$X100)</f>
        <v>12088.016786570744</v>
      </c>
      <c r="O134" s="203">
        <f>SUM(O100:$X100)</f>
        <v>11064.840527577939</v>
      </c>
      <c r="P134" s="203">
        <f>SUM(P100:$X100)</f>
        <v>10041.664268585131</v>
      </c>
      <c r="Q134" s="203">
        <f>SUM(Q100:$X100)</f>
        <v>8894.974929147591</v>
      </c>
      <c r="R134" s="203">
        <f>SUM(R100:$X100)</f>
        <v>7748.2855897100508</v>
      </c>
      <c r="S134" s="203">
        <f>SUM(S100:$X100)</f>
        <v>6368.2937649880096</v>
      </c>
      <c r="T134" s="203">
        <f>SUM(T100:$X100)</f>
        <v>4988.3019402659693</v>
      </c>
      <c r="U134" s="203">
        <f>SUM(U100:$X100)</f>
        <v>3847.2037279267497</v>
      </c>
      <c r="V134" s="203">
        <f>SUM(V100:$X100)</f>
        <v>2706.1055155875301</v>
      </c>
      <c r="W134" s="203">
        <f>SUM(W100:$X100)</f>
        <v>2062.6176149989101</v>
      </c>
      <c r="X134" s="203">
        <f>SUM(X100:$X100)</f>
        <v>1419.12971441029</v>
      </c>
      <c r="Y134" s="204">
        <f t="shared" ref="Y134:AA134" si="215">Y100</f>
        <v>0</v>
      </c>
      <c r="Z134" s="203">
        <f t="shared" si="215"/>
        <v>0</v>
      </c>
      <c r="AA134" s="202">
        <f t="shared" si="215"/>
        <v>2706.1055155875301</v>
      </c>
      <c r="AB134" s="260"/>
      <c r="AC134" s="202">
        <f t="shared" si="188"/>
        <v>670.03868194842403</v>
      </c>
      <c r="AD134" s="203">
        <f>SUM(AD100:$AT100)</f>
        <v>670.03868194842403</v>
      </c>
      <c r="AE134" s="203">
        <f>SUM(AE100:$AT100)</f>
        <v>670.03868194842403</v>
      </c>
      <c r="AF134" s="203">
        <f>SUM(AF100:$AT100)</f>
        <v>670.03868194842403</v>
      </c>
      <c r="AG134" s="203">
        <f>SUM(AG100:$AT100)</f>
        <v>670.03868194842403</v>
      </c>
      <c r="AH134" s="203">
        <f>SUM(AH100:$AT100)</f>
        <v>670.03868194842403</v>
      </c>
      <c r="AI134" s="203">
        <f>SUM(AI100:$AT100)</f>
        <v>669.55802292263616</v>
      </c>
      <c r="AJ134" s="203">
        <f>SUM(AJ100:$AT100)</f>
        <v>669.07736389684817</v>
      </c>
      <c r="AK134" s="203">
        <f>SUM(AK100:$AT100)</f>
        <v>665.23209169054439</v>
      </c>
      <c r="AL134" s="203">
        <f>SUM(AL100:$AT100)</f>
        <v>661.38681948424073</v>
      </c>
      <c r="AM134" s="203">
        <f>SUM(AM100:$AT100)</f>
        <v>654.65759312320915</v>
      </c>
      <c r="AN134" s="203">
        <f>SUM(AN100:$AT100)</f>
        <v>647.92836676217757</v>
      </c>
      <c r="AO134" s="203">
        <f>SUM(AO100:$AT100)</f>
        <v>632.5472779369627</v>
      </c>
      <c r="AP134" s="203">
        <f>SUM(AP100:$AT100)</f>
        <v>617.16618911174783</v>
      </c>
      <c r="AQ134" s="203">
        <f>SUM(AQ100:$AT100)</f>
        <v>571.0229226361032</v>
      </c>
      <c r="AR134" s="203">
        <f>SUM(AR100:$AT100)</f>
        <v>524.87965616045847</v>
      </c>
      <c r="AS134" s="203">
        <f>SUM(AS100:$AT100)</f>
        <v>452.78080229226362</v>
      </c>
      <c r="AT134" s="203">
        <f>SUM(AT100:$AT100)</f>
        <v>380.68194842406876</v>
      </c>
      <c r="AU134" s="204">
        <v>0</v>
      </c>
      <c r="AV134" s="207">
        <v>0</v>
      </c>
      <c r="AW134" s="202">
        <v>524.87965616045847</v>
      </c>
      <c r="AX134" s="202" t="str">
        <f t="shared" si="189"/>
        <v>Connecuticut</v>
      </c>
      <c r="AY134" s="255"/>
    </row>
    <row r="135" spans="5:51" x14ac:dyDescent="0.2">
      <c r="E135" s="254"/>
      <c r="F135" s="66" t="str">
        <f t="shared" ref="F135:G135" si="216">F101</f>
        <v>New York</v>
      </c>
      <c r="G135" s="67">
        <f t="shared" si="216"/>
        <v>0</v>
      </c>
      <c r="H135" s="12">
        <f>SUM(H101:$X101)</f>
        <v>0</v>
      </c>
      <c r="I135" s="12">
        <f>SUM(I101:$X101)</f>
        <v>0</v>
      </c>
      <c r="J135" s="12">
        <f>SUM(J101:$X101)</f>
        <v>0</v>
      </c>
      <c r="K135" s="12">
        <f>SUM(K101:$X101)</f>
        <v>0</v>
      </c>
      <c r="L135" s="12">
        <f>SUM(L101:$X101)</f>
        <v>0</v>
      </c>
      <c r="M135" s="12">
        <f>SUM(M101:$X101)</f>
        <v>0</v>
      </c>
      <c r="N135" s="12">
        <f>SUM(N101:$X101)</f>
        <v>0</v>
      </c>
      <c r="O135" s="12">
        <f>SUM(O101:$X101)</f>
        <v>0</v>
      </c>
      <c r="P135" s="12">
        <f>SUM(P101:$X101)</f>
        <v>0</v>
      </c>
      <c r="Q135" s="12">
        <f>SUM(Q101:$X101)</f>
        <v>0</v>
      </c>
      <c r="R135" s="12">
        <f>SUM(R101:$X101)</f>
        <v>0</v>
      </c>
      <c r="S135" s="12">
        <f>SUM(S101:$X101)</f>
        <v>0</v>
      </c>
      <c r="T135" s="12">
        <f>SUM(T101:$X101)</f>
        <v>0</v>
      </c>
      <c r="U135" s="12">
        <f>SUM(U101:$X101)</f>
        <v>0</v>
      </c>
      <c r="V135" s="12">
        <f>SUM(V101:$X101)</f>
        <v>0</v>
      </c>
      <c r="W135" s="12">
        <f>SUM(W101:$X101)</f>
        <v>0</v>
      </c>
      <c r="X135" s="12">
        <f>SUM(X101:$X101)</f>
        <v>0</v>
      </c>
      <c r="Y135" s="36">
        <f t="shared" ref="Y135:AA135" si="217">Y101</f>
        <v>0</v>
      </c>
      <c r="Z135" s="12">
        <f t="shared" si="217"/>
        <v>0</v>
      </c>
      <c r="AA135" s="67">
        <f t="shared" si="217"/>
        <v>0</v>
      </c>
      <c r="AB135" s="260"/>
      <c r="AC135" s="67">
        <f t="shared" si="188"/>
        <v>10834</v>
      </c>
      <c r="AD135" s="12">
        <f>SUM(AD101:$AT101)</f>
        <v>10834</v>
      </c>
      <c r="AE135" s="12">
        <f>SUM(AE101:$AT101)</f>
        <v>10833.5</v>
      </c>
      <c r="AF135" s="12">
        <f>SUM(AF101:$AT101)</f>
        <v>10833</v>
      </c>
      <c r="AG135" s="12">
        <f>SUM(AG101:$AT101)</f>
        <v>10830</v>
      </c>
      <c r="AH135" s="12">
        <f>SUM(AH101:$AT101)</f>
        <v>10827</v>
      </c>
      <c r="AI135" s="12">
        <f>SUM(AI101:$AT101)</f>
        <v>10803</v>
      </c>
      <c r="AJ135" s="12">
        <f>SUM(AJ101:$AT101)</f>
        <v>10779</v>
      </c>
      <c r="AK135" s="12">
        <f>SUM(AK101:$AT101)</f>
        <v>10694.5</v>
      </c>
      <c r="AL135" s="12">
        <f>SUM(AL101:$AT101)</f>
        <v>10610</v>
      </c>
      <c r="AM135" s="12">
        <f>SUM(AM101:$AT101)</f>
        <v>10401</v>
      </c>
      <c r="AN135" s="12">
        <f>SUM(AN101:$AT101)</f>
        <v>10192</v>
      </c>
      <c r="AO135" s="12">
        <f>SUM(AO101:$AT101)</f>
        <v>9659.5</v>
      </c>
      <c r="AP135" s="12">
        <f>SUM(AP101:$AT101)</f>
        <v>9127</v>
      </c>
      <c r="AQ135" s="12">
        <f>SUM(AQ101:$AT101)</f>
        <v>8072.5</v>
      </c>
      <c r="AR135" s="12">
        <f>SUM(AR101:$AT101)</f>
        <v>7018</v>
      </c>
      <c r="AS135" s="12">
        <f>SUM(AS101:$AT101)</f>
        <v>5574</v>
      </c>
      <c r="AT135" s="12">
        <f>SUM(AT101:$AT101)</f>
        <v>4130</v>
      </c>
      <c r="AU135" s="36">
        <v>6500.4</v>
      </c>
      <c r="AV135" s="146">
        <v>4333.6000000000004</v>
      </c>
      <c r="AW135" s="67">
        <v>7017.9999999999991</v>
      </c>
      <c r="AX135" s="67" t="str">
        <f t="shared" si="189"/>
        <v>New York</v>
      </c>
      <c r="AY135" s="255"/>
    </row>
    <row r="136" spans="5:51" x14ac:dyDescent="0.2">
      <c r="E136" s="254"/>
      <c r="F136" s="66" t="str">
        <f t="shared" ref="F136:G136" si="218">F102</f>
        <v>Texas</v>
      </c>
      <c r="G136" s="67">
        <f t="shared" si="218"/>
        <v>14642</v>
      </c>
      <c r="H136" s="12">
        <f>SUM(H102:$X102)</f>
        <v>14607.187826913932</v>
      </c>
      <c r="I136" s="12">
        <f>SUM(I102:$X102)</f>
        <v>14544.52591535901</v>
      </c>
      <c r="J136" s="12">
        <f>SUM(J102:$X102)</f>
        <v>14481.864003804088</v>
      </c>
      <c r="K136" s="12">
        <f>SUM(K102:$X102)</f>
        <v>14321.728007608179</v>
      </c>
      <c r="L136" s="12">
        <f>SUM(L102:$X102)</f>
        <v>14161.592011412267</v>
      </c>
      <c r="M136" s="12">
        <f>SUM(M102:$X102)</f>
        <v>13179.888730385162</v>
      </c>
      <c r="N136" s="12">
        <f>SUM(N102:$X102)</f>
        <v>12198.185449358059</v>
      </c>
      <c r="O136" s="12">
        <f>SUM(O102:$X102)</f>
        <v>10969.315739419875</v>
      </c>
      <c r="P136" s="12">
        <f>SUM(P102:$X102)</f>
        <v>9740.4460294816927</v>
      </c>
      <c r="Q136" s="12">
        <f>SUM(Q102:$X102)</f>
        <v>8316.6281502615311</v>
      </c>
      <c r="R136" s="12">
        <f>SUM(R102:$X102)</f>
        <v>6892.8102710413687</v>
      </c>
      <c r="S136" s="12">
        <f>SUM(S102:$X102)</f>
        <v>5507.2857822158812</v>
      </c>
      <c r="T136" s="12">
        <f>SUM(T102:$X102)</f>
        <v>4121.7612933903938</v>
      </c>
      <c r="U136" s="12">
        <f>SUM(U102:$X102)</f>
        <v>2948.5910603899192</v>
      </c>
      <c r="V136" s="12">
        <f>SUM(V102:$X102)</f>
        <v>1775.4208273894435</v>
      </c>
      <c r="W136" s="12">
        <f>SUM(W102:$X102)</f>
        <v>1201.0199714693294</v>
      </c>
      <c r="X136" s="12">
        <f>SUM(X102:$X102)</f>
        <v>626.61911554921539</v>
      </c>
      <c r="Y136" s="36">
        <f t="shared" ref="Y136:AA136" si="219">Y102</f>
        <v>7467.42</v>
      </c>
      <c r="Z136" s="12">
        <f t="shared" si="219"/>
        <v>7174.58</v>
      </c>
      <c r="AA136" s="67">
        <f t="shared" si="219"/>
        <v>1775.4208273894435</v>
      </c>
      <c r="AB136" s="255"/>
      <c r="AC136" s="67">
        <f t="shared" si="188"/>
        <v>0</v>
      </c>
      <c r="AD136" s="12">
        <f>SUM(AD102:$AT102)</f>
        <v>0</v>
      </c>
      <c r="AE136" s="12">
        <f>SUM(AE102:$AT102)</f>
        <v>0</v>
      </c>
      <c r="AF136" s="12">
        <f>SUM(AF102:$AT102)</f>
        <v>0</v>
      </c>
      <c r="AG136" s="12">
        <f>SUM(AG102:$AT102)</f>
        <v>0</v>
      </c>
      <c r="AH136" s="12">
        <f>SUM(AH102:$AT102)</f>
        <v>0</v>
      </c>
      <c r="AI136" s="12">
        <f>SUM(AI102:$AT102)</f>
        <v>0</v>
      </c>
      <c r="AJ136" s="12">
        <f>SUM(AJ102:$AT102)</f>
        <v>0</v>
      </c>
      <c r="AK136" s="12">
        <f>SUM(AK102:$AT102)</f>
        <v>0</v>
      </c>
      <c r="AL136" s="12">
        <f>SUM(AL102:$AT102)</f>
        <v>0</v>
      </c>
      <c r="AM136" s="12">
        <f>SUM(AM102:$AT102)</f>
        <v>0</v>
      </c>
      <c r="AN136" s="12">
        <f>SUM(AN102:$AT102)</f>
        <v>0</v>
      </c>
      <c r="AO136" s="12">
        <f>SUM(AO102:$AT102)</f>
        <v>0</v>
      </c>
      <c r="AP136" s="12">
        <f>SUM(AP102:$AT102)</f>
        <v>0</v>
      </c>
      <c r="AQ136" s="12">
        <f>SUM(AQ102:$AT102)</f>
        <v>0</v>
      </c>
      <c r="AR136" s="12">
        <f>SUM(AR102:$AT102)</f>
        <v>0</v>
      </c>
      <c r="AS136" s="12">
        <f>SUM(AS102:$AT102)</f>
        <v>0</v>
      </c>
      <c r="AT136" s="12">
        <f>SUM(AT102:$AT102)</f>
        <v>0</v>
      </c>
      <c r="AU136" s="215"/>
      <c r="AV136" s="215"/>
      <c r="AW136" s="216"/>
      <c r="AX136" s="67" t="str">
        <f t="shared" si="189"/>
        <v>Texas</v>
      </c>
      <c r="AY136" s="255"/>
    </row>
    <row r="137" spans="5:51" x14ac:dyDescent="0.2">
      <c r="E137" s="254"/>
      <c r="F137" s="66" t="str">
        <f t="shared" ref="F137:G137" si="220">F103</f>
        <v>Connecticut</v>
      </c>
      <c r="G137" s="67">
        <f t="shared" si="220"/>
        <v>13989</v>
      </c>
      <c r="H137" s="12">
        <f>SUM(H103:$X103)</f>
        <v>13989</v>
      </c>
      <c r="I137" s="12">
        <f>SUM(I103:$X103)</f>
        <v>13938.171571833445</v>
      </c>
      <c r="J137" s="12">
        <f>SUM(J103:$X103)</f>
        <v>13887.343143666887</v>
      </c>
      <c r="K137" s="12">
        <f>SUM(K103:$X103)</f>
        <v>13744.51526051886</v>
      </c>
      <c r="L137" s="12">
        <f>SUM(L103:$X103)</f>
        <v>13601.687377370832</v>
      </c>
      <c r="M137" s="12">
        <f>SUM(M103:$X103)</f>
        <v>12844.852081970788</v>
      </c>
      <c r="N137" s="12">
        <f>SUM(N103:$X103)</f>
        <v>12088.016786570744</v>
      </c>
      <c r="O137" s="12">
        <f>SUM(O103:$X103)</f>
        <v>11064.840527577939</v>
      </c>
      <c r="P137" s="12">
        <f>SUM(P103:$X103)</f>
        <v>10041.664268585131</v>
      </c>
      <c r="Q137" s="12">
        <f>SUM(Q103:$X103)</f>
        <v>8894.974929147591</v>
      </c>
      <c r="R137" s="12">
        <f>SUM(R103:$X103)</f>
        <v>7748.2855897100508</v>
      </c>
      <c r="S137" s="12">
        <f>SUM(S103:$X103)</f>
        <v>6368.2937649880096</v>
      </c>
      <c r="T137" s="12">
        <f>SUM(T103:$X103)</f>
        <v>4988.3019402659693</v>
      </c>
      <c r="U137" s="12">
        <f>SUM(U103:$X103)</f>
        <v>3847.2037279267497</v>
      </c>
      <c r="V137" s="12">
        <f>SUM(V103:$X103)</f>
        <v>2706.1055155875301</v>
      </c>
      <c r="W137" s="12">
        <f>SUM(W103:$X103)</f>
        <v>2062.6176149989101</v>
      </c>
      <c r="X137" s="12">
        <f>SUM(X103:$X103)</f>
        <v>1419.12971441029</v>
      </c>
      <c r="Y137" s="36">
        <f t="shared" ref="Y137:AA137" si="221">Y103</f>
        <v>0</v>
      </c>
      <c r="Z137" s="12">
        <f t="shared" si="221"/>
        <v>0</v>
      </c>
      <c r="AA137" s="67">
        <f t="shared" si="221"/>
        <v>2706.1055155875301</v>
      </c>
      <c r="AB137" s="260"/>
      <c r="AC137" s="67">
        <f t="shared" si="188"/>
        <v>671</v>
      </c>
      <c r="AD137" s="12">
        <f>SUM(AD103:$AT103)</f>
        <v>671</v>
      </c>
      <c r="AE137" s="12">
        <f>SUM(AE103:$AT103)</f>
        <v>670.51934097421213</v>
      </c>
      <c r="AF137" s="12">
        <f>SUM(AF103:$AT103)</f>
        <v>670.03868194842403</v>
      </c>
      <c r="AG137" s="12">
        <f>SUM(AG103:$AT103)</f>
        <v>670.03868194842403</v>
      </c>
      <c r="AH137" s="12">
        <f>SUM(AH103:$AT103)</f>
        <v>670.03868194842403</v>
      </c>
      <c r="AI137" s="12">
        <f>SUM(AI103:$AT103)</f>
        <v>669.55802292263616</v>
      </c>
      <c r="AJ137" s="12">
        <f>SUM(AJ103:$AT103)</f>
        <v>669.07736389684817</v>
      </c>
      <c r="AK137" s="12">
        <f>SUM(AK103:$AT103)</f>
        <v>665.23209169054439</v>
      </c>
      <c r="AL137" s="12">
        <f>SUM(AL103:$AT103)</f>
        <v>661.38681948424073</v>
      </c>
      <c r="AM137" s="12">
        <f>SUM(AM103:$AT103)</f>
        <v>654.65759312320915</v>
      </c>
      <c r="AN137" s="12">
        <f>SUM(AN103:$AT103)</f>
        <v>647.92836676217757</v>
      </c>
      <c r="AO137" s="12">
        <f>SUM(AO103:$AT103)</f>
        <v>632.5472779369627</v>
      </c>
      <c r="AP137" s="12">
        <f>SUM(AP103:$AT103)</f>
        <v>617.16618911174783</v>
      </c>
      <c r="AQ137" s="12">
        <f>SUM(AQ103:$AT103)</f>
        <v>571.0229226361032</v>
      </c>
      <c r="AR137" s="12">
        <f>SUM(AR103:$AT103)</f>
        <v>524.87965616045847</v>
      </c>
      <c r="AS137" s="12">
        <f>SUM(AS103:$AT103)</f>
        <v>452.78080229226362</v>
      </c>
      <c r="AT137" s="12">
        <f>SUM(AT103:$AT103)</f>
        <v>380.68194842406876</v>
      </c>
      <c r="AU137" s="36">
        <v>340.86799999999999</v>
      </c>
      <c r="AV137" s="146">
        <v>326.10599999999999</v>
      </c>
      <c r="AW137" s="67">
        <v>524.87965616045847</v>
      </c>
      <c r="AX137" s="67" t="str">
        <f t="shared" si="189"/>
        <v>Connecticut</v>
      </c>
      <c r="AY137" s="255"/>
    </row>
    <row r="138" spans="5:51" x14ac:dyDescent="0.2">
      <c r="E138" s="254"/>
      <c r="F138" s="66" t="str">
        <f t="shared" ref="F138:G138" si="222">F104</f>
        <v>Massachusets</v>
      </c>
      <c r="G138" s="67">
        <f t="shared" si="222"/>
        <v>34402</v>
      </c>
      <c r="H138" s="12">
        <f>SUM(H104:$X104)</f>
        <v>34478.586600000002</v>
      </c>
      <c r="I138" s="12">
        <f>SUM(I104:$X104)</f>
        <v>34192.18995</v>
      </c>
      <c r="J138" s="12">
        <f>SUM(J104:$X104)</f>
        <v>33905.793300000005</v>
      </c>
      <c r="K138" s="12">
        <f>SUM(K104:$X104)</f>
        <v>33619.396650000002</v>
      </c>
      <c r="L138" s="12">
        <f>SUM(L104:$X104)</f>
        <v>33333</v>
      </c>
      <c r="M138" s="12">
        <f>SUM(M104:$X104)</f>
        <v>31285.5</v>
      </c>
      <c r="N138" s="12">
        <f>SUM(N104:$X104)</f>
        <v>29238</v>
      </c>
      <c r="O138" s="12">
        <f>SUM(O104:$X104)</f>
        <v>26718</v>
      </c>
      <c r="P138" s="12">
        <f>SUM(P104:$X104)</f>
        <v>24198</v>
      </c>
      <c r="Q138" s="12">
        <f>SUM(Q104:$X104)</f>
        <v>21662.5</v>
      </c>
      <c r="R138" s="12">
        <f>SUM(R104:$X104)</f>
        <v>19127</v>
      </c>
      <c r="S138" s="12">
        <f>SUM(S104:$X104)</f>
        <v>16048</v>
      </c>
      <c r="T138" s="12">
        <f>SUM(T104:$X104)</f>
        <v>12969</v>
      </c>
      <c r="U138" s="12">
        <f>SUM(U104:$X104)</f>
        <v>10544</v>
      </c>
      <c r="V138" s="12">
        <f>SUM(V104:$X104)</f>
        <v>8119</v>
      </c>
      <c r="W138" s="12">
        <f>SUM(W104:$X104)</f>
        <v>6448</v>
      </c>
      <c r="X138" s="12">
        <f>SUM(X104:$X104)</f>
        <v>4777</v>
      </c>
      <c r="Y138" s="36">
        <f t="shared" ref="Y138:AA138" si="223">Y104</f>
        <v>15785.01368</v>
      </c>
      <c r="Z138" s="12">
        <f t="shared" si="223"/>
        <v>15747.843999999994</v>
      </c>
      <c r="AA138" s="67">
        <f t="shared" si="223"/>
        <v>4777</v>
      </c>
      <c r="AB138" s="260"/>
      <c r="AC138" s="67">
        <f t="shared" si="188"/>
        <v>1404</v>
      </c>
      <c r="AD138" s="12">
        <f>SUM(AD104:$AT104)</f>
        <v>1404</v>
      </c>
      <c r="AE138" s="12">
        <f>SUM(AE104:$AT104)</f>
        <v>1404</v>
      </c>
      <c r="AF138" s="12">
        <f>SUM(AF104:$AT104)</f>
        <v>1404</v>
      </c>
      <c r="AG138" s="12">
        <f>SUM(AG104:$AT104)</f>
        <v>1404</v>
      </c>
      <c r="AH138" s="12">
        <f>SUM(AH104:$AT104)</f>
        <v>1404</v>
      </c>
      <c r="AI138" s="12">
        <f>SUM(AI104:$AT104)</f>
        <v>1398.515625</v>
      </c>
      <c r="AJ138" s="12">
        <f>SUM(AJ104:$AT104)</f>
        <v>1393.03125</v>
      </c>
      <c r="AK138" s="12">
        <f>SUM(AK104:$AT104)</f>
        <v>1371.09375</v>
      </c>
      <c r="AL138" s="12">
        <f>SUM(AL104:$AT104)</f>
        <v>1349.15625</v>
      </c>
      <c r="AM138" s="12">
        <f>SUM(AM104:$AT104)</f>
        <v>1305.28125</v>
      </c>
      <c r="AN138" s="12">
        <f>SUM(AN104:$AT104)</f>
        <v>1261.40625</v>
      </c>
      <c r="AO138" s="12">
        <f>SUM(AO104:$AT104)</f>
        <v>1201.078125</v>
      </c>
      <c r="AP138" s="12">
        <f>SUM(AP104:$AT104)</f>
        <v>1140.75</v>
      </c>
      <c r="AQ138" s="12">
        <f>SUM(AQ104:$AT104)</f>
        <v>992.671875</v>
      </c>
      <c r="AR138" s="12">
        <f>SUM(AR104:$AT104)</f>
        <v>844.59375</v>
      </c>
      <c r="AS138" s="12">
        <f>SUM(AS104:$AT104)</f>
        <v>707.484375</v>
      </c>
      <c r="AT138" s="12">
        <f>SUM(AT104:$AT104)</f>
        <v>570.375</v>
      </c>
      <c r="AU138" s="36">
        <v>713.23199999999997</v>
      </c>
      <c r="AV138" s="146">
        <v>682.34399999999994</v>
      </c>
      <c r="AW138" s="67">
        <v>844.59375</v>
      </c>
      <c r="AX138" s="67" t="str">
        <f t="shared" si="189"/>
        <v>Massachusets</v>
      </c>
      <c r="AY138" s="255"/>
    </row>
    <row r="139" spans="5:51" x14ac:dyDescent="0.2">
      <c r="E139" s="254"/>
      <c r="F139" s="66" t="str">
        <f t="shared" ref="F139:G139" si="224">F105</f>
        <v>Michigan</v>
      </c>
      <c r="G139" s="67">
        <f t="shared" si="224"/>
        <v>30023</v>
      </c>
      <c r="H139" s="12">
        <f>SUM(H105:$X105)</f>
        <v>30022.999999999996</v>
      </c>
      <c r="I139" s="12">
        <f>SUM(I105:$X105)</f>
        <v>29947.942499999997</v>
      </c>
      <c r="J139" s="12">
        <f>SUM(J105:$X105)</f>
        <v>29872.884999999995</v>
      </c>
      <c r="K139" s="12">
        <f>SUM(K105:$X105)</f>
        <v>29797.827499999996</v>
      </c>
      <c r="L139" s="12">
        <f>SUM(L105:$X105)</f>
        <v>29722.769999999997</v>
      </c>
      <c r="M139" s="12">
        <f>SUM(M105:$X105)</f>
        <v>28371.734999999993</v>
      </c>
      <c r="N139" s="12">
        <f>SUM(N105:$X105)</f>
        <v>27020.699999999997</v>
      </c>
      <c r="O139" s="12">
        <f>SUM(O105:$X105)</f>
        <v>25069.204999999994</v>
      </c>
      <c r="P139" s="12">
        <f>SUM(P105:$X105)</f>
        <v>23117.709999999995</v>
      </c>
      <c r="Q139" s="12">
        <f>SUM(Q105:$X105)</f>
        <v>20715.87</v>
      </c>
      <c r="R139" s="12">
        <f>SUM(R105:$X105)</f>
        <v>18314.03</v>
      </c>
      <c r="S139" s="12">
        <f>SUM(S105:$X105)</f>
        <v>15461.845000000001</v>
      </c>
      <c r="T139" s="12">
        <f>SUM(T105:$X105)</f>
        <v>12609.66</v>
      </c>
      <c r="U139" s="12">
        <f>SUM(U105:$X105)</f>
        <v>9907.59</v>
      </c>
      <c r="V139" s="12">
        <f>SUM(V105:$X105)</f>
        <v>7205.52</v>
      </c>
      <c r="W139" s="12">
        <f>SUM(W105:$X105)</f>
        <v>5254.0250000000005</v>
      </c>
      <c r="X139" s="12">
        <f>SUM(X105:$X105)</f>
        <v>3302.53</v>
      </c>
      <c r="Y139" s="36">
        <f t="shared" ref="Y139:AA139" si="225">Y105</f>
        <v>13660.465</v>
      </c>
      <c r="Z139" s="12">
        <f t="shared" si="225"/>
        <v>16247.246679999998</v>
      </c>
      <c r="AA139" s="67">
        <f t="shared" si="225"/>
        <v>7205.5199999999995</v>
      </c>
      <c r="AB139" s="260"/>
      <c r="AC139" s="67">
        <f t="shared" si="188"/>
        <v>2227</v>
      </c>
      <c r="AD139" s="12">
        <f>SUM(AD105:$AT105)</f>
        <v>2227</v>
      </c>
      <c r="AE139" s="12">
        <f>SUM(AE105:$AT105)</f>
        <v>2227</v>
      </c>
      <c r="AF139" s="12">
        <f>SUM(AF105:$AT105)</f>
        <v>2227</v>
      </c>
      <c r="AG139" s="12">
        <f>SUM(AG105:$AT105)</f>
        <v>2227</v>
      </c>
      <c r="AH139" s="12">
        <f>SUM(AH105:$AT105)</f>
        <v>2227</v>
      </c>
      <c r="AI139" s="12">
        <f>SUM(AI105:$AT105)</f>
        <v>2215.8649999999998</v>
      </c>
      <c r="AJ139" s="12">
        <f>SUM(AJ105:$AT105)</f>
        <v>2204.73</v>
      </c>
      <c r="AK139" s="12">
        <f>SUM(AK105:$AT105)</f>
        <v>2193.5950000000003</v>
      </c>
      <c r="AL139" s="12">
        <f>SUM(AL105:$AT105)</f>
        <v>2182.46</v>
      </c>
      <c r="AM139" s="12">
        <f>SUM(AM105:$AT105)</f>
        <v>2137.92</v>
      </c>
      <c r="AN139" s="12">
        <f>SUM(AN105:$AT105)</f>
        <v>2093.38</v>
      </c>
      <c r="AO139" s="12">
        <f>SUM(AO105:$AT105)</f>
        <v>1982.03</v>
      </c>
      <c r="AP139" s="12">
        <f>SUM(AP105:$AT105)</f>
        <v>1870.68</v>
      </c>
      <c r="AQ139" s="12">
        <f>SUM(AQ105:$AT105)</f>
        <v>1659.115</v>
      </c>
      <c r="AR139" s="12">
        <f>SUM(AR105:$AT105)</f>
        <v>1447.5500000000002</v>
      </c>
      <c r="AS139" s="12">
        <f>SUM(AS105:$AT105)</f>
        <v>1146.905</v>
      </c>
      <c r="AT139" s="12">
        <f>SUM(AT105:$AT105)</f>
        <v>846.26</v>
      </c>
      <c r="AU139" s="36">
        <v>1247.1200000000001</v>
      </c>
      <c r="AV139" s="146">
        <v>979.88</v>
      </c>
      <c r="AW139" s="67">
        <v>1447.55</v>
      </c>
      <c r="AX139" s="67" t="str">
        <f t="shared" si="189"/>
        <v>Michigan</v>
      </c>
      <c r="AY139" s="255"/>
    </row>
    <row r="140" spans="5:51" x14ac:dyDescent="0.2">
      <c r="E140" s="254"/>
      <c r="F140" s="66" t="str">
        <f t="shared" ref="F140:G140" si="226">F106</f>
        <v>Indiana</v>
      </c>
      <c r="G140" s="67">
        <f t="shared" si="226"/>
        <v>10154</v>
      </c>
      <c r="H140" s="12">
        <f>SUM(H106:$X106)</f>
        <v>10133.692000000001</v>
      </c>
      <c r="I140" s="12">
        <f>SUM(I106:$X106)</f>
        <v>10087.998999999998</v>
      </c>
      <c r="J140" s="12">
        <f>SUM(J106:$X106)</f>
        <v>10042.305999999999</v>
      </c>
      <c r="K140" s="12">
        <f>SUM(K106:$X106)</f>
        <v>9996.6129999999994</v>
      </c>
      <c r="L140" s="12">
        <f>SUM(L106:$X106)</f>
        <v>9950.92</v>
      </c>
      <c r="M140" s="12">
        <f>SUM(M106:$X106)</f>
        <v>9407.6809999999987</v>
      </c>
      <c r="N140" s="12">
        <f>SUM(N106:$X106)</f>
        <v>8864.4419999999991</v>
      </c>
      <c r="O140" s="12">
        <f>SUM(O106:$X106)</f>
        <v>8158.7389999999996</v>
      </c>
      <c r="P140" s="12">
        <f>SUM(P106:$X106)</f>
        <v>7453.0360000000001</v>
      </c>
      <c r="Q140" s="12">
        <f>SUM(Q106:$X106)</f>
        <v>6589.9460000000008</v>
      </c>
      <c r="R140" s="12">
        <f>SUM(R106:$X106)</f>
        <v>5726.8560000000007</v>
      </c>
      <c r="S140" s="12">
        <f>SUM(S106:$X106)</f>
        <v>4721.6100000000006</v>
      </c>
      <c r="T140" s="12">
        <f>SUM(T106:$X106)</f>
        <v>3716.3640000000005</v>
      </c>
      <c r="U140" s="12">
        <f>SUM(U106:$X106)</f>
        <v>2883.7360000000003</v>
      </c>
      <c r="V140" s="12">
        <f>SUM(V106:$X106)</f>
        <v>2051.1080000000002</v>
      </c>
      <c r="W140" s="12">
        <f>SUM(W106:$X106)</f>
        <v>1518.0230000000001</v>
      </c>
      <c r="X140" s="12">
        <f>SUM(X106:$X106)</f>
        <v>984.93799999999999</v>
      </c>
      <c r="Y140" s="36">
        <f t="shared" ref="Y140:AA140" si="227">Y106</f>
        <v>4575.9000999999998</v>
      </c>
      <c r="Z140" s="12">
        <f t="shared" si="227"/>
        <v>5579.6229999999996</v>
      </c>
      <c r="AA140" s="67">
        <f t="shared" si="227"/>
        <v>2051.1080000000002</v>
      </c>
      <c r="AB140" s="260"/>
      <c r="AC140" s="67">
        <f t="shared" si="188"/>
        <v>436.43599999999992</v>
      </c>
      <c r="AD140" s="12">
        <f>SUM(AD106:$AT106)</f>
        <v>436.43599999999992</v>
      </c>
      <c r="AE140" s="12">
        <f>SUM(AE106:$AT106)</f>
        <v>436.43599999999992</v>
      </c>
      <c r="AF140" s="12">
        <f>SUM(AF106:$AT106)</f>
        <v>436.43599999999992</v>
      </c>
      <c r="AG140" s="12">
        <f>SUM(AG106:$AT106)</f>
        <v>436.43599999999992</v>
      </c>
      <c r="AH140" s="12">
        <f>SUM(AH106:$AT106)</f>
        <v>436.43599999999992</v>
      </c>
      <c r="AI140" s="12">
        <f>SUM(AI106:$AT106)</f>
        <v>436.43599999999992</v>
      </c>
      <c r="AJ140" s="12">
        <f>SUM(AJ106:$AT106)</f>
        <v>436.43599999999992</v>
      </c>
      <c r="AK140" s="12">
        <f>SUM(AK106:$AT106)</f>
        <v>434.03800000000001</v>
      </c>
      <c r="AL140" s="12">
        <f>SUM(AL106:$AT106)</f>
        <v>431.64</v>
      </c>
      <c r="AM140" s="12">
        <f>SUM(AM106:$AT106)</f>
        <v>425.75400000000002</v>
      </c>
      <c r="AN140" s="12">
        <f>SUM(AN106:$AT106)</f>
        <v>419.86799999999999</v>
      </c>
      <c r="AO140" s="12">
        <f>SUM(AO106:$AT106)</f>
        <v>404.39</v>
      </c>
      <c r="AP140" s="12">
        <f>SUM(AP106:$AT106)</f>
        <v>388.91199999999998</v>
      </c>
      <c r="AQ140" s="12">
        <f>SUM(AQ106:$AT106)</f>
        <v>342.26</v>
      </c>
      <c r="AR140" s="12">
        <f>SUM(AR106:$AT106)</f>
        <v>295.608</v>
      </c>
      <c r="AS140" s="12">
        <f>SUM(AS106:$AT106)</f>
        <v>233.91399999999999</v>
      </c>
      <c r="AT140" s="12">
        <f>SUM(AT106:$AT106)</f>
        <v>172.22</v>
      </c>
      <c r="AU140" s="36">
        <v>255.27800000000002</v>
      </c>
      <c r="AV140" s="146">
        <v>180.72199999999998</v>
      </c>
      <c r="AW140" s="67">
        <v>295.60799999999995</v>
      </c>
      <c r="AX140" s="67" t="str">
        <f t="shared" si="189"/>
        <v>Indiana</v>
      </c>
      <c r="AY140" s="255"/>
    </row>
    <row r="141" spans="5:51" x14ac:dyDescent="0.2">
      <c r="E141" s="254"/>
      <c r="F141" s="66" t="str">
        <f t="shared" ref="F141:G141" si="228">F107</f>
        <v>Maryland</v>
      </c>
      <c r="G141" s="67">
        <f t="shared" si="228"/>
        <v>14193</v>
      </c>
      <c r="H141" s="12">
        <f>SUM(H107:$X107)</f>
        <v>14193</v>
      </c>
      <c r="I141" s="12">
        <f>SUM(I107:$X107)</f>
        <v>14134</v>
      </c>
      <c r="J141" s="12">
        <f>SUM(J107:$X107)</f>
        <v>14075</v>
      </c>
      <c r="K141" s="12">
        <f>SUM(K107:$X107)</f>
        <v>13916</v>
      </c>
      <c r="L141" s="12">
        <f>SUM(L107:$X107)</f>
        <v>13757</v>
      </c>
      <c r="M141" s="12">
        <f>SUM(M107:$X107)</f>
        <v>12985.5</v>
      </c>
      <c r="N141" s="12">
        <f>SUM(N107:$X107)</f>
        <v>12214</v>
      </c>
      <c r="O141" s="12">
        <f>SUM(O107:$X107)</f>
        <v>11049.5</v>
      </c>
      <c r="P141" s="12">
        <f>SUM(P107:$X107)</f>
        <v>9885</v>
      </c>
      <c r="Q141" s="12">
        <f>SUM(Q107:$X107)</f>
        <v>8615.5</v>
      </c>
      <c r="R141" s="12">
        <f>SUM(R107:$X107)</f>
        <v>7346</v>
      </c>
      <c r="S141" s="12">
        <f>SUM(S107:$X107)</f>
        <v>5990</v>
      </c>
      <c r="T141" s="12">
        <f>SUM(T107:$X107)</f>
        <v>4634</v>
      </c>
      <c r="U141" s="12">
        <f>SUM(U107:$X107)</f>
        <v>3592.5</v>
      </c>
      <c r="V141" s="12">
        <f>SUM(V107:$X107)</f>
        <v>2551</v>
      </c>
      <c r="W141" s="12">
        <f>SUM(W107:$X107)</f>
        <v>1835</v>
      </c>
      <c r="X141" s="12">
        <f>SUM(X107:$X107)</f>
        <v>1119</v>
      </c>
      <c r="Y141" s="36">
        <f t="shared" ref="Y141:AA141" si="229">Y107</f>
        <v>6570</v>
      </c>
      <c r="Z141" s="12">
        <f t="shared" si="229"/>
        <v>7623</v>
      </c>
      <c r="AA141" s="67">
        <f t="shared" si="229"/>
        <v>1119</v>
      </c>
      <c r="AB141" s="260"/>
      <c r="AC141" s="67">
        <f t="shared" si="188"/>
        <v>0</v>
      </c>
      <c r="AD141" s="12">
        <f>SUM(AD107:$AT107)</f>
        <v>0</v>
      </c>
      <c r="AE141" s="12">
        <f>SUM(AE107:$AT107)</f>
        <v>0</v>
      </c>
      <c r="AF141" s="12">
        <f>SUM(AF107:$AT107)</f>
        <v>0</v>
      </c>
      <c r="AG141" s="12">
        <f>SUM(AG107:$AT107)</f>
        <v>0</v>
      </c>
      <c r="AH141" s="12">
        <f>SUM(AH107:$AT107)</f>
        <v>0</v>
      </c>
      <c r="AI141" s="12">
        <f>SUM(AI107:$AT107)</f>
        <v>0</v>
      </c>
      <c r="AJ141" s="12">
        <f>SUM(AJ107:$AT107)</f>
        <v>0</v>
      </c>
      <c r="AK141" s="12">
        <f>SUM(AK107:$AT107)</f>
        <v>0</v>
      </c>
      <c r="AL141" s="12">
        <f>SUM(AL107:$AT107)</f>
        <v>0</v>
      </c>
      <c r="AM141" s="12">
        <f>SUM(AM107:$AT107)</f>
        <v>0</v>
      </c>
      <c r="AN141" s="12">
        <f>SUM(AN107:$AT107)</f>
        <v>0</v>
      </c>
      <c r="AO141" s="12">
        <f>SUM(AO107:$AT107)</f>
        <v>0</v>
      </c>
      <c r="AP141" s="12">
        <f>SUM(AP107:$AT107)</f>
        <v>0</v>
      </c>
      <c r="AQ141" s="12">
        <f>SUM(AQ107:$AT107)</f>
        <v>0</v>
      </c>
      <c r="AR141" s="12">
        <f>SUM(AR107:$AT107)</f>
        <v>0</v>
      </c>
      <c r="AS141" s="12">
        <f>SUM(AS107:$AT107)</f>
        <v>0</v>
      </c>
      <c r="AT141" s="12">
        <f>SUM(AT107:$AT107)</f>
        <v>0</v>
      </c>
      <c r="AU141" s="211"/>
      <c r="AV141" s="212"/>
      <c r="AW141" s="213"/>
      <c r="AX141" s="67" t="str">
        <f t="shared" si="189"/>
        <v>Maryland</v>
      </c>
      <c r="AY141" s="255"/>
    </row>
    <row r="142" spans="5:51" x14ac:dyDescent="0.2">
      <c r="E142" s="254"/>
      <c r="F142" s="66" t="str">
        <f t="shared" ref="F142:G142" si="230">F108</f>
        <v>Ohio</v>
      </c>
      <c r="G142" s="67">
        <f t="shared" si="230"/>
        <v>13715</v>
      </c>
      <c r="H142" s="12">
        <f>SUM(H108:$X108)</f>
        <v>0</v>
      </c>
      <c r="I142" s="12">
        <f>SUM(I108:$X108)</f>
        <v>0</v>
      </c>
      <c r="J142" s="12">
        <f>SUM(J108:$X108)</f>
        <v>0</v>
      </c>
      <c r="K142" s="12">
        <f>SUM(K108:$X108)</f>
        <v>0</v>
      </c>
      <c r="L142" s="12">
        <f>SUM(L108:$X108)</f>
        <v>0</v>
      </c>
      <c r="M142" s="12">
        <f>SUM(M108:$X108)</f>
        <v>0</v>
      </c>
      <c r="N142" s="12">
        <f>SUM(N108:$X108)</f>
        <v>0</v>
      </c>
      <c r="O142" s="12">
        <f>SUM(O108:$X108)</f>
        <v>0</v>
      </c>
      <c r="P142" s="12">
        <f>SUM(P108:$X108)</f>
        <v>0</v>
      </c>
      <c r="Q142" s="12">
        <f>SUM(Q108:$X108)</f>
        <v>0</v>
      </c>
      <c r="R142" s="12">
        <f>SUM(R108:$X108)</f>
        <v>0</v>
      </c>
      <c r="S142" s="12">
        <f>SUM(S108:$X108)</f>
        <v>0</v>
      </c>
      <c r="T142" s="12">
        <f>SUM(T108:$X108)</f>
        <v>0</v>
      </c>
      <c r="U142" s="12">
        <f>SUM(U108:$X108)</f>
        <v>0</v>
      </c>
      <c r="V142" s="12">
        <f>SUM(V108:$X108)</f>
        <v>0</v>
      </c>
      <c r="W142" s="12">
        <f>SUM(W108:$X108)</f>
        <v>0</v>
      </c>
      <c r="X142" s="12">
        <f>SUM(X108:$X108)</f>
        <v>0</v>
      </c>
      <c r="Y142" s="36">
        <f t="shared" ref="Y142:AA142" si="231">Y108</f>
        <v>0</v>
      </c>
      <c r="Z142" s="12">
        <f t="shared" si="231"/>
        <v>0</v>
      </c>
      <c r="AA142" s="67">
        <f t="shared" si="231"/>
        <v>0</v>
      </c>
      <c r="AB142" s="260"/>
      <c r="AC142" s="67">
        <f t="shared" si="188"/>
        <v>557</v>
      </c>
      <c r="AD142" s="12">
        <f>SUM(AD108:$AT108)</f>
        <v>557</v>
      </c>
      <c r="AE142" s="12">
        <f>SUM(AE108:$AT108)</f>
        <v>557</v>
      </c>
      <c r="AF142" s="12">
        <f>SUM(AF108:$AT108)</f>
        <v>557</v>
      </c>
      <c r="AG142" s="12">
        <f>SUM(AG108:$AT108)</f>
        <v>557</v>
      </c>
      <c r="AH142" s="12">
        <f>SUM(AH108:$AT108)</f>
        <v>557</v>
      </c>
      <c r="AI142" s="12">
        <f>SUM(AI108:$AT108)</f>
        <v>557</v>
      </c>
      <c r="AJ142" s="12">
        <f>SUM(AJ108:$AT108)</f>
        <v>557</v>
      </c>
      <c r="AK142" s="12">
        <f>SUM(AK108:$AT108)</f>
        <v>555.5</v>
      </c>
      <c r="AL142" s="12">
        <f>SUM(AL108:$AT108)</f>
        <v>554</v>
      </c>
      <c r="AM142" s="12">
        <f>SUM(AM108:$AT108)</f>
        <v>549</v>
      </c>
      <c r="AN142" s="12">
        <f>SUM(AN108:$AT108)</f>
        <v>544</v>
      </c>
      <c r="AO142" s="12">
        <f>SUM(AO108:$AT108)</f>
        <v>527.5</v>
      </c>
      <c r="AP142" s="12">
        <f>SUM(AP108:$AT108)</f>
        <v>511</v>
      </c>
      <c r="AQ142" s="12">
        <f>SUM(AQ108:$AT108)</f>
        <v>466</v>
      </c>
      <c r="AR142" s="12">
        <f>SUM(AR108:$AT108)</f>
        <v>421</v>
      </c>
      <c r="AS142" s="12">
        <f>SUM(AS108:$AT108)</f>
        <v>348.5</v>
      </c>
      <c r="AT142" s="12">
        <f>SUM(AT108:$AT108)</f>
        <v>276</v>
      </c>
      <c r="AU142" s="36">
        <v>326.12350000000004</v>
      </c>
      <c r="AV142" s="146">
        <v>230.87649999999999</v>
      </c>
      <c r="AW142" s="67">
        <v>421</v>
      </c>
      <c r="AX142" s="67" t="str">
        <f t="shared" si="189"/>
        <v>Ohio</v>
      </c>
      <c r="AY142" s="255"/>
    </row>
    <row r="143" spans="5:51" x14ac:dyDescent="0.2">
      <c r="E143" s="254"/>
      <c r="F143" s="66" t="str">
        <f t="shared" ref="F143:G143" si="232">F109</f>
        <v>Colorado</v>
      </c>
      <c r="G143" s="67">
        <f t="shared" si="232"/>
        <v>10447</v>
      </c>
      <c r="H143" s="12">
        <f>SUM(H109:$X109)</f>
        <v>10407.301400000002</v>
      </c>
      <c r="I143" s="12">
        <f>SUM(I109:$X109)</f>
        <v>10348.798200000001</v>
      </c>
      <c r="J143" s="12">
        <f>SUM(J109:$X109)</f>
        <v>10290.295000000002</v>
      </c>
      <c r="K143" s="12">
        <f>SUM(K109:$X109)</f>
        <v>10166.498050000002</v>
      </c>
      <c r="L143" s="12">
        <f>SUM(L109:$X109)</f>
        <v>10042.701100000002</v>
      </c>
      <c r="M143" s="12">
        <f>SUM(M109:$X109)</f>
        <v>9351.1097000000009</v>
      </c>
      <c r="N143" s="12">
        <f>SUM(N109:$X109)</f>
        <v>8659.5182999999997</v>
      </c>
      <c r="O143" s="12">
        <f>SUM(O109:$X109)</f>
        <v>7810.6995499999994</v>
      </c>
      <c r="P143" s="12">
        <f>SUM(P109:$X109)</f>
        <v>6961.8807999999999</v>
      </c>
      <c r="Q143" s="12">
        <f>SUM(Q109:$X109)</f>
        <v>6105.2267999999995</v>
      </c>
      <c r="R143" s="12">
        <f>SUM(R109:$X109)</f>
        <v>5248.5727999999999</v>
      </c>
      <c r="S143" s="12">
        <f>SUM(S109:$X109)</f>
        <v>4311.4769000000006</v>
      </c>
      <c r="T143" s="12">
        <f>SUM(T109:$X109)</f>
        <v>3374.3810000000003</v>
      </c>
      <c r="U143" s="12">
        <f>SUM(U109:$X109)</f>
        <v>2627.9428500000004</v>
      </c>
      <c r="V143" s="12">
        <f>SUM(V109:$X109)</f>
        <v>1881.5047</v>
      </c>
      <c r="W143" s="12">
        <f>SUM(W109:$X109)</f>
        <v>1379.0040000000001</v>
      </c>
      <c r="X143" s="12">
        <f>SUM(X109:$X109)</f>
        <v>876.50330000000008</v>
      </c>
      <c r="Y143" s="36">
        <f t="shared" ref="Y143:AA143" si="233">Y109</f>
        <v>4955.0120999999999</v>
      </c>
      <c r="Z143" s="12">
        <f t="shared" si="233"/>
        <v>5491.9878999999992</v>
      </c>
      <c r="AA143" s="67">
        <f t="shared" si="233"/>
        <v>1881.5046999999997</v>
      </c>
      <c r="AB143" s="260"/>
      <c r="AC143" s="67">
        <f t="shared" si="188"/>
        <v>0</v>
      </c>
      <c r="AD143" s="12">
        <f>SUM(AD109:$AT109)</f>
        <v>0</v>
      </c>
      <c r="AE143" s="12">
        <f>SUM(AE109:$AT109)</f>
        <v>0</v>
      </c>
      <c r="AF143" s="12">
        <f>SUM(AF109:$AT109)</f>
        <v>0</v>
      </c>
      <c r="AG143" s="12">
        <f>SUM(AG109:$AT109)</f>
        <v>0</v>
      </c>
      <c r="AH143" s="12">
        <f>SUM(AH109:$AT109)</f>
        <v>0</v>
      </c>
      <c r="AI143" s="12">
        <f>SUM(AI109:$AT109)</f>
        <v>0</v>
      </c>
      <c r="AJ143" s="12">
        <f>SUM(AJ109:$AT109)</f>
        <v>0</v>
      </c>
      <c r="AK143" s="12">
        <f>SUM(AK109:$AT109)</f>
        <v>0</v>
      </c>
      <c r="AL143" s="12">
        <f>SUM(AL109:$AT109)</f>
        <v>0</v>
      </c>
      <c r="AM143" s="12">
        <f>SUM(AM109:$AT109)</f>
        <v>0</v>
      </c>
      <c r="AN143" s="12">
        <f>SUM(AN109:$AT109)</f>
        <v>0</v>
      </c>
      <c r="AO143" s="12">
        <f>SUM(AO109:$AT109)</f>
        <v>0</v>
      </c>
      <c r="AP143" s="12">
        <f>SUM(AP109:$AT109)</f>
        <v>0</v>
      </c>
      <c r="AQ143" s="12">
        <f>SUM(AQ109:$AT109)</f>
        <v>0</v>
      </c>
      <c r="AR143" s="12">
        <f>SUM(AR109:$AT109)</f>
        <v>0</v>
      </c>
      <c r="AS143" s="12">
        <f>SUM(AS109:$AT109)</f>
        <v>0</v>
      </c>
      <c r="AT143" s="12">
        <f>SUM(AT109:$AT109)</f>
        <v>0</v>
      </c>
      <c r="AU143" s="36">
        <v>0</v>
      </c>
      <c r="AV143" s="146">
        <v>0</v>
      </c>
      <c r="AW143" s="67">
        <v>0</v>
      </c>
      <c r="AX143" s="67" t="str">
        <f t="shared" si="189"/>
        <v>Colorado</v>
      </c>
      <c r="AY143" s="255"/>
    </row>
    <row r="144" spans="5:51" x14ac:dyDescent="0.2">
      <c r="E144" s="254"/>
      <c r="F144" s="66" t="str">
        <f t="shared" ref="F144:G144" si="234">F110</f>
        <v>Virginia</v>
      </c>
      <c r="G144" s="67">
        <f t="shared" si="234"/>
        <v>9630</v>
      </c>
      <c r="H144" s="12">
        <f>SUM(H110:$X110)</f>
        <v>9629</v>
      </c>
      <c r="I144" s="12">
        <f>SUM(I110:$X110)</f>
        <v>9580.5</v>
      </c>
      <c r="J144" s="12">
        <f>SUM(J110:$X110)</f>
        <v>9532</v>
      </c>
      <c r="K144" s="12">
        <f>SUM(K110:$X110)</f>
        <v>9433.5</v>
      </c>
      <c r="L144" s="12">
        <f>SUM(L110:$X110)</f>
        <v>9335</v>
      </c>
      <c r="M144" s="12">
        <f>SUM(M110:$X110)</f>
        <v>8758</v>
      </c>
      <c r="N144" s="12">
        <f>SUM(N110:$X110)</f>
        <v>8181</v>
      </c>
      <c r="O144" s="12">
        <f>SUM(O110:$X110)</f>
        <v>7440.5</v>
      </c>
      <c r="P144" s="12">
        <f>SUM(P110:$X110)</f>
        <v>6700</v>
      </c>
      <c r="Q144" s="12">
        <f>SUM(Q110:$X110)</f>
        <v>5868</v>
      </c>
      <c r="R144" s="12">
        <f>SUM(R110:$X110)</f>
        <v>5036</v>
      </c>
      <c r="S144" s="12">
        <f>SUM(S110:$X110)</f>
        <v>4129.5</v>
      </c>
      <c r="T144" s="12">
        <f>SUM(T110:$X110)</f>
        <v>3223</v>
      </c>
      <c r="U144" s="12">
        <f>SUM(U110:$X110)</f>
        <v>2483</v>
      </c>
      <c r="V144" s="12">
        <f>SUM(V110:$X110)</f>
        <v>1743</v>
      </c>
      <c r="W144" s="12">
        <f>SUM(W110:$X110)</f>
        <v>1315.5</v>
      </c>
      <c r="X144" s="12">
        <f>SUM(X110:$X110)</f>
        <v>888</v>
      </c>
      <c r="Y144" s="36">
        <f t="shared" ref="Y144:AA144" si="235">Y110</f>
        <v>4605.5</v>
      </c>
      <c r="Z144" s="12">
        <f t="shared" si="235"/>
        <v>5024.5</v>
      </c>
      <c r="AA144" s="67">
        <f t="shared" si="235"/>
        <v>1742.9999999999998</v>
      </c>
      <c r="AB144" s="260"/>
      <c r="AC144" s="67">
        <f t="shared" si="188"/>
        <v>323</v>
      </c>
      <c r="AD144" s="12">
        <f>SUM(AD110:$AT110)</f>
        <v>323</v>
      </c>
      <c r="AE144" s="12">
        <f>SUM(AE110:$AT110)</f>
        <v>323</v>
      </c>
      <c r="AF144" s="12">
        <f>SUM(AF110:$AT110)</f>
        <v>323</v>
      </c>
      <c r="AG144" s="12">
        <f>SUM(AG110:$AT110)</f>
        <v>323</v>
      </c>
      <c r="AH144" s="12">
        <f>SUM(AH110:$AT110)</f>
        <v>323</v>
      </c>
      <c r="AI144" s="12">
        <f>SUM(AI110:$AT110)</f>
        <v>322.5</v>
      </c>
      <c r="AJ144" s="12">
        <f>SUM(AJ110:$AT110)</f>
        <v>322</v>
      </c>
      <c r="AK144" s="12">
        <f>SUM(AK110:$AT110)</f>
        <v>320.5</v>
      </c>
      <c r="AL144" s="12">
        <f>SUM(AL110:$AT110)</f>
        <v>319</v>
      </c>
      <c r="AM144" s="12">
        <f>SUM(AM110:$AT110)</f>
        <v>315.5</v>
      </c>
      <c r="AN144" s="12">
        <f>SUM(AN110:$AT110)</f>
        <v>312</v>
      </c>
      <c r="AO144" s="12">
        <f>SUM(AO110:$AT110)</f>
        <v>302</v>
      </c>
      <c r="AP144" s="12">
        <f>SUM(AP110:$AT110)</f>
        <v>292</v>
      </c>
      <c r="AQ144" s="12">
        <f>SUM(AQ110:$AT110)</f>
        <v>262.5</v>
      </c>
      <c r="AR144" s="12">
        <f>SUM(AR110:$AT110)</f>
        <v>233</v>
      </c>
      <c r="AS144" s="12">
        <f>SUM(AS110:$AT110)</f>
        <v>190</v>
      </c>
      <c r="AT144" s="12">
        <f>SUM(AT110:$AT110)</f>
        <v>147</v>
      </c>
      <c r="AU144" s="36">
        <v>184.67999999999998</v>
      </c>
      <c r="AV144" s="146">
        <v>140.21199999999999</v>
      </c>
      <c r="AW144" s="67">
        <v>233.00000000000003</v>
      </c>
      <c r="AX144" s="67" t="str">
        <f t="shared" si="189"/>
        <v>Virginia</v>
      </c>
      <c r="AY144" s="255"/>
    </row>
    <row r="145" spans="4:51" ht="13.5" thickBot="1" x14ac:dyDescent="0.25">
      <c r="E145" s="254"/>
      <c r="F145" s="208" t="str">
        <f t="shared" ref="F145:G145" si="236">F111</f>
        <v>Tennessee</v>
      </c>
      <c r="G145" s="149">
        <f t="shared" si="236"/>
        <v>7394</v>
      </c>
      <c r="H145" s="205">
        <f>SUM(H111:$X111)</f>
        <v>7387</v>
      </c>
      <c r="I145" s="205">
        <f>SUM(I111:$X111)</f>
        <v>7333.5</v>
      </c>
      <c r="J145" s="205">
        <f>SUM(J111:$X111)</f>
        <v>7280</v>
      </c>
      <c r="K145" s="205">
        <f>SUM(K111:$X111)</f>
        <v>7078.5</v>
      </c>
      <c r="L145" s="205">
        <f>SUM(L111:$X111)</f>
        <v>6877</v>
      </c>
      <c r="M145" s="205">
        <f>SUM(M111:$X111)</f>
        <v>6141.5</v>
      </c>
      <c r="N145" s="205">
        <f>SUM(N111:$X111)</f>
        <v>5406</v>
      </c>
      <c r="O145" s="205">
        <f>SUM(O111:$X111)</f>
        <v>4770.5</v>
      </c>
      <c r="P145" s="205">
        <f>SUM(P111:$X111)</f>
        <v>4135</v>
      </c>
      <c r="Q145" s="205">
        <f>SUM(Q111:$X111)</f>
        <v>3504</v>
      </c>
      <c r="R145" s="205">
        <f>SUM(R111:$X111)</f>
        <v>2873</v>
      </c>
      <c r="S145" s="205">
        <f>SUM(S111:$X111)</f>
        <v>2201</v>
      </c>
      <c r="T145" s="205">
        <f>SUM(T111:$X111)</f>
        <v>1529</v>
      </c>
      <c r="U145" s="205">
        <f>SUM(U111:$X111)</f>
        <v>1094</v>
      </c>
      <c r="V145" s="205">
        <f>SUM(V111:$X111)</f>
        <v>659</v>
      </c>
      <c r="W145" s="205">
        <f>SUM(W111:$X111)</f>
        <v>450.5</v>
      </c>
      <c r="X145" s="205">
        <f>SUM(X111:$X111)</f>
        <v>242</v>
      </c>
      <c r="Y145" s="147">
        <f t="shared" ref="Y145:AA145" si="237">Y111</f>
        <v>3611.4922000000029</v>
      </c>
      <c r="Z145" s="205">
        <f t="shared" si="237"/>
        <v>3834.7342000000003</v>
      </c>
      <c r="AA145" s="149">
        <f t="shared" si="237"/>
        <v>659</v>
      </c>
      <c r="AB145" s="260"/>
      <c r="AC145" s="149">
        <f t="shared" si="188"/>
        <v>157</v>
      </c>
      <c r="AD145" s="205">
        <f>SUM(AD111:$AT111)</f>
        <v>157</v>
      </c>
      <c r="AE145" s="205">
        <f>SUM(AE111:$AT111)</f>
        <v>156.5</v>
      </c>
      <c r="AF145" s="205">
        <f>SUM(AF111:$AT111)</f>
        <v>156</v>
      </c>
      <c r="AG145" s="205">
        <f>SUM(AG111:$AT111)</f>
        <v>156</v>
      </c>
      <c r="AH145" s="205">
        <f>SUM(AH111:$AT111)</f>
        <v>156</v>
      </c>
      <c r="AI145" s="205">
        <f>SUM(AI111:$AT111)</f>
        <v>155.5</v>
      </c>
      <c r="AJ145" s="205">
        <f>SUM(AJ111:$AT111)</f>
        <v>155</v>
      </c>
      <c r="AK145" s="205">
        <f>SUM(AK111:$AT111)</f>
        <v>154.5</v>
      </c>
      <c r="AL145" s="205">
        <f>SUM(AL111:$AT111)</f>
        <v>154</v>
      </c>
      <c r="AM145" s="205">
        <f>SUM(AM111:$AT111)</f>
        <v>149.5</v>
      </c>
      <c r="AN145" s="205">
        <f>SUM(AN111:$AT111)</f>
        <v>145</v>
      </c>
      <c r="AO145" s="205">
        <f>SUM(AO111:$AT111)</f>
        <v>137.5</v>
      </c>
      <c r="AP145" s="205">
        <f>SUM(AP111:$AT111)</f>
        <v>130</v>
      </c>
      <c r="AQ145" s="205">
        <f>SUM(AQ111:$AT111)</f>
        <v>111.5</v>
      </c>
      <c r="AR145" s="205">
        <f>SUM(AR111:$AT111)</f>
        <v>93</v>
      </c>
      <c r="AS145" s="205">
        <f>SUM(AS111:$AT111)</f>
        <v>72.5</v>
      </c>
      <c r="AT145" s="205">
        <f>SUM(AT111:$AT111)</f>
        <v>52</v>
      </c>
      <c r="AU145" s="147">
        <v>96.004800000000031</v>
      </c>
      <c r="AV145" s="148">
        <v>61.004799999999939</v>
      </c>
      <c r="AW145" s="149">
        <v>93</v>
      </c>
      <c r="AX145" s="149" t="str">
        <f t="shared" si="189"/>
        <v>Tennessee</v>
      </c>
      <c r="AY145" s="255"/>
    </row>
    <row r="146" spans="4:51" x14ac:dyDescent="0.2">
      <c r="E146" s="254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  <c r="AA146" s="255"/>
      <c r="AB146" s="255"/>
      <c r="AC146" s="255"/>
      <c r="AD146" s="284"/>
      <c r="AE146" s="284"/>
      <c r="AF146" s="284"/>
      <c r="AG146" s="284"/>
      <c r="AH146" s="284"/>
      <c r="AI146" s="284"/>
      <c r="AJ146" s="284"/>
      <c r="AK146" s="284"/>
      <c r="AL146" s="284"/>
      <c r="AM146" s="284"/>
      <c r="AN146" s="284"/>
      <c r="AO146" s="284"/>
      <c r="AP146" s="284"/>
      <c r="AQ146" s="284"/>
      <c r="AR146" s="284"/>
      <c r="AS146" s="284"/>
      <c r="AT146" s="284"/>
      <c r="AU146" s="255"/>
      <c r="AV146" s="255"/>
      <c r="AW146" s="255"/>
      <c r="AX146" s="255"/>
      <c r="AY146" s="255"/>
    </row>
    <row r="147" spans="4:51" x14ac:dyDescent="0.2">
      <c r="E147" s="254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  <c r="AA147" s="255"/>
      <c r="AB147" s="255"/>
      <c r="AC147" s="255"/>
      <c r="AD147" s="284"/>
      <c r="AE147" s="284"/>
      <c r="AF147" s="284"/>
      <c r="AG147" s="284"/>
      <c r="AH147" s="284"/>
      <c r="AI147" s="284"/>
      <c r="AJ147" s="284"/>
      <c r="AK147" s="284"/>
      <c r="AL147" s="284"/>
      <c r="AM147" s="284"/>
      <c r="AN147" s="284"/>
      <c r="AO147" s="284"/>
      <c r="AP147" s="284"/>
      <c r="AQ147" s="284"/>
      <c r="AR147" s="284"/>
      <c r="AS147" s="284"/>
      <c r="AT147" s="284"/>
      <c r="AU147" s="255"/>
      <c r="AV147" s="255"/>
      <c r="AW147" s="255"/>
      <c r="AX147" s="255"/>
      <c r="AY147" s="255"/>
    </row>
    <row r="148" spans="4:51" x14ac:dyDescent="0.2">
      <c r="E148" s="254"/>
      <c r="AB148" s="255"/>
      <c r="AC148" s="172"/>
      <c r="AY148" s="255"/>
    </row>
    <row r="149" spans="4:51" x14ac:dyDescent="0.2">
      <c r="D149">
        <v>0</v>
      </c>
      <c r="E149" s="254">
        <v>0</v>
      </c>
      <c r="AB149" s="255"/>
      <c r="AC149" s="172"/>
      <c r="AY149" s="255"/>
    </row>
    <row r="150" spans="4:51" x14ac:dyDescent="0.2">
      <c r="E150" s="254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255"/>
      <c r="S150" s="255"/>
      <c r="T150" s="255"/>
      <c r="U150" s="255"/>
      <c r="V150" s="255"/>
      <c r="W150" s="255"/>
      <c r="X150" s="255"/>
      <c r="Y150" s="255"/>
      <c r="Z150" s="255"/>
      <c r="AA150" s="255"/>
      <c r="AB150" s="255"/>
      <c r="AC150" s="255"/>
      <c r="AD150" s="255"/>
      <c r="AE150" s="255"/>
      <c r="AF150" s="255"/>
      <c r="AG150" s="255"/>
      <c r="AH150" s="255"/>
      <c r="AI150" s="255"/>
      <c r="AJ150" s="255"/>
      <c r="AK150" s="255"/>
      <c r="AL150" s="255"/>
      <c r="AM150" s="255"/>
      <c r="AN150" s="255"/>
      <c r="AO150" s="255"/>
      <c r="AP150" s="255"/>
      <c r="AQ150" s="255"/>
      <c r="AR150" s="255"/>
      <c r="AS150" s="255"/>
      <c r="AT150" s="255"/>
      <c r="AU150" s="255"/>
      <c r="AV150" s="255"/>
      <c r="AW150" s="255"/>
      <c r="AX150" s="255"/>
      <c r="AY150" s="255"/>
    </row>
    <row r="151" spans="4:51" ht="13.5" thickBot="1" x14ac:dyDescent="0.25">
      <c r="E151" s="254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  <c r="Y151" s="255"/>
      <c r="Z151" s="255"/>
      <c r="AA151" s="255"/>
      <c r="AB151" s="255"/>
      <c r="AC151" s="255"/>
      <c r="AD151" s="255"/>
      <c r="AE151" s="255"/>
      <c r="AF151" s="255"/>
      <c r="AG151" s="255"/>
      <c r="AH151" s="255"/>
      <c r="AI151" s="255"/>
      <c r="AJ151" s="255"/>
      <c r="AK151" s="255"/>
      <c r="AL151" s="255"/>
      <c r="AM151" s="255"/>
      <c r="AN151" s="255"/>
      <c r="AO151" s="255"/>
      <c r="AP151" s="255"/>
      <c r="AQ151" s="255"/>
      <c r="AR151" s="255"/>
      <c r="AS151" s="255"/>
      <c r="AT151" s="255"/>
      <c r="AU151" s="255"/>
      <c r="AV151" s="255"/>
      <c r="AW151" s="255"/>
      <c r="AX151" s="255"/>
      <c r="AY151" s="255"/>
    </row>
    <row r="152" spans="4:51" x14ac:dyDescent="0.2">
      <c r="E152" s="254"/>
      <c r="F152" s="64"/>
      <c r="G152" s="190" t="s">
        <v>152</v>
      </c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68"/>
      <c r="Z152" s="169"/>
      <c r="AA152" s="37" t="s">
        <v>11</v>
      </c>
      <c r="AB152" s="256"/>
      <c r="AC152" s="194" t="s">
        <v>14</v>
      </c>
      <c r="AD152" s="190"/>
      <c r="AE152" s="190"/>
      <c r="AF152" s="190"/>
      <c r="AG152" s="190"/>
      <c r="AH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1"/>
      <c r="AU152" s="168"/>
      <c r="AV152" s="169"/>
      <c r="AW152" s="37" t="s">
        <v>14</v>
      </c>
      <c r="AX152" s="64"/>
      <c r="AY152" s="255"/>
    </row>
    <row r="153" spans="4:51" ht="13.5" thickBot="1" x14ac:dyDescent="0.25">
      <c r="E153" s="254"/>
      <c r="F153" s="253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5"/>
      <c r="Z153" s="7"/>
      <c r="AA153" s="38"/>
      <c r="AB153" s="256"/>
      <c r="AC153" s="195"/>
      <c r="AD153" s="192"/>
      <c r="AE153" s="192"/>
      <c r="AF153" s="192"/>
      <c r="AG153" s="192"/>
      <c r="AH153" s="192"/>
      <c r="AI153" s="192"/>
      <c r="AJ153" s="192"/>
      <c r="AK153" s="192"/>
      <c r="AL153" s="192"/>
      <c r="AM153" s="192"/>
      <c r="AN153" s="192"/>
      <c r="AO153" s="192"/>
      <c r="AP153" s="192"/>
      <c r="AQ153" s="192"/>
      <c r="AR153" s="192"/>
      <c r="AS153" s="192"/>
      <c r="AT153" s="193"/>
      <c r="AU153" s="86"/>
      <c r="AV153" s="87"/>
      <c r="AW153" s="38"/>
      <c r="AX153" s="250"/>
      <c r="AY153" s="255"/>
    </row>
    <row r="154" spans="4:51" x14ac:dyDescent="0.2">
      <c r="E154" s="254"/>
      <c r="F154" s="64" t="s">
        <v>19</v>
      </c>
      <c r="G154" s="64" t="s">
        <v>13</v>
      </c>
      <c r="H154" s="167">
        <v>0</v>
      </c>
      <c r="I154" s="167">
        <v>5</v>
      </c>
      <c r="J154" s="167">
        <v>10</v>
      </c>
      <c r="K154" s="167">
        <v>15</v>
      </c>
      <c r="L154" s="167">
        <v>20</v>
      </c>
      <c r="M154" s="167">
        <v>25</v>
      </c>
      <c r="N154" s="167">
        <v>30</v>
      </c>
      <c r="O154" s="167">
        <v>35</v>
      </c>
      <c r="P154" s="167">
        <v>40</v>
      </c>
      <c r="Q154" s="167">
        <v>45</v>
      </c>
      <c r="R154" s="167">
        <v>50</v>
      </c>
      <c r="S154" s="167">
        <v>55</v>
      </c>
      <c r="T154" s="167">
        <v>60</v>
      </c>
      <c r="U154" s="167">
        <v>65</v>
      </c>
      <c r="V154" s="167">
        <v>70</v>
      </c>
      <c r="W154" s="167">
        <v>75</v>
      </c>
      <c r="X154" s="167">
        <v>80</v>
      </c>
      <c r="Y154" s="168" t="s">
        <v>15</v>
      </c>
      <c r="Z154" s="169" t="s">
        <v>16</v>
      </c>
      <c r="AA154" s="37" t="s">
        <v>32</v>
      </c>
      <c r="AB154" s="257"/>
      <c r="AC154" s="64" t="s">
        <v>13</v>
      </c>
      <c r="AD154" s="222">
        <v>0</v>
      </c>
      <c r="AE154" s="222">
        <v>5</v>
      </c>
      <c r="AF154" s="222">
        <v>10</v>
      </c>
      <c r="AG154" s="222">
        <v>15</v>
      </c>
      <c r="AH154" s="222">
        <v>20</v>
      </c>
      <c r="AI154" s="222">
        <v>25</v>
      </c>
      <c r="AJ154" s="222">
        <v>30</v>
      </c>
      <c r="AK154" s="222">
        <v>35</v>
      </c>
      <c r="AL154" s="222">
        <v>40</v>
      </c>
      <c r="AM154" s="222">
        <v>45</v>
      </c>
      <c r="AN154" s="222">
        <v>50</v>
      </c>
      <c r="AO154" s="222">
        <v>55</v>
      </c>
      <c r="AP154" s="222">
        <v>60</v>
      </c>
      <c r="AQ154" s="222">
        <v>65</v>
      </c>
      <c r="AR154" s="222">
        <v>70</v>
      </c>
      <c r="AS154" s="222">
        <v>75</v>
      </c>
      <c r="AT154" s="222" t="s">
        <v>25</v>
      </c>
      <c r="AU154" s="168" t="s">
        <v>15</v>
      </c>
      <c r="AV154" s="169" t="s">
        <v>16</v>
      </c>
      <c r="AW154" s="37" t="s">
        <v>32</v>
      </c>
      <c r="AX154" s="64" t="str">
        <f t="shared" ref="AX154:AX155" si="238">F154</f>
        <v>Location</v>
      </c>
      <c r="AY154" s="255"/>
    </row>
    <row r="155" spans="4:51" ht="13.5" thickBot="1" x14ac:dyDescent="0.25">
      <c r="E155" s="261" t="s">
        <v>153</v>
      </c>
      <c r="F155" s="65"/>
      <c r="G155" s="6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32"/>
      <c r="Z155" s="9"/>
      <c r="AA155" s="39"/>
      <c r="AB155" s="258"/>
      <c r="AC155" s="65"/>
      <c r="AD155" s="244"/>
      <c r="AE155" s="244"/>
      <c r="AF155" s="227"/>
      <c r="AG155" s="227"/>
      <c r="AH155" s="227"/>
      <c r="AI155" s="227"/>
      <c r="AJ155" s="227"/>
      <c r="AK155" s="227"/>
      <c r="AL155" s="227"/>
      <c r="AM155" s="227"/>
      <c r="AN155" s="227"/>
      <c r="AO155" s="227"/>
      <c r="AP155" s="227"/>
      <c r="AQ155" s="227"/>
      <c r="AR155" s="227"/>
      <c r="AS155" s="227"/>
      <c r="AT155" s="227"/>
      <c r="AU155" s="32"/>
      <c r="AV155" s="9"/>
      <c r="AW155" s="39"/>
      <c r="AX155" s="251" t="s">
        <v>151</v>
      </c>
      <c r="AY155" s="255"/>
    </row>
    <row r="156" spans="4:51" x14ac:dyDescent="0.2">
      <c r="E156" s="261">
        <v>1</v>
      </c>
      <c r="F156" s="209" t="str">
        <f>F120</f>
        <v>Finland</v>
      </c>
      <c r="G156" s="204">
        <f>G120</f>
        <v>4284</v>
      </c>
      <c r="H156" s="262">
        <f>100*H120/$G120</f>
        <v>100</v>
      </c>
      <c r="I156" s="263">
        <f>100*I120/$G120</f>
        <v>98.996265172735761</v>
      </c>
      <c r="J156" s="263">
        <f>100*J120/$G120</f>
        <v>97.992530345471522</v>
      </c>
      <c r="K156" s="263">
        <f>100*K120/$G120</f>
        <v>95.529878618113912</v>
      </c>
      <c r="L156" s="263">
        <f>100*L120/$G120</f>
        <v>93.067226890756302</v>
      </c>
      <c r="M156" s="263">
        <f>100*M120/$G120</f>
        <v>84.803921568627445</v>
      </c>
      <c r="N156" s="263">
        <f>100*N120/$G120</f>
        <v>76.540616246498601</v>
      </c>
      <c r="O156" s="263">
        <f>100*O120/$G120</f>
        <v>68.359010270774974</v>
      </c>
      <c r="P156" s="263">
        <f>100*P120/$G120</f>
        <v>60.177404295051353</v>
      </c>
      <c r="Q156" s="263">
        <f>100*Q120/$G120</f>
        <v>51.832399626517272</v>
      </c>
      <c r="R156" s="263">
        <f>100*R120/$G120</f>
        <v>43.487394957983192</v>
      </c>
      <c r="S156" s="263">
        <f>100*S120/$G120</f>
        <v>33.531746031746032</v>
      </c>
      <c r="T156" s="271">
        <f>100*T120/$G120</f>
        <v>23.576097105508872</v>
      </c>
      <c r="U156" s="263">
        <f>100*U120/$G120</f>
        <v>18.58076563958917</v>
      </c>
      <c r="V156" s="263">
        <f>100*V120/$G120</f>
        <v>13.585434173669467</v>
      </c>
      <c r="W156" s="263">
        <f>100*W120/$G120</f>
        <v>10.784313725490197</v>
      </c>
      <c r="X156" s="264">
        <f>100*X120/$G120</f>
        <v>7.9831932773109244</v>
      </c>
      <c r="Y156" s="203">
        <f>Y120</f>
        <v>2034.8999999999999</v>
      </c>
      <c r="Z156" s="203">
        <f>Z120</f>
        <v>2249.1</v>
      </c>
      <c r="AA156" s="202">
        <f>AA120</f>
        <v>582</v>
      </c>
      <c r="AB156" s="259"/>
      <c r="AC156" s="202">
        <v>172</v>
      </c>
      <c r="AD156" s="262">
        <f>100*AD120/$AC120</f>
        <v>100</v>
      </c>
      <c r="AE156" s="263">
        <f t="shared" ref="AE156:AT156" si="239">100*AE120/$AC120</f>
        <v>100</v>
      </c>
      <c r="AF156" s="263">
        <f t="shared" si="239"/>
        <v>100</v>
      </c>
      <c r="AG156" s="263">
        <f t="shared" si="239"/>
        <v>100</v>
      </c>
      <c r="AH156" s="263">
        <f t="shared" si="239"/>
        <v>100</v>
      </c>
      <c r="AI156" s="263">
        <f t="shared" si="239"/>
        <v>100</v>
      </c>
      <c r="AJ156" s="263">
        <f t="shared" si="239"/>
        <v>100</v>
      </c>
      <c r="AK156" s="263">
        <f t="shared" si="239"/>
        <v>99.579831932773132</v>
      </c>
      <c r="AL156" s="263">
        <f t="shared" si="239"/>
        <v>99.159663865546207</v>
      </c>
      <c r="AM156" s="263">
        <f t="shared" si="239"/>
        <v>98.319327731092443</v>
      </c>
      <c r="AN156" s="263">
        <f t="shared" si="239"/>
        <v>97.47899159663865</v>
      </c>
      <c r="AO156" s="263">
        <f t="shared" si="239"/>
        <v>96.638655462184886</v>
      </c>
      <c r="AP156" s="263">
        <f t="shared" si="239"/>
        <v>95.798319327731093</v>
      </c>
      <c r="AQ156" s="263">
        <f t="shared" si="239"/>
        <v>92.436974789915965</v>
      </c>
      <c r="AR156" s="271">
        <f t="shared" si="239"/>
        <v>89.075630252100837</v>
      </c>
      <c r="AS156" s="263">
        <f t="shared" si="239"/>
        <v>78.571428571428584</v>
      </c>
      <c r="AT156" s="264">
        <f t="shared" si="239"/>
        <v>68.067226890756316</v>
      </c>
      <c r="AU156" s="204">
        <v>92.88000000000001</v>
      </c>
      <c r="AV156" s="207">
        <v>113.52000000000001</v>
      </c>
      <c r="AW156" s="202">
        <v>153.21008403361344</v>
      </c>
      <c r="AX156" s="67" t="str">
        <f>F156</f>
        <v>Finland</v>
      </c>
      <c r="AY156" s="255"/>
    </row>
    <row r="157" spans="4:51" x14ac:dyDescent="0.2">
      <c r="E157" s="261">
        <v>2</v>
      </c>
      <c r="F157" s="66" t="str">
        <f>F121</f>
        <v>Switzerland</v>
      </c>
      <c r="G157" s="36">
        <f>G121</f>
        <v>23487</v>
      </c>
      <c r="H157" s="265">
        <f>100*H121/$G121</f>
        <v>100</v>
      </c>
      <c r="I157" s="266">
        <f>100*I121/$G121</f>
        <v>99.812662323838723</v>
      </c>
      <c r="J157" s="266">
        <f>100*J121/$G121</f>
        <v>99.625324647677445</v>
      </c>
      <c r="K157" s="266">
        <f>100*K121/$G121</f>
        <v>98.35015114744327</v>
      </c>
      <c r="L157" s="266">
        <f>100*L121/$G121</f>
        <v>97.074977647209096</v>
      </c>
      <c r="M157" s="266">
        <f>100*M121/$G121</f>
        <v>91.244092476689232</v>
      </c>
      <c r="N157" s="266">
        <f>100*N121/$G121</f>
        <v>85.413207306169369</v>
      </c>
      <c r="O157" s="266">
        <f>100*O121/$G121</f>
        <v>78.796781198109599</v>
      </c>
      <c r="P157" s="266">
        <f>100*P121/$G121</f>
        <v>72.180355090049815</v>
      </c>
      <c r="Q157" s="266">
        <f>100*Q121/$G121</f>
        <v>64.186571294758807</v>
      </c>
      <c r="R157" s="266">
        <f>100*R121/$G121</f>
        <v>56.192787499467791</v>
      </c>
      <c r="S157" s="266">
        <f>100*S121/$G121</f>
        <v>45.608208796355427</v>
      </c>
      <c r="T157" s="272">
        <f>100*T121/$G121</f>
        <v>35.023630093243071</v>
      </c>
      <c r="U157" s="266">
        <f>100*U121/$G121</f>
        <v>28.588155149657258</v>
      </c>
      <c r="V157" s="266">
        <f>100*V121/$G121</f>
        <v>22.152680206071445</v>
      </c>
      <c r="W157" s="266">
        <f>100*W121/$G121</f>
        <v>17.079661089113127</v>
      </c>
      <c r="X157" s="267">
        <f>100*X121/$G121</f>
        <v>12.006641972154808</v>
      </c>
      <c r="Y157" s="12">
        <f>Y121</f>
        <v>12491</v>
      </c>
      <c r="Z157" s="12">
        <f>Z121</f>
        <v>10996</v>
      </c>
      <c r="AA157" s="67">
        <f>AA121</f>
        <v>5203</v>
      </c>
      <c r="AB157" s="260"/>
      <c r="AC157" s="67">
        <v>755</v>
      </c>
      <c r="AD157" s="265">
        <f t="shared" ref="AD157:AT157" si="240">100*AD121/$AC121</f>
        <v>100</v>
      </c>
      <c r="AE157" s="266">
        <f t="shared" si="240"/>
        <v>100</v>
      </c>
      <c r="AF157" s="266">
        <f t="shared" si="240"/>
        <v>100</v>
      </c>
      <c r="AG157" s="266">
        <f t="shared" si="240"/>
        <v>100</v>
      </c>
      <c r="AH157" s="266">
        <f t="shared" si="240"/>
        <v>100</v>
      </c>
      <c r="AI157" s="266">
        <f t="shared" si="240"/>
        <v>100</v>
      </c>
      <c r="AJ157" s="266">
        <f t="shared" si="240"/>
        <v>100</v>
      </c>
      <c r="AK157" s="266">
        <f t="shared" si="240"/>
        <v>99.735099337748338</v>
      </c>
      <c r="AL157" s="266">
        <f t="shared" si="240"/>
        <v>99.47019867549669</v>
      </c>
      <c r="AM157" s="266">
        <f t="shared" si="240"/>
        <v>99.403973509933778</v>
      </c>
      <c r="AN157" s="266">
        <f t="shared" si="240"/>
        <v>99.337748344370866</v>
      </c>
      <c r="AO157" s="266">
        <f t="shared" si="240"/>
        <v>98.211920529801318</v>
      </c>
      <c r="AP157" s="266">
        <f t="shared" si="240"/>
        <v>97.086092715231786</v>
      </c>
      <c r="AQ157" s="266">
        <f t="shared" si="240"/>
        <v>93.046357615894038</v>
      </c>
      <c r="AR157" s="272">
        <f t="shared" si="240"/>
        <v>89.006622516556291</v>
      </c>
      <c r="AS157" s="266">
        <f t="shared" si="240"/>
        <v>77.615894039735096</v>
      </c>
      <c r="AT157" s="267">
        <f t="shared" si="240"/>
        <v>66.225165562913915</v>
      </c>
      <c r="AU157" s="36">
        <v>474.00000000000006</v>
      </c>
      <c r="AV157" s="146">
        <v>281</v>
      </c>
      <c r="AW157" s="67">
        <v>672.00000000000011</v>
      </c>
      <c r="AX157" s="67" t="str">
        <f t="shared" ref="AX157:AX181" si="241">F157</f>
        <v>Switzerland</v>
      </c>
      <c r="AY157" s="255"/>
    </row>
    <row r="158" spans="4:51" x14ac:dyDescent="0.2">
      <c r="E158" s="261">
        <v>3</v>
      </c>
      <c r="F158" s="66" t="str">
        <f>F122</f>
        <v>South Korea</v>
      </c>
      <c r="G158" s="36">
        <f>G122</f>
        <v>10653</v>
      </c>
      <c r="H158" s="265">
        <f>100*H122/$G122</f>
        <v>100</v>
      </c>
      <c r="I158" s="266">
        <f>100*I122/$G122</f>
        <v>99.352295128132923</v>
      </c>
      <c r="J158" s="266">
        <f>100*J122/$G122</f>
        <v>98.704590256265845</v>
      </c>
      <c r="K158" s="266">
        <f>100*K122/$G122</f>
        <v>96.001126443255416</v>
      </c>
      <c r="L158" s="266">
        <f>100*L122/$G122</f>
        <v>93.297662630245</v>
      </c>
      <c r="M158" s="266">
        <f>100*M122/$G122</f>
        <v>79.601990049751237</v>
      </c>
      <c r="N158" s="266">
        <f>100*N122/$G122</f>
        <v>65.906317469257488</v>
      </c>
      <c r="O158" s="266">
        <f>100*O122/$G122</f>
        <v>60.574486060264711</v>
      </c>
      <c r="P158" s="266">
        <f>100*P122/$G122</f>
        <v>55.242654651271941</v>
      </c>
      <c r="Q158" s="266">
        <f>100*Q122/$G122</f>
        <v>48.61541349854501</v>
      </c>
      <c r="R158" s="266">
        <f>100*R122/$G122</f>
        <v>41.988172345818079</v>
      </c>
      <c r="S158" s="266">
        <f>100*S122/$G122</f>
        <v>32.863981976907915</v>
      </c>
      <c r="T158" s="272">
        <f>100*T122/$G122</f>
        <v>23.739791607997748</v>
      </c>
      <c r="U158" s="266">
        <f>100*U122/$G122</f>
        <v>17.436402891204356</v>
      </c>
      <c r="V158" s="266">
        <f>100*V122/$G122</f>
        <v>11.133014174410963</v>
      </c>
      <c r="W158" s="266">
        <f>100*W122/$G122</f>
        <v>7.8240871116117523</v>
      </c>
      <c r="X158" s="267">
        <f>100*X122/$G122</f>
        <v>4.5151600488125414</v>
      </c>
      <c r="Y158" s="12">
        <f>Y122</f>
        <v>4293</v>
      </c>
      <c r="Z158" s="12">
        <f>Z122</f>
        <v>6359.9999999999991</v>
      </c>
      <c r="AA158" s="67">
        <f>AA122</f>
        <v>1185.9999999999998</v>
      </c>
      <c r="AB158" s="260"/>
      <c r="AC158" s="66">
        <v>204</v>
      </c>
      <c r="AD158" s="265">
        <f t="shared" ref="AD158:AT158" si="242">100*AD122/$AC122</f>
        <v>100</v>
      </c>
      <c r="AE158" s="266">
        <f t="shared" si="242"/>
        <v>100</v>
      </c>
      <c r="AF158" s="266">
        <f t="shared" si="242"/>
        <v>100</v>
      </c>
      <c r="AG158" s="266">
        <f t="shared" si="242"/>
        <v>100</v>
      </c>
      <c r="AH158" s="266">
        <f t="shared" si="242"/>
        <v>100</v>
      </c>
      <c r="AI158" s="266">
        <f t="shared" si="242"/>
        <v>100</v>
      </c>
      <c r="AJ158" s="266">
        <f t="shared" si="242"/>
        <v>100</v>
      </c>
      <c r="AK158" s="266">
        <f t="shared" si="242"/>
        <v>99.784482758620683</v>
      </c>
      <c r="AL158" s="266">
        <f t="shared" si="242"/>
        <v>99.568965517241381</v>
      </c>
      <c r="AM158" s="266">
        <f t="shared" si="242"/>
        <v>98.922413793103445</v>
      </c>
      <c r="AN158" s="266">
        <f t="shared" si="242"/>
        <v>98.275862068965523</v>
      </c>
      <c r="AO158" s="266">
        <f t="shared" si="242"/>
        <v>95.043103448275858</v>
      </c>
      <c r="AP158" s="266">
        <f t="shared" si="242"/>
        <v>91.810344827586206</v>
      </c>
      <c r="AQ158" s="266">
        <f t="shared" si="242"/>
        <v>84.698275862068968</v>
      </c>
      <c r="AR158" s="272">
        <f t="shared" si="242"/>
        <v>77.58620689655173</v>
      </c>
      <c r="AS158" s="266">
        <f t="shared" si="242"/>
        <v>62.931034482758619</v>
      </c>
      <c r="AT158" s="267">
        <f t="shared" si="242"/>
        <v>48.275862068965516</v>
      </c>
      <c r="AU158" s="36">
        <v>123.99999999999999</v>
      </c>
      <c r="AV158" s="146">
        <v>108</v>
      </c>
      <c r="AW158" s="67">
        <v>180</v>
      </c>
      <c r="AX158" s="67" t="str">
        <f t="shared" si="241"/>
        <v>South Korea</v>
      </c>
      <c r="AY158" s="255"/>
    </row>
    <row r="159" spans="4:51" x14ac:dyDescent="0.2">
      <c r="E159" s="261">
        <v>4</v>
      </c>
      <c r="F159" s="66" t="str">
        <f>F123</f>
        <v>Portugal</v>
      </c>
      <c r="G159" s="36">
        <f>G123</f>
        <v>13956</v>
      </c>
      <c r="H159" s="265">
        <f>100*H123/$G123</f>
        <v>100</v>
      </c>
      <c r="I159" s="266">
        <f>100*I123/$G123</f>
        <v>99.261966179421037</v>
      </c>
      <c r="J159" s="266">
        <f>100*J123/$G123</f>
        <v>98.523932358842075</v>
      </c>
      <c r="K159" s="266">
        <f>100*K123/$G123</f>
        <v>97.266408713098315</v>
      </c>
      <c r="L159" s="266">
        <f>100*L123/$G123</f>
        <v>96.008885067354541</v>
      </c>
      <c r="M159" s="266">
        <f>100*M123/$G123</f>
        <v>90.835482946402976</v>
      </c>
      <c r="N159" s="266">
        <f>100*N123/$G123</f>
        <v>85.662080825451412</v>
      </c>
      <c r="O159" s="266">
        <f>100*O123/$G123</f>
        <v>78.450128976784185</v>
      </c>
      <c r="P159" s="266">
        <f>100*P123/$G123</f>
        <v>71.238177128116945</v>
      </c>
      <c r="Q159" s="266">
        <f>100*Q123/$G123</f>
        <v>62.342361708225852</v>
      </c>
      <c r="R159" s="266">
        <f>100*R123/$G123</f>
        <v>53.446546288334766</v>
      </c>
      <c r="S159" s="266">
        <f>100*S123/$G123</f>
        <v>44.643880768128405</v>
      </c>
      <c r="T159" s="272">
        <f>100*T123/$G123</f>
        <v>35.841215247922044</v>
      </c>
      <c r="U159" s="266">
        <f>100*U123/$G123</f>
        <v>29.464029807967901</v>
      </c>
      <c r="V159" s="266">
        <f>100*V123/$G123</f>
        <v>23.086844368013757</v>
      </c>
      <c r="W159" s="266">
        <f>100*W123/$G123</f>
        <v>18.486672398968185</v>
      </c>
      <c r="X159" s="267">
        <f>100*X123/$G123</f>
        <v>13.886500429922611</v>
      </c>
      <c r="Y159" s="12">
        <f>Y123</f>
        <v>7994</v>
      </c>
      <c r="Z159" s="12">
        <f>Z123</f>
        <v>5962</v>
      </c>
      <c r="AA159" s="67">
        <f>AA123</f>
        <v>3222</v>
      </c>
      <c r="AB159" s="260"/>
      <c r="AC159" s="66">
        <v>409</v>
      </c>
      <c r="AD159" s="265">
        <f t="shared" ref="AD159:AT159" si="243">100*AD123/$AC123</f>
        <v>100</v>
      </c>
      <c r="AE159" s="266">
        <f t="shared" si="243"/>
        <v>100</v>
      </c>
      <c r="AF159" s="266">
        <f t="shared" si="243"/>
        <v>100</v>
      </c>
      <c r="AG159" s="266">
        <f t="shared" si="243"/>
        <v>100</v>
      </c>
      <c r="AH159" s="266">
        <f t="shared" si="243"/>
        <v>100</v>
      </c>
      <c r="AI159" s="266">
        <f t="shared" si="243"/>
        <v>100</v>
      </c>
      <c r="AJ159" s="266">
        <f t="shared" si="243"/>
        <v>100</v>
      </c>
      <c r="AK159" s="266">
        <f t="shared" si="243"/>
        <v>100</v>
      </c>
      <c r="AL159" s="266">
        <f t="shared" si="243"/>
        <v>100</v>
      </c>
      <c r="AM159" s="266">
        <f t="shared" si="243"/>
        <v>99.511002444987781</v>
      </c>
      <c r="AN159" s="266">
        <f t="shared" si="243"/>
        <v>99.022004889975548</v>
      </c>
      <c r="AO159" s="266">
        <f t="shared" si="243"/>
        <v>97.799511002444987</v>
      </c>
      <c r="AP159" s="266">
        <f t="shared" si="243"/>
        <v>96.577017114914426</v>
      </c>
      <c r="AQ159" s="266">
        <f t="shared" si="243"/>
        <v>91.442542787286058</v>
      </c>
      <c r="AR159" s="272">
        <f t="shared" si="243"/>
        <v>86.308068459657704</v>
      </c>
      <c r="AS159" s="266">
        <f t="shared" si="243"/>
        <v>75.55012224938875</v>
      </c>
      <c r="AT159" s="267">
        <f t="shared" si="243"/>
        <v>64.792176039119809</v>
      </c>
      <c r="AU159" s="36">
        <v>219</v>
      </c>
      <c r="AV159" s="146">
        <v>190</v>
      </c>
      <c r="AW159" s="67">
        <v>353</v>
      </c>
      <c r="AX159" s="67" t="str">
        <f t="shared" si="241"/>
        <v>Portugal</v>
      </c>
      <c r="AY159" s="255"/>
    </row>
    <row r="160" spans="4:51" x14ac:dyDescent="0.2">
      <c r="E160" s="261">
        <v>5</v>
      </c>
      <c r="F160" s="66" t="str">
        <f>F124</f>
        <v>Sweden</v>
      </c>
      <c r="G160" s="36">
        <f>G124</f>
        <v>13216</v>
      </c>
      <c r="H160" s="265">
        <f>100*H124/$G124</f>
        <v>100</v>
      </c>
      <c r="I160" s="266">
        <f>100*I124/$G124</f>
        <v>99.736641221374057</v>
      </c>
      <c r="J160" s="266">
        <f>100*J124/$G124</f>
        <v>99.473282442748101</v>
      </c>
      <c r="K160" s="266">
        <f>100*K124/$G124</f>
        <v>98.79007633587787</v>
      </c>
      <c r="L160" s="266">
        <f>100*L124/$G124</f>
        <v>98.10687022900764</v>
      </c>
      <c r="M160" s="266">
        <f>100*M124/$G124</f>
        <v>94.473282442748101</v>
      </c>
      <c r="N160" s="266">
        <f>100*N124/$G124</f>
        <v>90.839694656488561</v>
      </c>
      <c r="O160" s="266">
        <f>100*O124/$G124</f>
        <v>86.259541984732834</v>
      </c>
      <c r="P160" s="266">
        <f>100*P124/$G124</f>
        <v>81.679389312977108</v>
      </c>
      <c r="Q160" s="266">
        <f>100*Q124/$G124</f>
        <v>75.190839694656489</v>
      </c>
      <c r="R160" s="266">
        <f>100*R124/$G124</f>
        <v>68.702290076335885</v>
      </c>
      <c r="S160" s="266">
        <f>100*S124/$G124</f>
        <v>60.305343511450381</v>
      </c>
      <c r="T160" s="272">
        <f>100*T124/$G124</f>
        <v>51.908396946564892</v>
      </c>
      <c r="U160" s="266">
        <f>100*U124/$G124</f>
        <v>45.038167938931295</v>
      </c>
      <c r="V160" s="266">
        <f>100*V124/$G124</f>
        <v>38.167938931297712</v>
      </c>
      <c r="W160" s="266">
        <f>100*W124/$G124</f>
        <v>31.297709923664126</v>
      </c>
      <c r="X160" s="267">
        <f>100*X124/$G124</f>
        <v>24.427480916030532</v>
      </c>
      <c r="Y160" s="12">
        <f>Y124</f>
        <v>6986.3206106870221</v>
      </c>
      <c r="Z160" s="12">
        <f>Z124</f>
        <v>6346.7065648854959</v>
      </c>
      <c r="AA160" s="67">
        <f>AA124</f>
        <v>5044.2748091603053</v>
      </c>
      <c r="AB160" s="260"/>
      <c r="AC160" s="67">
        <v>793</v>
      </c>
      <c r="AD160" s="265">
        <f t="shared" ref="AD160:AT160" si="244">100*AD124/$AC124</f>
        <v>100</v>
      </c>
      <c r="AE160" s="266">
        <f t="shared" si="244"/>
        <v>100</v>
      </c>
      <c r="AF160" s="266">
        <f t="shared" si="244"/>
        <v>100</v>
      </c>
      <c r="AG160" s="266">
        <f t="shared" si="244"/>
        <v>100</v>
      </c>
      <c r="AH160" s="266">
        <f t="shared" si="244"/>
        <v>100</v>
      </c>
      <c r="AI160" s="266">
        <f t="shared" si="244"/>
        <v>99.857142857142861</v>
      </c>
      <c r="AJ160" s="266">
        <f t="shared" si="244"/>
        <v>99.714285714285708</v>
      </c>
      <c r="AK160" s="266">
        <f t="shared" si="244"/>
        <v>99.571428571428569</v>
      </c>
      <c r="AL160" s="266">
        <f t="shared" si="244"/>
        <v>99.428571428571431</v>
      </c>
      <c r="AM160" s="266">
        <f t="shared" si="244"/>
        <v>99.035714285714292</v>
      </c>
      <c r="AN160" s="266">
        <f t="shared" si="244"/>
        <v>98.642857142857139</v>
      </c>
      <c r="AO160" s="266">
        <f t="shared" si="244"/>
        <v>97</v>
      </c>
      <c r="AP160" s="266">
        <f t="shared" si="244"/>
        <v>95.357142857142861</v>
      </c>
      <c r="AQ160" s="266">
        <f t="shared" si="244"/>
        <v>91.5</v>
      </c>
      <c r="AR160" s="272">
        <f t="shared" si="244"/>
        <v>87.642857142857139</v>
      </c>
      <c r="AS160" s="266">
        <f t="shared" si="244"/>
        <v>75.821428571428569</v>
      </c>
      <c r="AT160" s="267">
        <f t="shared" si="244"/>
        <v>64</v>
      </c>
      <c r="AU160" s="36">
        <v>606</v>
      </c>
      <c r="AV160" s="146">
        <v>794</v>
      </c>
      <c r="AW160" s="67">
        <v>1227</v>
      </c>
      <c r="AX160" s="67" t="str">
        <f t="shared" si="241"/>
        <v>Sweden</v>
      </c>
      <c r="AY160" s="255"/>
    </row>
    <row r="161" spans="5:51" x14ac:dyDescent="0.2">
      <c r="E161" s="261">
        <v>6</v>
      </c>
      <c r="F161" s="66" t="str">
        <f>F125</f>
        <v>Norway</v>
      </c>
      <c r="G161" s="36">
        <f>G125</f>
        <v>6218</v>
      </c>
      <c r="H161" s="265">
        <f>100*H125/$G125</f>
        <v>99.999999999999986</v>
      </c>
      <c r="I161" s="266">
        <f>100*I125/$G125</f>
        <v>99.448051948051926</v>
      </c>
      <c r="J161" s="266">
        <f>100*J125/$G125</f>
        <v>98.896103896103881</v>
      </c>
      <c r="K161" s="266">
        <f>100*K125/$G125</f>
        <v>96.810064935064915</v>
      </c>
      <c r="L161" s="266">
        <f>100*L125/$G125</f>
        <v>94.724025974025977</v>
      </c>
      <c r="M161" s="266">
        <f>100*M125/$G125</f>
        <v>87.654220779220793</v>
      </c>
      <c r="N161" s="266">
        <f>100*N125/$G125</f>
        <v>80.584415584415581</v>
      </c>
      <c r="O161" s="266">
        <f>100*O125/$G125</f>
        <v>72.597402597402592</v>
      </c>
      <c r="P161" s="266">
        <f>100*P125/$G125</f>
        <v>64.610389610389618</v>
      </c>
      <c r="Q161" s="266">
        <f>100*Q125/$G125</f>
        <v>55.227272727272727</v>
      </c>
      <c r="R161" s="266">
        <f>100*R125/$G125</f>
        <v>45.84415584415585</v>
      </c>
      <c r="S161" s="266">
        <f>100*S125/$G125</f>
        <v>35.868506493506487</v>
      </c>
      <c r="T161" s="272">
        <f>100*T125/$G125</f>
        <v>25.892857142857142</v>
      </c>
      <c r="U161" s="266">
        <f>100*U125/$G125</f>
        <v>19.967532467532468</v>
      </c>
      <c r="V161" s="266">
        <f>100*V125/$G125</f>
        <v>14.042207792207792</v>
      </c>
      <c r="W161" s="266">
        <f>100*W125/$G125</f>
        <v>10.056818181818182</v>
      </c>
      <c r="X161" s="267">
        <f>100*X125/$G125</f>
        <v>6.0714285714285712</v>
      </c>
      <c r="Y161" s="12">
        <f>Y125</f>
        <v>3109</v>
      </c>
      <c r="Z161" s="12">
        <f>Z125</f>
        <v>3109</v>
      </c>
      <c r="AA161" s="67">
        <f>AA125</f>
        <v>873.14448051948045</v>
      </c>
      <c r="AB161" s="260"/>
      <c r="AC161" s="66"/>
      <c r="AD161" s="265"/>
      <c r="AE161" s="266"/>
      <c r="AF161" s="266"/>
      <c r="AG161" s="266"/>
      <c r="AH161" s="266"/>
      <c r="AI161" s="266"/>
      <c r="AJ161" s="266"/>
      <c r="AK161" s="266"/>
      <c r="AL161" s="266"/>
      <c r="AM161" s="266"/>
      <c r="AN161" s="266"/>
      <c r="AO161" s="266"/>
      <c r="AP161" s="266"/>
      <c r="AQ161" s="266"/>
      <c r="AR161" s="272"/>
      <c r="AS161" s="266"/>
      <c r="AT161" s="267"/>
      <c r="AU161" s="36"/>
      <c r="AV161" s="146"/>
      <c r="AW161" s="67"/>
      <c r="AX161" s="67" t="str">
        <f t="shared" si="241"/>
        <v>Norway</v>
      </c>
      <c r="AY161" s="255"/>
    </row>
    <row r="162" spans="5:51" x14ac:dyDescent="0.2">
      <c r="E162" s="261">
        <v>7</v>
      </c>
      <c r="F162" s="66" t="str">
        <f>F126</f>
        <v>Italy</v>
      </c>
      <c r="G162" s="36">
        <f>G126</f>
        <v>161661</v>
      </c>
      <c r="H162" s="265">
        <f>100*H126/$G126</f>
        <v>100.00013798400329</v>
      </c>
      <c r="I162" s="266">
        <f>100*I126/$G126</f>
        <v>99.686172156044023</v>
      </c>
      <c r="J162" s="266">
        <f>100*J126/$G126</f>
        <v>99.372206328084729</v>
      </c>
      <c r="K162" s="266">
        <f>100*K126/$G126</f>
        <v>99.372206328084729</v>
      </c>
      <c r="L162" s="266">
        <f>100*L126/$G126</f>
        <v>99.372206328084729</v>
      </c>
      <c r="M162" s="266">
        <f>100*M126/$G126</f>
        <v>97.174445532369731</v>
      </c>
      <c r="N162" s="266">
        <f>100*N126/$G126</f>
        <v>94.976684736654732</v>
      </c>
      <c r="O162" s="266">
        <f>100*O126/$G126</f>
        <v>90.685818421211181</v>
      </c>
      <c r="P162" s="266">
        <f>100*P126/$G126</f>
        <v>86.394952105767629</v>
      </c>
      <c r="Q162" s="266">
        <f>100*Q126/$G126</f>
        <v>80.115635546581913</v>
      </c>
      <c r="R162" s="266">
        <f>100*R126/$G126</f>
        <v>73.83631898739624</v>
      </c>
      <c r="S162" s="266">
        <f>100*S126/$G126</f>
        <v>64.465646583688354</v>
      </c>
      <c r="T162" s="272">
        <f>100*T126/$G126</f>
        <v>55.094974179980461</v>
      </c>
      <c r="U162" s="266">
        <f>100*U126/$G126</f>
        <v>47.474761897218649</v>
      </c>
      <c r="V162" s="266">
        <f>100*V126/$G126</f>
        <v>39.854549614456836</v>
      </c>
      <c r="W162" s="266">
        <f>100*W126/$G126</f>
        <v>31.672057480851283</v>
      </c>
      <c r="X162" s="267">
        <f>100*X126/$G126</f>
        <v>23.489565347245719</v>
      </c>
      <c r="Y162" s="12">
        <f>Y126</f>
        <v>0</v>
      </c>
      <c r="Z162" s="12">
        <f>Z126</f>
        <v>0</v>
      </c>
      <c r="AA162" s="67">
        <f>AA126</f>
        <v>64429.263452227067</v>
      </c>
      <c r="AB162" s="260"/>
      <c r="AC162" s="67">
        <v>16654</v>
      </c>
      <c r="AD162" s="265">
        <f t="shared" ref="AD162:AT162" si="245">100*AD126/$AC126</f>
        <v>100</v>
      </c>
      <c r="AE162" s="266">
        <f t="shared" si="245"/>
        <v>99.995129079396008</v>
      </c>
      <c r="AF162" s="266">
        <f t="shared" si="245"/>
        <v>99.990258158792017</v>
      </c>
      <c r="AG162" s="266">
        <f t="shared" si="245"/>
        <v>99.990258158792017</v>
      </c>
      <c r="AH162" s="266">
        <f t="shared" si="245"/>
        <v>99.990258158792017</v>
      </c>
      <c r="AI162" s="266">
        <f t="shared" si="245"/>
        <v>99.973209936678032</v>
      </c>
      <c r="AJ162" s="266">
        <f t="shared" si="245"/>
        <v>99.956161714564047</v>
      </c>
      <c r="AK162" s="266">
        <f t="shared" si="245"/>
        <v>99.856307842182176</v>
      </c>
      <c r="AL162" s="266">
        <f t="shared" si="245"/>
        <v>99.75645396980029</v>
      </c>
      <c r="AM162" s="266">
        <f t="shared" si="245"/>
        <v>99.318071115440816</v>
      </c>
      <c r="AN162" s="266">
        <f t="shared" si="245"/>
        <v>98.879688261081341</v>
      </c>
      <c r="AO162" s="266">
        <f t="shared" si="245"/>
        <v>96.989771066731606</v>
      </c>
      <c r="AP162" s="266">
        <f t="shared" si="245"/>
        <v>95.099853872381885</v>
      </c>
      <c r="AQ162" s="266">
        <f t="shared" si="245"/>
        <v>89.425231368728689</v>
      </c>
      <c r="AR162" s="272">
        <f t="shared" si="245"/>
        <v>83.750608865075506</v>
      </c>
      <c r="AS162" s="266">
        <f t="shared" si="245"/>
        <v>68.326838772528006</v>
      </c>
      <c r="AT162" s="267">
        <f t="shared" si="245"/>
        <v>52.903068679980514</v>
      </c>
      <c r="AU162" s="36">
        <v>0</v>
      </c>
      <c r="AV162" s="146">
        <v>0</v>
      </c>
      <c r="AW162" s="67">
        <v>17194</v>
      </c>
      <c r="AX162" s="67" t="str">
        <f t="shared" si="241"/>
        <v>Italy</v>
      </c>
      <c r="AY162" s="255"/>
    </row>
    <row r="163" spans="5:51" x14ac:dyDescent="0.2">
      <c r="E163" s="261">
        <v>8</v>
      </c>
      <c r="F163" s="66" t="str">
        <f>F127</f>
        <v>Spain</v>
      </c>
      <c r="G163" s="36">
        <f>G127</f>
        <v>106447</v>
      </c>
      <c r="H163" s="265">
        <f>100*H127/$G127</f>
        <v>99.998367544411778</v>
      </c>
      <c r="I163" s="266">
        <f>100*I127/$G127</f>
        <v>99.864498107039182</v>
      </c>
      <c r="J163" s="266">
        <f>100*J127/$G127</f>
        <v>99.730628669666601</v>
      </c>
      <c r="K163" s="266">
        <f>100*K127/$G127</f>
        <v>99.454434883087359</v>
      </c>
      <c r="L163" s="266">
        <f>100*L127/$G127</f>
        <v>99.178241096508131</v>
      </c>
      <c r="M163" s="266">
        <f>100*M127/$G127</f>
        <v>96.650692175448825</v>
      </c>
      <c r="N163" s="266">
        <f>100*N127/$G127</f>
        <v>94.123143254389518</v>
      </c>
      <c r="O163" s="266">
        <f>100*O127/$G127</f>
        <v>89.265796405723037</v>
      </c>
      <c r="P163" s="266">
        <f>100*P127/$G127</f>
        <v>84.408449557056571</v>
      </c>
      <c r="Q163" s="266">
        <f>100*Q127/$G127</f>
        <v>76.851637246704939</v>
      </c>
      <c r="R163" s="266">
        <f>100*R127/$G127</f>
        <v>69.294824936353308</v>
      </c>
      <c r="S163" s="266">
        <f>100*S127/$G127</f>
        <v>59.977512095221101</v>
      </c>
      <c r="T163" s="272">
        <f>100*T127/$G127</f>
        <v>50.660199254088894</v>
      </c>
      <c r="U163" s="266">
        <f>100*U127/$G127</f>
        <v>42.340096292051449</v>
      </c>
      <c r="V163" s="266">
        <f>100*V127/$G127</f>
        <v>34.019993330014003</v>
      </c>
      <c r="W163" s="266">
        <f>100*W127/$G127</f>
        <v>26.054996665007003</v>
      </c>
      <c r="X163" s="267">
        <f>100*X127/$G127</f>
        <v>18.090000000000003</v>
      </c>
      <c r="Y163" s="12">
        <f>Y127</f>
        <v>55450</v>
      </c>
      <c r="Z163" s="12">
        <f>Z127</f>
        <v>50977</v>
      </c>
      <c r="AA163" s="67">
        <f>AA127</f>
        <v>36213.262300000002</v>
      </c>
      <c r="AB163" s="260"/>
      <c r="AC163" s="67">
        <v>6729</v>
      </c>
      <c r="AD163" s="265">
        <f t="shared" ref="AD163:AT163" si="246">100*AD127/$AC127</f>
        <v>100</v>
      </c>
      <c r="AE163" s="266">
        <f t="shared" si="246"/>
        <v>99.992569452822892</v>
      </c>
      <c r="AF163" s="266">
        <f t="shared" si="246"/>
        <v>99.985138905645798</v>
      </c>
      <c r="AG163" s="266">
        <f t="shared" si="246"/>
        <v>99.977708358468703</v>
      </c>
      <c r="AH163" s="266">
        <f t="shared" si="246"/>
        <v>99.970277811291609</v>
      </c>
      <c r="AI163" s="266">
        <f t="shared" si="246"/>
        <v>99.888541792343531</v>
      </c>
      <c r="AJ163" s="266">
        <f t="shared" si="246"/>
        <v>99.806805773395453</v>
      </c>
      <c r="AK163" s="266">
        <f t="shared" si="246"/>
        <v>99.628472641145109</v>
      </c>
      <c r="AL163" s="266">
        <f t="shared" si="246"/>
        <v>99.450139508894765</v>
      </c>
      <c r="AM163" s="266">
        <f t="shared" si="246"/>
        <v>98.996876131091824</v>
      </c>
      <c r="AN163" s="266">
        <f t="shared" si="246"/>
        <v>98.543612753288869</v>
      </c>
      <c r="AO163" s="266">
        <f t="shared" si="246"/>
        <v>97.07979495940063</v>
      </c>
      <c r="AP163" s="266">
        <f t="shared" si="246"/>
        <v>95.615977165512405</v>
      </c>
      <c r="AQ163" s="266">
        <f t="shared" si="246"/>
        <v>91.179940500785136</v>
      </c>
      <c r="AR163" s="272">
        <f t="shared" si="246"/>
        <v>86.743903836057868</v>
      </c>
      <c r="AS163" s="266">
        <f t="shared" si="246"/>
        <v>73.569543691063828</v>
      </c>
      <c r="AT163" s="267">
        <f t="shared" si="246"/>
        <v>60.395183546069781</v>
      </c>
      <c r="AU163" s="36">
        <v>2652</v>
      </c>
      <c r="AV163" s="146">
        <v>4103</v>
      </c>
      <c r="AW163" s="67">
        <v>5836.97955</v>
      </c>
      <c r="AX163" s="67" t="str">
        <f t="shared" si="241"/>
        <v>Spain</v>
      </c>
      <c r="AY163" s="255"/>
    </row>
    <row r="164" spans="5:51" x14ac:dyDescent="0.2">
      <c r="E164" s="261">
        <v>9</v>
      </c>
      <c r="F164" s="66" t="str">
        <f>F128</f>
        <v>Netherlands</v>
      </c>
      <c r="G164" s="36">
        <f>G128</f>
        <v>21762</v>
      </c>
      <c r="H164" s="265">
        <f>100*H128/$G128</f>
        <v>99.84339720613913</v>
      </c>
      <c r="I164" s="266">
        <f>100*I128/$G128</f>
        <v>99.698649480746241</v>
      </c>
      <c r="J164" s="266">
        <f>100*J128/$G128</f>
        <v>99.553901755353351</v>
      </c>
      <c r="K164" s="266">
        <f>100*K128/$G128</f>
        <v>99.195478816285259</v>
      </c>
      <c r="L164" s="266">
        <f>100*L128/$G128</f>
        <v>98.837055877217153</v>
      </c>
      <c r="M164" s="266">
        <f>100*M128/$G128</f>
        <v>95.523941273779982</v>
      </c>
      <c r="N164" s="266">
        <f>100*N128/$G128</f>
        <v>92.210826670342797</v>
      </c>
      <c r="O164" s="266">
        <f>100*O128/$G128</f>
        <v>88.33710182887603</v>
      </c>
      <c r="P164" s="266">
        <f>100*P128/$G128</f>
        <v>84.463376987409248</v>
      </c>
      <c r="Q164" s="266">
        <f>100*Q128/$G128</f>
        <v>79.3397670250896</v>
      </c>
      <c r="R164" s="266">
        <f>100*R128/$G128</f>
        <v>74.216157062769966</v>
      </c>
      <c r="S164" s="266">
        <f>100*S128/$G128</f>
        <v>65.65536301810495</v>
      </c>
      <c r="T164" s="272">
        <f>100*T128/$G128</f>
        <v>57.094568973439941</v>
      </c>
      <c r="U164" s="266">
        <f>100*U128/$G128</f>
        <v>49.606746163036483</v>
      </c>
      <c r="V164" s="266">
        <f>100*V128/$G128</f>
        <v>42.118923352633026</v>
      </c>
      <c r="W164" s="266">
        <f>100*W128/$G128</f>
        <v>32.861961676316518</v>
      </c>
      <c r="X164" s="267">
        <f>100*X128/$G128</f>
        <v>23.605</v>
      </c>
      <c r="Y164" s="12">
        <f>Y128</f>
        <v>11743</v>
      </c>
      <c r="Z164" s="12">
        <f>Z128</f>
        <v>9993</v>
      </c>
      <c r="AA164" s="67">
        <f>AA128</f>
        <v>9165.9200999999994</v>
      </c>
      <c r="AB164" s="260"/>
      <c r="AC164" s="67">
        <v>2396</v>
      </c>
      <c r="AD164" s="265">
        <f t="shared" ref="AD164:AT164" si="247">100*AD128/$AC128</f>
        <v>100</v>
      </c>
      <c r="AE164" s="266">
        <f t="shared" si="247"/>
        <v>100</v>
      </c>
      <c r="AF164" s="266">
        <f t="shared" si="247"/>
        <v>100</v>
      </c>
      <c r="AG164" s="266">
        <f t="shared" si="247"/>
        <v>100</v>
      </c>
      <c r="AH164" s="266">
        <f t="shared" si="247"/>
        <v>100</v>
      </c>
      <c r="AI164" s="266">
        <f t="shared" si="247"/>
        <v>99.95822887446964</v>
      </c>
      <c r="AJ164" s="266">
        <f t="shared" si="247"/>
        <v>99.91645774893928</v>
      </c>
      <c r="AK164" s="266">
        <f t="shared" si="247"/>
        <v>99.853801060643733</v>
      </c>
      <c r="AL164" s="266">
        <f t="shared" si="247"/>
        <v>99.791144372348185</v>
      </c>
      <c r="AM164" s="266">
        <f t="shared" si="247"/>
        <v>99.603174307461558</v>
      </c>
      <c r="AN164" s="266">
        <f t="shared" si="247"/>
        <v>99.41520424257493</v>
      </c>
      <c r="AO164" s="266">
        <f t="shared" si="247"/>
        <v>98.329154978785496</v>
      </c>
      <c r="AP164" s="266">
        <f t="shared" si="247"/>
        <v>97.243105714996076</v>
      </c>
      <c r="AQ164" s="266">
        <f t="shared" si="247"/>
        <v>92.585625218360647</v>
      </c>
      <c r="AR164" s="272">
        <f t="shared" si="247"/>
        <v>87.928144721725218</v>
      </c>
      <c r="AS164" s="266">
        <f t="shared" si="247"/>
        <v>72.890539530794697</v>
      </c>
      <c r="AT164" s="267">
        <f t="shared" si="247"/>
        <v>57.852934339864184</v>
      </c>
      <c r="AU164" s="36">
        <v>1466.9999999999998</v>
      </c>
      <c r="AV164" s="146">
        <v>929</v>
      </c>
      <c r="AW164" s="67">
        <v>2104.998216</v>
      </c>
      <c r="AX164" s="67" t="str">
        <f t="shared" si="241"/>
        <v>Netherlands</v>
      </c>
      <c r="AY164" s="255"/>
    </row>
    <row r="165" spans="5:51" x14ac:dyDescent="0.2">
      <c r="E165" s="261">
        <v>10</v>
      </c>
      <c r="F165" s="66" t="str">
        <f>F129</f>
        <v>Denmark</v>
      </c>
      <c r="G165" s="36">
        <f>G129</f>
        <v>7073</v>
      </c>
      <c r="H165" s="265">
        <f>100*H129/$G129</f>
        <v>100</v>
      </c>
      <c r="I165" s="266">
        <f>100*I129/$G129</f>
        <v>99.434469107875017</v>
      </c>
      <c r="J165" s="266">
        <f>100*J129/$G129</f>
        <v>98.868938215750035</v>
      </c>
      <c r="K165" s="266">
        <f>100*K129/$G129</f>
        <v>97.547009755407885</v>
      </c>
      <c r="L165" s="266">
        <f>100*L129/$G129</f>
        <v>96.225081295065749</v>
      </c>
      <c r="M165" s="266">
        <f>100*M129/$G129</f>
        <v>90.145624204722182</v>
      </c>
      <c r="N165" s="266">
        <f>100*N129/$G129</f>
        <v>84.066167114378629</v>
      </c>
      <c r="O165" s="266">
        <f>100*O129/$G129</f>
        <v>77.385833451152266</v>
      </c>
      <c r="P165" s="266">
        <f>100*P129/$G129</f>
        <v>70.705499787925916</v>
      </c>
      <c r="Q165" s="266">
        <f>100*Q129/$G129</f>
        <v>61.140958574862154</v>
      </c>
      <c r="R165" s="266">
        <f>100*R129/$G129</f>
        <v>51.576417361798391</v>
      </c>
      <c r="S165" s="266">
        <f>100*S129/$G129</f>
        <v>41.729110702672131</v>
      </c>
      <c r="T165" s="272">
        <f>100*T129/$G129</f>
        <v>31.881804043545877</v>
      </c>
      <c r="U165" s="266">
        <f>100*U129/$G129</f>
        <v>25.540788915594515</v>
      </c>
      <c r="V165" s="266">
        <f>100*V129/$G129</f>
        <v>19.199773787643149</v>
      </c>
      <c r="W165" s="266">
        <f>100*W129/$G129</f>
        <v>14.279655026155805</v>
      </c>
      <c r="X165" s="267">
        <f>100*X129/$G129</f>
        <v>9.3595362646684581</v>
      </c>
      <c r="Y165" s="12">
        <f>Y129</f>
        <v>3890.15</v>
      </c>
      <c r="Z165" s="12">
        <f>Z129</f>
        <v>3182.85</v>
      </c>
      <c r="AA165" s="67">
        <f>AA129</f>
        <v>3062.2928619079385</v>
      </c>
      <c r="AB165" s="260"/>
      <c r="AC165" s="66">
        <v>260</v>
      </c>
      <c r="AD165" s="265">
        <f t="shared" ref="AD165:AT165" si="248">100*AD129/$AC129</f>
        <v>100</v>
      </c>
      <c r="AE165" s="266">
        <f t="shared" si="248"/>
        <v>100</v>
      </c>
      <c r="AF165" s="266">
        <f t="shared" si="248"/>
        <v>100</v>
      </c>
      <c r="AG165" s="266">
        <f t="shared" si="248"/>
        <v>100</v>
      </c>
      <c r="AH165" s="266">
        <f t="shared" si="248"/>
        <v>100</v>
      </c>
      <c r="AI165" s="266">
        <f t="shared" si="248"/>
        <v>100</v>
      </c>
      <c r="AJ165" s="266">
        <f t="shared" si="248"/>
        <v>100</v>
      </c>
      <c r="AK165" s="266">
        <f t="shared" si="248"/>
        <v>100</v>
      </c>
      <c r="AL165" s="266">
        <f t="shared" si="248"/>
        <v>100</v>
      </c>
      <c r="AM165" s="266">
        <f t="shared" si="248"/>
        <v>100</v>
      </c>
      <c r="AN165" s="266">
        <f t="shared" si="248"/>
        <v>100</v>
      </c>
      <c r="AO165" s="266">
        <f t="shared" si="248"/>
        <v>98.511904761904759</v>
      </c>
      <c r="AP165" s="266">
        <f t="shared" si="248"/>
        <v>97.023809523809518</v>
      </c>
      <c r="AQ165" s="266">
        <f t="shared" si="248"/>
        <v>91.071428571428569</v>
      </c>
      <c r="AR165" s="272">
        <f t="shared" si="248"/>
        <v>85.11904761904762</v>
      </c>
      <c r="AS165" s="266">
        <f t="shared" si="248"/>
        <v>69.642857142857153</v>
      </c>
      <c r="AT165" s="267">
        <f t="shared" si="248"/>
        <v>54.166666666666679</v>
      </c>
      <c r="AU165" s="36">
        <v>205.72287145242069</v>
      </c>
      <c r="AV165" s="146">
        <v>131.04</v>
      </c>
      <c r="AW165" s="67">
        <v>285.59999999999997</v>
      </c>
      <c r="AX165" s="67" t="str">
        <f t="shared" si="241"/>
        <v>Denmark</v>
      </c>
      <c r="AY165" s="255"/>
    </row>
    <row r="166" spans="5:51" x14ac:dyDescent="0.2">
      <c r="E166" s="261">
        <v>11</v>
      </c>
      <c r="F166" s="66" t="str">
        <f>F130</f>
        <v>Belgium</v>
      </c>
      <c r="G166" s="36">
        <f>G130</f>
        <v>23282</v>
      </c>
      <c r="H166" s="265">
        <f>100*H130/$G130</f>
        <v>100</v>
      </c>
      <c r="I166" s="266">
        <f>100*I130/$G130</f>
        <v>99.686453053861356</v>
      </c>
      <c r="J166" s="266">
        <f>100*J130/$G130</f>
        <v>99.372906107722699</v>
      </c>
      <c r="K166" s="266">
        <f>100*K130/$G130</f>
        <v>98.906880852160469</v>
      </c>
      <c r="L166" s="266">
        <f>100*L130/$G130</f>
        <v>98.440855596598226</v>
      </c>
      <c r="M166" s="266">
        <f>100*M130/$G130</f>
        <v>94.313203333046985</v>
      </c>
      <c r="N166" s="266">
        <f>100*N130/$G130</f>
        <v>90.185551069495745</v>
      </c>
      <c r="O166" s="266">
        <f>100*O130/$G130</f>
        <v>84.797268275921311</v>
      </c>
      <c r="P166" s="266">
        <f>100*P130/$G130</f>
        <v>79.408985482346878</v>
      </c>
      <c r="Q166" s="266">
        <f>100*Q130/$G130</f>
        <v>72.139421011940556</v>
      </c>
      <c r="R166" s="266">
        <f>100*R130/$G130</f>
        <v>64.869856541534233</v>
      </c>
      <c r="S166" s="266">
        <f>100*S130/$G130</f>
        <v>55.972425049394381</v>
      </c>
      <c r="T166" s="272">
        <f>100*T130/$G130</f>
        <v>47.07499355725453</v>
      </c>
      <c r="U166" s="266">
        <f>100*U130/$G130</f>
        <v>40.623657761360711</v>
      </c>
      <c r="V166" s="266">
        <f>100*V130/$G130</f>
        <v>34.172321965466885</v>
      </c>
      <c r="W166" s="266">
        <f>100*W130/$G130</f>
        <v>27.682329696761446</v>
      </c>
      <c r="X166" s="267">
        <f>100*X130/$G130</f>
        <v>21.19233742805601</v>
      </c>
      <c r="Y166" s="12">
        <f>Y130</f>
        <v>0</v>
      </c>
      <c r="Z166" s="12">
        <f>Z130</f>
        <v>0</v>
      </c>
      <c r="AA166" s="67">
        <f>AA130</f>
        <v>7956</v>
      </c>
      <c r="AB166" s="260"/>
      <c r="AC166" s="66">
        <v>755</v>
      </c>
      <c r="AD166" s="265">
        <f t="shared" ref="AD166:AT166" si="249">100*AD130/$AC130</f>
        <v>100</v>
      </c>
      <c r="AE166" s="266">
        <f t="shared" si="249"/>
        <v>100.00102584153804</v>
      </c>
      <c r="AF166" s="266">
        <f t="shared" si="249"/>
        <v>100.00205168307608</v>
      </c>
      <c r="AG166" s="266">
        <f t="shared" si="249"/>
        <v>100.00205168307608</v>
      </c>
      <c r="AH166" s="266">
        <f t="shared" si="249"/>
        <v>100.00205168307608</v>
      </c>
      <c r="AI166" s="266">
        <f t="shared" si="249"/>
        <v>100.00205168307608</v>
      </c>
      <c r="AJ166" s="266">
        <f t="shared" si="249"/>
        <v>100.00205168307608</v>
      </c>
      <c r="AK166" s="266">
        <f t="shared" si="249"/>
        <v>99.737145585902354</v>
      </c>
      <c r="AL166" s="266">
        <f t="shared" si="249"/>
        <v>99.472239488728647</v>
      </c>
      <c r="AM166" s="266">
        <f t="shared" si="249"/>
        <v>99.40601296443522</v>
      </c>
      <c r="AN166" s="266">
        <f t="shared" si="249"/>
        <v>99.339786440141793</v>
      </c>
      <c r="AO166" s="266">
        <f t="shared" si="249"/>
        <v>98.213935527153524</v>
      </c>
      <c r="AP166" s="266">
        <f t="shared" si="249"/>
        <v>97.08808461416524</v>
      </c>
      <c r="AQ166" s="266">
        <f t="shared" si="249"/>
        <v>93.048266632266149</v>
      </c>
      <c r="AR166" s="272">
        <f t="shared" si="249"/>
        <v>89.008448650367043</v>
      </c>
      <c r="AS166" s="266">
        <f t="shared" si="249"/>
        <v>77.61748647189745</v>
      </c>
      <c r="AT166" s="267">
        <f t="shared" si="249"/>
        <v>66.226524293427872</v>
      </c>
      <c r="AU166" s="36">
        <v>474.00000000000006</v>
      </c>
      <c r="AV166" s="146">
        <v>281</v>
      </c>
      <c r="AW166" s="67">
        <v>672.00000000000011</v>
      </c>
      <c r="AX166" s="67" t="str">
        <f t="shared" si="241"/>
        <v>Belgium</v>
      </c>
      <c r="AY166" s="255"/>
    </row>
    <row r="167" spans="5:51" x14ac:dyDescent="0.2">
      <c r="E167" s="261">
        <v>12</v>
      </c>
      <c r="F167" s="66" t="str">
        <f>F131</f>
        <v>Princess Cruise</v>
      </c>
      <c r="G167" s="36">
        <f>G131</f>
        <v>619</v>
      </c>
      <c r="H167" s="265">
        <f>100*H131/$G131</f>
        <v>100</v>
      </c>
      <c r="I167" s="266">
        <f>100*I131/$G131</f>
        <v>99.919224555735056</v>
      </c>
      <c r="J167" s="266">
        <f>100*J131/$G131</f>
        <v>99.838449111470112</v>
      </c>
      <c r="K167" s="266">
        <f>100*K131/$G131</f>
        <v>99.434571890145392</v>
      </c>
      <c r="L167" s="266">
        <f>100*L131/$G131</f>
        <v>99.030694668820672</v>
      </c>
      <c r="M167" s="266">
        <f>100*M131/$G131</f>
        <v>96.768982229402255</v>
      </c>
      <c r="N167" s="266">
        <f>100*N131/$G131</f>
        <v>94.507269789983852</v>
      </c>
      <c r="O167" s="266">
        <f>100*O131/$G131</f>
        <v>91.76090468497577</v>
      </c>
      <c r="P167" s="266">
        <f>100*P131/$G131</f>
        <v>89.014539579967689</v>
      </c>
      <c r="Q167" s="266">
        <f>100*Q131/$G131</f>
        <v>86.833602584814216</v>
      </c>
      <c r="R167" s="266">
        <f>100*R131/$G131</f>
        <v>84.652665589660742</v>
      </c>
      <c r="S167" s="266">
        <f>100*S131/$G131</f>
        <v>79.886914378029076</v>
      </c>
      <c r="T167" s="272">
        <f>100*T131/$G131</f>
        <v>75.121163166397409</v>
      </c>
      <c r="U167" s="266">
        <f>100*U131/$G131</f>
        <v>60.823909531502423</v>
      </c>
      <c r="V167" s="266">
        <f>100*V131/$G131</f>
        <v>46.52665589660743</v>
      </c>
      <c r="W167" s="266">
        <f>100*W131/$G131</f>
        <v>27.625201938610662</v>
      </c>
      <c r="X167" s="267">
        <f>100*X131/$G131</f>
        <v>8.7237479806138953</v>
      </c>
      <c r="Y167" s="12">
        <f>Y131</f>
        <v>0</v>
      </c>
      <c r="Z167" s="12">
        <f>Z131</f>
        <v>0</v>
      </c>
      <c r="AA167" s="67">
        <f>AA131</f>
        <v>288</v>
      </c>
      <c r="AB167" s="260"/>
      <c r="AC167" s="66">
        <v>7</v>
      </c>
      <c r="AD167" s="265">
        <f t="shared" ref="AD167:AT167" si="250">100*AD131/$AC131</f>
        <v>100</v>
      </c>
      <c r="AE167" s="266">
        <f t="shared" si="250"/>
        <v>100.00252708907566</v>
      </c>
      <c r="AF167" s="266">
        <f t="shared" si="250"/>
        <v>100.0050541781513</v>
      </c>
      <c r="AG167" s="266">
        <f t="shared" si="250"/>
        <v>100.0050541781513</v>
      </c>
      <c r="AH167" s="266">
        <f t="shared" si="250"/>
        <v>100.0050541781513</v>
      </c>
      <c r="AI167" s="266">
        <f t="shared" si="250"/>
        <v>100.0050541781513</v>
      </c>
      <c r="AJ167" s="266">
        <f t="shared" si="250"/>
        <v>100.0050541781513</v>
      </c>
      <c r="AK167" s="266">
        <f t="shared" si="250"/>
        <v>100.0050541781513</v>
      </c>
      <c r="AL167" s="266">
        <f t="shared" si="250"/>
        <v>100.0050541781513</v>
      </c>
      <c r="AM167" s="266">
        <f t="shared" si="250"/>
        <v>100.0050541781513</v>
      </c>
      <c r="AN167" s="266">
        <f t="shared" si="250"/>
        <v>100.0050541781513</v>
      </c>
      <c r="AO167" s="266">
        <f t="shared" si="250"/>
        <v>100.0050541781513</v>
      </c>
      <c r="AP167" s="266">
        <f t="shared" si="250"/>
        <v>100.0050541781513</v>
      </c>
      <c r="AQ167" s="266">
        <f t="shared" si="250"/>
        <v>100.0050541781513</v>
      </c>
      <c r="AR167" s="272">
        <f t="shared" si="250"/>
        <v>100.0050541781513</v>
      </c>
      <c r="AS167" s="266">
        <f t="shared" si="250"/>
        <v>57.145745244657881</v>
      </c>
      <c r="AT167" s="267">
        <f t="shared" si="250"/>
        <v>14.28643631116447</v>
      </c>
      <c r="AU167" s="36">
        <v>0</v>
      </c>
      <c r="AV167" s="146">
        <v>0</v>
      </c>
      <c r="AW167" s="67">
        <v>7</v>
      </c>
      <c r="AX167" s="67" t="str">
        <f t="shared" si="241"/>
        <v>Princess Cruise</v>
      </c>
      <c r="AY167" s="255"/>
    </row>
    <row r="168" spans="5:51" x14ac:dyDescent="0.2">
      <c r="E168" s="261">
        <v>13</v>
      </c>
      <c r="F168" s="66" t="str">
        <f>F132</f>
        <v>Israel</v>
      </c>
      <c r="G168" s="36">
        <f>G132</f>
        <v>9809</v>
      </c>
      <c r="H168" s="265">
        <f>100*H132/$G132</f>
        <v>100</v>
      </c>
      <c r="I168" s="266">
        <f>100*I132/$G132</f>
        <v>97.55326740748292</v>
      </c>
      <c r="J168" s="266">
        <f>100*J132/$G132</f>
        <v>95.106534814965855</v>
      </c>
      <c r="K168" s="266">
        <f>100*K132/$G132</f>
        <v>88.964216535834439</v>
      </c>
      <c r="L168" s="266">
        <f>100*L132/$G132</f>
        <v>82.821898256703022</v>
      </c>
      <c r="M168" s="266">
        <f>100*M132/$G132</f>
        <v>71.266184116627585</v>
      </c>
      <c r="N168" s="266">
        <f>100*N132/$G132</f>
        <v>59.710469976552147</v>
      </c>
      <c r="O168" s="266">
        <f>100*O132/$G132</f>
        <v>52.732184728310735</v>
      </c>
      <c r="P168" s="266">
        <f>100*P132/$G132</f>
        <v>45.753899480069322</v>
      </c>
      <c r="Q168" s="266">
        <f>100*Q132/$G132</f>
        <v>39.076358446324804</v>
      </c>
      <c r="R168" s="266">
        <f>100*R132/$G132</f>
        <v>32.398817412580286</v>
      </c>
      <c r="S168" s="266">
        <f>100*S132/$G132</f>
        <v>25.85890508716485</v>
      </c>
      <c r="T168" s="272">
        <f>100*T132/$G132</f>
        <v>19.318992761749413</v>
      </c>
      <c r="U168" s="266">
        <f>100*U132/$G132</f>
        <v>14.068712406973187</v>
      </c>
      <c r="V168" s="266">
        <f>100*V132/$G132</f>
        <v>8.8184320521969628</v>
      </c>
      <c r="W168" s="266">
        <f>100*W132/$G132</f>
        <v>6.1779997961056177</v>
      </c>
      <c r="X168" s="267">
        <f>100*X132/$G132</f>
        <v>3.5375675400142725</v>
      </c>
      <c r="Y168" s="12">
        <f>Y132</f>
        <v>0</v>
      </c>
      <c r="Z168" s="12">
        <f>Z132</f>
        <v>0</v>
      </c>
      <c r="AA168" s="67">
        <f>AA132</f>
        <v>865</v>
      </c>
      <c r="AB168" s="260"/>
      <c r="AC168" s="67">
        <v>91</v>
      </c>
      <c r="AD168" s="265">
        <f t="shared" ref="AD168:AT168" si="251">100*AD132/$AC132</f>
        <v>100</v>
      </c>
      <c r="AE168" s="266">
        <f t="shared" si="251"/>
        <v>100</v>
      </c>
      <c r="AF168" s="266">
        <f t="shared" si="251"/>
        <v>100</v>
      </c>
      <c r="AG168" s="266">
        <f t="shared" si="251"/>
        <v>100</v>
      </c>
      <c r="AH168" s="266">
        <f t="shared" si="251"/>
        <v>100</v>
      </c>
      <c r="AI168" s="266">
        <f t="shared" si="251"/>
        <v>100</v>
      </c>
      <c r="AJ168" s="266">
        <f t="shared" si="251"/>
        <v>100</v>
      </c>
      <c r="AK168" s="266">
        <f t="shared" si="251"/>
        <v>99.450549450549445</v>
      </c>
      <c r="AL168" s="266">
        <f t="shared" si="251"/>
        <v>98.901098901098905</v>
      </c>
      <c r="AM168" s="266">
        <f t="shared" si="251"/>
        <v>98.35164835164835</v>
      </c>
      <c r="AN168" s="266">
        <f t="shared" si="251"/>
        <v>97.802197802197796</v>
      </c>
      <c r="AO168" s="266">
        <f t="shared" si="251"/>
        <v>97.252747252747255</v>
      </c>
      <c r="AP168" s="266">
        <f t="shared" si="251"/>
        <v>96.703296703296701</v>
      </c>
      <c r="AQ168" s="266">
        <f t="shared" si="251"/>
        <v>90.659340659340657</v>
      </c>
      <c r="AR168" s="272">
        <f t="shared" si="251"/>
        <v>84.615384615384613</v>
      </c>
      <c r="AS168" s="266">
        <f t="shared" si="251"/>
        <v>70.879120879120876</v>
      </c>
      <c r="AT168" s="267">
        <f t="shared" si="251"/>
        <v>57.142857142857146</v>
      </c>
      <c r="AU168" s="36">
        <v>0</v>
      </c>
      <c r="AV168" s="146">
        <v>0</v>
      </c>
      <c r="AW168" s="67">
        <v>77</v>
      </c>
      <c r="AX168" s="67" t="str">
        <f t="shared" si="241"/>
        <v>Israel</v>
      </c>
      <c r="AY168" s="255"/>
    </row>
    <row r="169" spans="5:51" ht="13.5" thickBot="1" x14ac:dyDescent="0.25">
      <c r="E169" s="261">
        <v>14</v>
      </c>
      <c r="F169" s="66" t="str">
        <f>F133</f>
        <v>France</v>
      </c>
      <c r="G169" s="36">
        <f>G133</f>
        <v>0</v>
      </c>
      <c r="H169" s="268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73"/>
      <c r="U169" s="269"/>
      <c r="V169" s="269"/>
      <c r="W169" s="269"/>
      <c r="X169" s="270"/>
      <c r="Y169" s="12">
        <f>Y133</f>
        <v>0</v>
      </c>
      <c r="Z169" s="12">
        <f>Z133</f>
        <v>0</v>
      </c>
      <c r="AA169" s="67">
        <f>AA133</f>
        <v>0</v>
      </c>
      <c r="AB169" s="260"/>
      <c r="AC169" s="67">
        <v>9186</v>
      </c>
      <c r="AD169" s="268">
        <f>100*AD133/$AC133</f>
        <v>100</v>
      </c>
      <c r="AE169" s="269">
        <f t="shared" ref="AE169:AT169" si="252">100*AE133/$AC133</f>
        <v>100</v>
      </c>
      <c r="AF169" s="269">
        <f t="shared" si="252"/>
        <v>100</v>
      </c>
      <c r="AG169" s="269">
        <f t="shared" si="252"/>
        <v>100</v>
      </c>
      <c r="AH169" s="269">
        <f t="shared" si="252"/>
        <v>100</v>
      </c>
      <c r="AI169" s="269">
        <f t="shared" si="252"/>
        <v>100</v>
      </c>
      <c r="AJ169" s="269">
        <f t="shared" si="252"/>
        <v>100</v>
      </c>
      <c r="AK169" s="269">
        <f t="shared" si="252"/>
        <v>99.452114836730217</v>
      </c>
      <c r="AL169" s="269">
        <f t="shared" si="252"/>
        <v>98.904229673460435</v>
      </c>
      <c r="AM169" s="269">
        <f t="shared" si="252"/>
        <v>98.356344510190681</v>
      </c>
      <c r="AN169" s="269">
        <f t="shared" si="252"/>
        <v>97.808459346920884</v>
      </c>
      <c r="AO169" s="269">
        <f t="shared" si="252"/>
        <v>95.315581854043401</v>
      </c>
      <c r="AP169" s="269">
        <f t="shared" si="252"/>
        <v>92.822704361165918</v>
      </c>
      <c r="AQ169" s="269">
        <f t="shared" si="252"/>
        <v>86.795967565198339</v>
      </c>
      <c r="AR169" s="273">
        <f t="shared" si="252"/>
        <v>80.769230769230788</v>
      </c>
      <c r="AS169" s="269">
        <f t="shared" si="252"/>
        <v>68.803418803418808</v>
      </c>
      <c r="AT169" s="270">
        <f t="shared" si="252"/>
        <v>56.837606837606842</v>
      </c>
      <c r="AU169" s="36">
        <v>5511.5999999999995</v>
      </c>
      <c r="AV169" s="146">
        <v>3674.4</v>
      </c>
      <c r="AW169" s="67">
        <v>7440.66</v>
      </c>
      <c r="AX169" s="67" t="str">
        <f t="shared" si="241"/>
        <v>France</v>
      </c>
      <c r="AY169" s="255"/>
    </row>
    <row r="170" spans="5:51" x14ac:dyDescent="0.2">
      <c r="E170" s="261">
        <v>15</v>
      </c>
      <c r="F170" s="209" t="str">
        <f>F134</f>
        <v>Connecuticut</v>
      </c>
      <c r="G170" s="204">
        <f>G134</f>
        <v>13989</v>
      </c>
      <c r="H170" s="36">
        <f>100*H134/$G134</f>
        <v>100</v>
      </c>
      <c r="I170" s="12">
        <f>100*I134/$G134</f>
        <v>99.636654312913322</v>
      </c>
      <c r="J170" s="12">
        <f>100*J134/$G134</f>
        <v>99.27330862582663</v>
      </c>
      <c r="K170" s="12">
        <f>100*K134/$G134</f>
        <v>98.252307245113016</v>
      </c>
      <c r="L170" s="12">
        <f>100*L134/$G134</f>
        <v>97.231305864399388</v>
      </c>
      <c r="M170" s="12">
        <f>100*M134/$G134</f>
        <v>91.821088583678531</v>
      </c>
      <c r="N170" s="12">
        <f>100*N134/$G134</f>
        <v>86.410871302957645</v>
      </c>
      <c r="O170" s="12">
        <f>100*O134/$G134</f>
        <v>79.096722621902487</v>
      </c>
      <c r="P170" s="12">
        <f>100*P134/$G134</f>
        <v>71.782573940847314</v>
      </c>
      <c r="Q170" s="12">
        <f>100*Q134/$G134</f>
        <v>63.585495240171497</v>
      </c>
      <c r="R170" s="12">
        <f>100*R134/$G134</f>
        <v>55.38841653949568</v>
      </c>
      <c r="S170" s="12">
        <f>100*S134/$G134</f>
        <v>45.523581135091923</v>
      </c>
      <c r="T170" s="272">
        <f>100*T134/$G134</f>
        <v>35.658745730688175</v>
      </c>
      <c r="U170" s="12">
        <f>100*U134/$G134</f>
        <v>27.501635055591894</v>
      </c>
      <c r="V170" s="12">
        <f>100*V134/$G134</f>
        <v>19.344524380495603</v>
      </c>
      <c r="W170" s="12">
        <f>100*W134/$G134</f>
        <v>14.744567981978054</v>
      </c>
      <c r="X170" s="146">
        <f>100*X134/$G134</f>
        <v>10.144611583460504</v>
      </c>
      <c r="Y170" s="203">
        <f>Y134</f>
        <v>0</v>
      </c>
      <c r="Z170" s="203">
        <f>Z134</f>
        <v>0</v>
      </c>
      <c r="AA170" s="202">
        <f>AA134</f>
        <v>2706.1055155875301</v>
      </c>
      <c r="AB170" s="260"/>
      <c r="AC170" s="209">
        <v>671</v>
      </c>
      <c r="AD170" s="36">
        <f t="shared" ref="AD170:AT170" si="253">100*AD134/$AC134</f>
        <v>100</v>
      </c>
      <c r="AE170" s="12">
        <f t="shared" si="253"/>
        <v>100</v>
      </c>
      <c r="AF170" s="12">
        <f t="shared" si="253"/>
        <v>100</v>
      </c>
      <c r="AG170" s="12">
        <f t="shared" si="253"/>
        <v>100</v>
      </c>
      <c r="AH170" s="12">
        <f t="shared" si="253"/>
        <v>100</v>
      </c>
      <c r="AI170" s="12">
        <f t="shared" si="253"/>
        <v>99.928263988522247</v>
      </c>
      <c r="AJ170" s="12">
        <f t="shared" si="253"/>
        <v>99.856527977044479</v>
      </c>
      <c r="AK170" s="12">
        <f t="shared" si="253"/>
        <v>99.28263988522238</v>
      </c>
      <c r="AL170" s="12">
        <f t="shared" si="253"/>
        <v>98.708751793400296</v>
      </c>
      <c r="AM170" s="12">
        <f t="shared" si="253"/>
        <v>97.70444763271162</v>
      </c>
      <c r="AN170" s="12">
        <f t="shared" si="253"/>
        <v>96.700143472022958</v>
      </c>
      <c r="AO170" s="12">
        <f t="shared" si="253"/>
        <v>94.404591104734578</v>
      </c>
      <c r="AP170" s="12">
        <f t="shared" si="253"/>
        <v>92.109038737446198</v>
      </c>
      <c r="AQ170" s="12">
        <f t="shared" si="253"/>
        <v>85.222381635581073</v>
      </c>
      <c r="AR170" s="272">
        <f t="shared" si="253"/>
        <v>78.335724533715933</v>
      </c>
      <c r="AS170" s="12">
        <f t="shared" si="253"/>
        <v>67.575322812051652</v>
      </c>
      <c r="AT170" s="146">
        <f t="shared" si="253"/>
        <v>56.814921090387379</v>
      </c>
      <c r="AU170" s="204">
        <v>0</v>
      </c>
      <c r="AV170" s="207">
        <v>0</v>
      </c>
      <c r="AW170" s="202">
        <v>524.87965616045847</v>
      </c>
      <c r="AX170" s="202" t="str">
        <f t="shared" si="241"/>
        <v>Connecuticut</v>
      </c>
      <c r="AY170" s="255"/>
    </row>
    <row r="171" spans="5:51" x14ac:dyDescent="0.2">
      <c r="E171" s="261">
        <v>16</v>
      </c>
      <c r="F171" s="66" t="str">
        <f>F135</f>
        <v>New York</v>
      </c>
      <c r="G171" s="36">
        <f>G135</f>
        <v>0</v>
      </c>
      <c r="H171" s="36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272"/>
      <c r="U171" s="12"/>
      <c r="V171" s="12"/>
      <c r="W171" s="12"/>
      <c r="X171" s="146"/>
      <c r="Y171" s="12">
        <f>Y135</f>
        <v>0</v>
      </c>
      <c r="Z171" s="12">
        <f>Z135</f>
        <v>0</v>
      </c>
      <c r="AA171" s="67">
        <f>AA135</f>
        <v>0</v>
      </c>
      <c r="AB171" s="260"/>
      <c r="AC171" s="66">
        <v>10834</v>
      </c>
      <c r="AD171" s="36">
        <f t="shared" ref="AD171:AT171" si="254">100*AD135/$AC135</f>
        <v>100</v>
      </c>
      <c r="AE171" s="12">
        <f t="shared" si="254"/>
        <v>99.9953848993908</v>
      </c>
      <c r="AF171" s="12">
        <f t="shared" si="254"/>
        <v>99.990769798781614</v>
      </c>
      <c r="AG171" s="12">
        <f t="shared" si="254"/>
        <v>99.963079195126454</v>
      </c>
      <c r="AH171" s="12">
        <f t="shared" si="254"/>
        <v>99.935388591471295</v>
      </c>
      <c r="AI171" s="12">
        <f t="shared" si="254"/>
        <v>99.713863762230019</v>
      </c>
      <c r="AJ171" s="12">
        <f t="shared" si="254"/>
        <v>99.492338932988744</v>
      </c>
      <c r="AK171" s="12">
        <f t="shared" si="254"/>
        <v>98.71238693003508</v>
      </c>
      <c r="AL171" s="12">
        <f t="shared" si="254"/>
        <v>97.932434927081417</v>
      </c>
      <c r="AM171" s="12">
        <f t="shared" si="254"/>
        <v>96.003322872438616</v>
      </c>
      <c r="AN171" s="12">
        <f t="shared" si="254"/>
        <v>94.07421081779583</v>
      </c>
      <c r="AO171" s="12">
        <f t="shared" si="254"/>
        <v>89.159128669004986</v>
      </c>
      <c r="AP171" s="12">
        <f t="shared" si="254"/>
        <v>84.244046520214141</v>
      </c>
      <c r="AQ171" s="12">
        <f t="shared" si="254"/>
        <v>74.510799335425517</v>
      </c>
      <c r="AR171" s="272">
        <f t="shared" si="254"/>
        <v>64.777552150636879</v>
      </c>
      <c r="AS171" s="12">
        <f t="shared" si="254"/>
        <v>51.44914159128669</v>
      </c>
      <c r="AT171" s="146">
        <f t="shared" si="254"/>
        <v>38.120731031936494</v>
      </c>
      <c r="AU171" s="36">
        <v>6500.4</v>
      </c>
      <c r="AV171" s="146">
        <v>4333.6000000000004</v>
      </c>
      <c r="AW171" s="67">
        <v>7017.9999999999991</v>
      </c>
      <c r="AX171" s="67" t="str">
        <f t="shared" si="241"/>
        <v>New York</v>
      </c>
      <c r="AY171" s="255"/>
    </row>
    <row r="172" spans="5:51" x14ac:dyDescent="0.2">
      <c r="E172" s="261">
        <v>17</v>
      </c>
      <c r="F172" s="66" t="str">
        <f>F136</f>
        <v>Texas</v>
      </c>
      <c r="G172" s="36">
        <f>G136</f>
        <v>14642</v>
      </c>
      <c r="H172" s="36">
        <f>100*H136/$G136</f>
        <v>99.762244412743698</v>
      </c>
      <c r="I172" s="12">
        <f>100*I136/$G136</f>
        <v>99.334284355682342</v>
      </c>
      <c r="J172" s="12">
        <f>100*J136/$G136</f>
        <v>98.906324298621016</v>
      </c>
      <c r="K172" s="12">
        <f>100*K136/$G136</f>
        <v>97.812648597242045</v>
      </c>
      <c r="L172" s="12">
        <f>100*L136/$G136</f>
        <v>96.718972895863047</v>
      </c>
      <c r="M172" s="12">
        <f>100*M136/$G136</f>
        <v>90.014265335235365</v>
      </c>
      <c r="N172" s="12">
        <f>100*N136/$G136</f>
        <v>83.309557774607697</v>
      </c>
      <c r="O172" s="12">
        <f>100*O136/$G136</f>
        <v>74.916785544460282</v>
      </c>
      <c r="P172" s="12">
        <f>100*P136/$G136</f>
        <v>66.524013314312882</v>
      </c>
      <c r="Q172" s="12">
        <f>100*Q136/$G136</f>
        <v>56.799809795530194</v>
      </c>
      <c r="R172" s="12">
        <f>100*R136/$G136</f>
        <v>47.0756062767475</v>
      </c>
      <c r="S172" s="12">
        <f>100*S136/$G136</f>
        <v>37.61293390394674</v>
      </c>
      <c r="T172" s="272">
        <f>100*T136/$G136</f>
        <v>28.150261531145976</v>
      </c>
      <c r="U172" s="12">
        <f>100*U136/$G136</f>
        <v>20.137898240608656</v>
      </c>
      <c r="V172" s="12">
        <f>100*V136/$G136</f>
        <v>12.125534950071327</v>
      </c>
      <c r="W172" s="12">
        <f>100*W136/$G136</f>
        <v>8.202567760342367</v>
      </c>
      <c r="X172" s="146">
        <f>100*X136/$G136</f>
        <v>4.2796005706134093</v>
      </c>
      <c r="Y172" s="12">
        <f>Y136</f>
        <v>7467.42</v>
      </c>
      <c r="Z172" s="12">
        <f>Z136</f>
        <v>7174.58</v>
      </c>
      <c r="AA172" s="67">
        <f>AA136</f>
        <v>1775.4208273894435</v>
      </c>
      <c r="AB172" s="255"/>
      <c r="AC172" s="66">
        <v>428</v>
      </c>
      <c r="AD172" s="36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272"/>
      <c r="AS172" s="12"/>
      <c r="AT172" s="146"/>
      <c r="AU172" s="15"/>
      <c r="AV172" s="15"/>
      <c r="AW172" s="280"/>
      <c r="AX172" s="67" t="str">
        <f t="shared" si="241"/>
        <v>Texas</v>
      </c>
      <c r="AY172" s="255"/>
    </row>
    <row r="173" spans="5:51" x14ac:dyDescent="0.2">
      <c r="E173" s="261">
        <v>18</v>
      </c>
      <c r="F173" s="66" t="str">
        <f>F137</f>
        <v>Connecticut</v>
      </c>
      <c r="G173" s="36">
        <f>G137</f>
        <v>13989</v>
      </c>
      <c r="H173" s="36">
        <f>100*H137/$G137</f>
        <v>100</v>
      </c>
      <c r="I173" s="12">
        <f>100*I137/$G137</f>
        <v>99.636654312913322</v>
      </c>
      <c r="J173" s="12">
        <f>100*J137/$G137</f>
        <v>99.27330862582663</v>
      </c>
      <c r="K173" s="12">
        <f>100*K137/$G137</f>
        <v>98.252307245113016</v>
      </c>
      <c r="L173" s="12">
        <f>100*L137/$G137</f>
        <v>97.231305864399388</v>
      </c>
      <c r="M173" s="12">
        <f>100*M137/$G137</f>
        <v>91.821088583678531</v>
      </c>
      <c r="N173" s="12">
        <f>100*N137/$G137</f>
        <v>86.410871302957645</v>
      </c>
      <c r="O173" s="12">
        <f>100*O137/$G137</f>
        <v>79.096722621902487</v>
      </c>
      <c r="P173" s="12">
        <f>100*P137/$G137</f>
        <v>71.782573940847314</v>
      </c>
      <c r="Q173" s="12">
        <f>100*Q137/$G137</f>
        <v>63.585495240171497</v>
      </c>
      <c r="R173" s="12">
        <f>100*R137/$G137</f>
        <v>55.38841653949568</v>
      </c>
      <c r="S173" s="12">
        <f>100*S137/$G137</f>
        <v>45.523581135091923</v>
      </c>
      <c r="T173" s="272">
        <f>100*T137/$G137</f>
        <v>35.658745730688175</v>
      </c>
      <c r="U173" s="12">
        <f>100*U137/$G137</f>
        <v>27.501635055591894</v>
      </c>
      <c r="V173" s="12">
        <f>100*V137/$G137</f>
        <v>19.344524380495603</v>
      </c>
      <c r="W173" s="12">
        <f>100*W137/$G137</f>
        <v>14.744567981978054</v>
      </c>
      <c r="X173" s="146">
        <f>100*X137/$G137</f>
        <v>10.144611583460504</v>
      </c>
      <c r="Y173" s="12">
        <f>Y137</f>
        <v>0</v>
      </c>
      <c r="Z173" s="12">
        <f>Z137</f>
        <v>0</v>
      </c>
      <c r="AA173" s="67">
        <f>AA137</f>
        <v>2706.1055155875301</v>
      </c>
      <c r="AB173" s="260"/>
      <c r="AC173" s="66">
        <v>671</v>
      </c>
      <c r="AD173" s="36">
        <f t="shared" ref="AD173:AT173" si="255">100*AD137/$AC137</f>
        <v>100</v>
      </c>
      <c r="AE173" s="12">
        <f t="shared" si="255"/>
        <v>99.92836676217766</v>
      </c>
      <c r="AF173" s="12">
        <f t="shared" si="255"/>
        <v>99.856733524355292</v>
      </c>
      <c r="AG173" s="12">
        <f t="shared" si="255"/>
        <v>99.856733524355292</v>
      </c>
      <c r="AH173" s="12">
        <f t="shared" si="255"/>
        <v>99.856733524355292</v>
      </c>
      <c r="AI173" s="12">
        <f t="shared" si="255"/>
        <v>99.785100286532966</v>
      </c>
      <c r="AJ173" s="12">
        <f t="shared" si="255"/>
        <v>99.713467048710598</v>
      </c>
      <c r="AK173" s="12">
        <f t="shared" si="255"/>
        <v>99.140401146131794</v>
      </c>
      <c r="AL173" s="12">
        <f t="shared" si="255"/>
        <v>98.567335243553003</v>
      </c>
      <c r="AM173" s="12">
        <f t="shared" si="255"/>
        <v>97.564469914040117</v>
      </c>
      <c r="AN173" s="12">
        <f t="shared" si="255"/>
        <v>96.561604584527217</v>
      </c>
      <c r="AO173" s="12">
        <f t="shared" si="255"/>
        <v>94.269340974212028</v>
      </c>
      <c r="AP173" s="12">
        <f t="shared" si="255"/>
        <v>91.977077363896839</v>
      </c>
      <c r="AQ173" s="12">
        <f t="shared" si="255"/>
        <v>85.100286532951287</v>
      </c>
      <c r="AR173" s="272">
        <f t="shared" si="255"/>
        <v>78.223495702005735</v>
      </c>
      <c r="AS173" s="12">
        <f t="shared" si="255"/>
        <v>67.47851002865329</v>
      </c>
      <c r="AT173" s="146">
        <f t="shared" si="255"/>
        <v>56.733524355300858</v>
      </c>
      <c r="AU173" s="36">
        <v>340.86799999999999</v>
      </c>
      <c r="AV173" s="146">
        <v>326.10599999999999</v>
      </c>
      <c r="AW173" s="67">
        <v>524.87965616045847</v>
      </c>
      <c r="AX173" s="67" t="str">
        <f t="shared" si="241"/>
        <v>Connecticut</v>
      </c>
      <c r="AY173" s="255"/>
    </row>
    <row r="174" spans="5:51" x14ac:dyDescent="0.2">
      <c r="E174" s="261">
        <v>19</v>
      </c>
      <c r="F174" s="66" t="str">
        <f>F138</f>
        <v>Massachusets</v>
      </c>
      <c r="G174" s="36">
        <f>G138</f>
        <v>34402</v>
      </c>
      <c r="H174" s="36">
        <f>100*H138/$G138</f>
        <v>100.22262252194641</v>
      </c>
      <c r="I174" s="12">
        <f>100*I138/$G138</f>
        <v>99.390122521946395</v>
      </c>
      <c r="J174" s="12">
        <f>100*J138/$G138</f>
        <v>98.557622521946413</v>
      </c>
      <c r="K174" s="12">
        <f>100*K138/$G138</f>
        <v>97.725122521946403</v>
      </c>
      <c r="L174" s="12">
        <f>100*L138/$G138</f>
        <v>96.892622521946393</v>
      </c>
      <c r="M174" s="12">
        <f>100*M138/$G138</f>
        <v>90.940933666647283</v>
      </c>
      <c r="N174" s="12">
        <f>100*N138/$G138</f>
        <v>84.989244811348172</v>
      </c>
      <c r="O174" s="12">
        <f>100*O138/$G138</f>
        <v>77.664089297133884</v>
      </c>
      <c r="P174" s="12">
        <f>100*P138/$G138</f>
        <v>70.338933782919597</v>
      </c>
      <c r="Q174" s="12">
        <f>100*Q138/$G138</f>
        <v>62.968722748677401</v>
      </c>
      <c r="R174" s="12">
        <f>100*R138/$G138</f>
        <v>55.598511714435205</v>
      </c>
      <c r="S174" s="12">
        <f>100*S138/$G138</f>
        <v>46.648450671472588</v>
      </c>
      <c r="T174" s="272">
        <f>100*T138/$G138</f>
        <v>37.698389628509972</v>
      </c>
      <c r="U174" s="12">
        <f>100*U138/$G138</f>
        <v>30.649380849950585</v>
      </c>
      <c r="V174" s="12">
        <f>100*V138/$G138</f>
        <v>23.600372071391199</v>
      </c>
      <c r="W174" s="12">
        <f>100*W138/$G138</f>
        <v>18.743096331608626</v>
      </c>
      <c r="X174" s="146">
        <f>100*X138/$G138</f>
        <v>13.885820591826057</v>
      </c>
      <c r="Y174" s="12">
        <f>Y138</f>
        <v>15785.01368</v>
      </c>
      <c r="Z174" s="12">
        <f>Z138</f>
        <v>15747.843999999994</v>
      </c>
      <c r="AA174" s="67">
        <f>AA138</f>
        <v>4777</v>
      </c>
      <c r="AB174" s="260"/>
      <c r="AC174" s="66">
        <v>1404</v>
      </c>
      <c r="AD174" s="36">
        <f t="shared" ref="AD174:AT174" si="256">100*AD138/$AC138</f>
        <v>100</v>
      </c>
      <c r="AE174" s="12">
        <f t="shared" si="256"/>
        <v>100</v>
      </c>
      <c r="AF174" s="12">
        <f t="shared" si="256"/>
        <v>100</v>
      </c>
      <c r="AG174" s="12">
        <f t="shared" si="256"/>
        <v>100</v>
      </c>
      <c r="AH174" s="12">
        <f t="shared" si="256"/>
        <v>100</v>
      </c>
      <c r="AI174" s="12">
        <f t="shared" si="256"/>
        <v>99.609375</v>
      </c>
      <c r="AJ174" s="12">
        <f t="shared" si="256"/>
        <v>99.21875</v>
      </c>
      <c r="AK174" s="12">
        <f t="shared" si="256"/>
        <v>97.65625</v>
      </c>
      <c r="AL174" s="12">
        <f t="shared" si="256"/>
        <v>96.09375</v>
      </c>
      <c r="AM174" s="12">
        <f t="shared" si="256"/>
        <v>92.96875</v>
      </c>
      <c r="AN174" s="12">
        <f t="shared" si="256"/>
        <v>89.84375</v>
      </c>
      <c r="AO174" s="12">
        <f t="shared" si="256"/>
        <v>85.546875</v>
      </c>
      <c r="AP174" s="12">
        <f t="shared" si="256"/>
        <v>81.25</v>
      </c>
      <c r="AQ174" s="12">
        <f t="shared" si="256"/>
        <v>70.703125</v>
      </c>
      <c r="AR174" s="272">
        <f t="shared" si="256"/>
        <v>60.15625</v>
      </c>
      <c r="AS174" s="12">
        <f t="shared" si="256"/>
        <v>50.390625</v>
      </c>
      <c r="AT174" s="146">
        <f t="shared" si="256"/>
        <v>40.625</v>
      </c>
      <c r="AU174" s="36">
        <v>713.23199999999997</v>
      </c>
      <c r="AV174" s="146">
        <v>682.34399999999994</v>
      </c>
      <c r="AW174" s="67">
        <v>844.59375</v>
      </c>
      <c r="AX174" s="67" t="str">
        <f t="shared" si="241"/>
        <v>Massachusets</v>
      </c>
      <c r="AY174" s="255"/>
    </row>
    <row r="175" spans="5:51" x14ac:dyDescent="0.2">
      <c r="E175" s="261">
        <v>20</v>
      </c>
      <c r="F175" s="66" t="str">
        <f>F139</f>
        <v>Michigan</v>
      </c>
      <c r="G175" s="36">
        <f>G139</f>
        <v>30023</v>
      </c>
      <c r="H175" s="36">
        <f>100*H139/$G139</f>
        <v>99.999999999999986</v>
      </c>
      <c r="I175" s="12">
        <f>100*I139/$G139</f>
        <v>99.749999999999986</v>
      </c>
      <c r="J175" s="12">
        <f>100*J139/$G139</f>
        <v>99.499999999999986</v>
      </c>
      <c r="K175" s="12">
        <f>100*K139/$G139</f>
        <v>99.249999999999986</v>
      </c>
      <c r="L175" s="12">
        <f>100*L139/$G139</f>
        <v>98.999999999999986</v>
      </c>
      <c r="M175" s="12">
        <f>100*M139/$G139</f>
        <v>94.499999999999986</v>
      </c>
      <c r="N175" s="12">
        <f>100*N139/$G139</f>
        <v>89.999999999999986</v>
      </c>
      <c r="O175" s="12">
        <f>100*O139/$G139</f>
        <v>83.499999999999986</v>
      </c>
      <c r="P175" s="12">
        <f>100*P139/$G139</f>
        <v>76.999999999999986</v>
      </c>
      <c r="Q175" s="12">
        <f>100*Q139/$G139</f>
        <v>69</v>
      </c>
      <c r="R175" s="12">
        <f>100*R139/$G139</f>
        <v>61</v>
      </c>
      <c r="S175" s="12">
        <f>100*S139/$G139</f>
        <v>51.5</v>
      </c>
      <c r="T175" s="272">
        <f>100*T139/$G139</f>
        <v>42</v>
      </c>
      <c r="U175" s="12">
        <f>100*U139/$G139</f>
        <v>33</v>
      </c>
      <c r="V175" s="12">
        <f>100*V139/$G139</f>
        <v>24</v>
      </c>
      <c r="W175" s="12">
        <f>100*W139/$G139</f>
        <v>17.5</v>
      </c>
      <c r="X175" s="146">
        <f>100*X139/$G139</f>
        <v>11</v>
      </c>
      <c r="Y175" s="12">
        <f>Y139</f>
        <v>13660.465</v>
      </c>
      <c r="Z175" s="12">
        <f>Z139</f>
        <v>16247.246679999998</v>
      </c>
      <c r="AA175" s="67">
        <f>AA139</f>
        <v>7205.5199999999995</v>
      </c>
      <c r="AB175" s="260"/>
      <c r="AC175" s="278">
        <v>2227</v>
      </c>
      <c r="AD175" s="36">
        <f t="shared" ref="AD175:AT175" si="257">100*AD139/$AC139</f>
        <v>100</v>
      </c>
      <c r="AE175" s="12">
        <f t="shared" si="257"/>
        <v>100</v>
      </c>
      <c r="AF175" s="12">
        <f t="shared" si="257"/>
        <v>100</v>
      </c>
      <c r="AG175" s="12">
        <f t="shared" si="257"/>
        <v>100</v>
      </c>
      <c r="AH175" s="12">
        <f t="shared" si="257"/>
        <v>100</v>
      </c>
      <c r="AI175" s="12">
        <f t="shared" si="257"/>
        <v>99.499999999999986</v>
      </c>
      <c r="AJ175" s="12">
        <f t="shared" si="257"/>
        <v>99</v>
      </c>
      <c r="AK175" s="12">
        <f t="shared" si="257"/>
        <v>98.500000000000014</v>
      </c>
      <c r="AL175" s="12">
        <f t="shared" si="257"/>
        <v>98</v>
      </c>
      <c r="AM175" s="12">
        <f t="shared" si="257"/>
        <v>96</v>
      </c>
      <c r="AN175" s="12">
        <f t="shared" si="257"/>
        <v>94</v>
      </c>
      <c r="AO175" s="12">
        <f t="shared" si="257"/>
        <v>89</v>
      </c>
      <c r="AP175" s="12">
        <f t="shared" si="257"/>
        <v>84</v>
      </c>
      <c r="AQ175" s="12">
        <f t="shared" si="257"/>
        <v>74.5</v>
      </c>
      <c r="AR175" s="272">
        <f t="shared" si="257"/>
        <v>65.000000000000014</v>
      </c>
      <c r="AS175" s="12">
        <f t="shared" si="257"/>
        <v>51.5</v>
      </c>
      <c r="AT175" s="146">
        <f t="shared" si="257"/>
        <v>38</v>
      </c>
      <c r="AU175" s="36">
        <v>1247.1200000000001</v>
      </c>
      <c r="AV175" s="146">
        <v>979.88</v>
      </c>
      <c r="AW175" s="67">
        <v>1447.55</v>
      </c>
      <c r="AX175" s="67" t="str">
        <f t="shared" si="241"/>
        <v>Michigan</v>
      </c>
      <c r="AY175" s="255"/>
    </row>
    <row r="176" spans="5:51" x14ac:dyDescent="0.2">
      <c r="E176" s="261">
        <v>21</v>
      </c>
      <c r="F176" s="66" t="str">
        <f>F140</f>
        <v>Indiana</v>
      </c>
      <c r="G176" s="36">
        <f>G140</f>
        <v>10154</v>
      </c>
      <c r="H176" s="36">
        <f>100*H140/$G140</f>
        <v>99.800000000000011</v>
      </c>
      <c r="I176" s="12">
        <f>100*I140/$G140</f>
        <v>99.34999999999998</v>
      </c>
      <c r="J176" s="12">
        <f>100*J140/$G140</f>
        <v>98.899999999999991</v>
      </c>
      <c r="K176" s="12">
        <f>100*K140/$G140</f>
        <v>98.449999999999989</v>
      </c>
      <c r="L176" s="12">
        <f>100*L140/$G140</f>
        <v>98</v>
      </c>
      <c r="M176" s="12">
        <f>100*M140/$G140</f>
        <v>92.649999999999991</v>
      </c>
      <c r="N176" s="12">
        <f>100*N140/$G140</f>
        <v>87.3</v>
      </c>
      <c r="O176" s="12">
        <f>100*O140/$G140</f>
        <v>80.349999999999994</v>
      </c>
      <c r="P176" s="12">
        <f>100*P140/$G140</f>
        <v>73.399999999999991</v>
      </c>
      <c r="Q176" s="12">
        <f>100*Q140/$G140</f>
        <v>64.900000000000006</v>
      </c>
      <c r="R176" s="12">
        <f>100*R140/$G140</f>
        <v>56.400000000000006</v>
      </c>
      <c r="S176" s="12">
        <f>100*S140/$G140</f>
        <v>46.500000000000007</v>
      </c>
      <c r="T176" s="272">
        <f>100*T140/$G140</f>
        <v>36.6</v>
      </c>
      <c r="U176" s="12">
        <f>100*U140/$G140</f>
        <v>28.400000000000002</v>
      </c>
      <c r="V176" s="12">
        <f>100*V140/$G140</f>
        <v>20.200000000000003</v>
      </c>
      <c r="W176" s="12">
        <f>100*W140/$G140</f>
        <v>14.950000000000001</v>
      </c>
      <c r="X176" s="146">
        <f>100*X140/$G140</f>
        <v>9.7000000000000011</v>
      </c>
      <c r="Y176" s="12">
        <f>Y140</f>
        <v>4575.9000999999998</v>
      </c>
      <c r="Z176" s="12">
        <f>Z140</f>
        <v>5579.6229999999996</v>
      </c>
      <c r="AA176" s="67">
        <f>AA140</f>
        <v>2051.1080000000002</v>
      </c>
      <c r="AB176" s="260"/>
      <c r="AC176" s="278">
        <v>436</v>
      </c>
      <c r="AD176" s="36">
        <f t="shared" ref="AD176:AT176" si="258">100*AD140/$AC140</f>
        <v>100</v>
      </c>
      <c r="AE176" s="12">
        <f t="shared" si="258"/>
        <v>100</v>
      </c>
      <c r="AF176" s="12">
        <f t="shared" si="258"/>
        <v>100</v>
      </c>
      <c r="AG176" s="12">
        <f t="shared" si="258"/>
        <v>100</v>
      </c>
      <c r="AH176" s="12">
        <f t="shared" si="258"/>
        <v>100</v>
      </c>
      <c r="AI176" s="12">
        <f t="shared" si="258"/>
        <v>100</v>
      </c>
      <c r="AJ176" s="12">
        <f t="shared" si="258"/>
        <v>100</v>
      </c>
      <c r="AK176" s="12">
        <f t="shared" si="258"/>
        <v>99.450549450549474</v>
      </c>
      <c r="AL176" s="12">
        <f t="shared" si="258"/>
        <v>98.901098901098919</v>
      </c>
      <c r="AM176" s="12">
        <f t="shared" si="258"/>
        <v>97.552447552447575</v>
      </c>
      <c r="AN176" s="12">
        <f t="shared" si="258"/>
        <v>96.20379620379623</v>
      </c>
      <c r="AO176" s="12">
        <f t="shared" si="258"/>
        <v>92.657342657342667</v>
      </c>
      <c r="AP176" s="12">
        <f t="shared" si="258"/>
        <v>89.110889110889119</v>
      </c>
      <c r="AQ176" s="12">
        <f t="shared" si="258"/>
        <v>78.421578421578431</v>
      </c>
      <c r="AR176" s="272">
        <f t="shared" si="258"/>
        <v>67.732267732267744</v>
      </c>
      <c r="AS176" s="12">
        <f t="shared" si="258"/>
        <v>53.596403596403604</v>
      </c>
      <c r="AT176" s="146">
        <f t="shared" si="258"/>
        <v>39.460539460539465</v>
      </c>
      <c r="AU176" s="36">
        <v>255.27800000000002</v>
      </c>
      <c r="AV176" s="146">
        <v>180.72199999999998</v>
      </c>
      <c r="AW176" s="67">
        <v>295.60799999999995</v>
      </c>
      <c r="AX176" s="67" t="str">
        <f t="shared" si="241"/>
        <v>Indiana</v>
      </c>
      <c r="AY176" s="255"/>
    </row>
    <row r="177" spans="5:51" x14ac:dyDescent="0.2">
      <c r="E177" s="261">
        <v>22</v>
      </c>
      <c r="F177" s="66" t="str">
        <f>F141</f>
        <v>Maryland</v>
      </c>
      <c r="G177" s="36">
        <f>G141</f>
        <v>14193</v>
      </c>
      <c r="H177" s="36">
        <f>100*H141/$G141</f>
        <v>100</v>
      </c>
      <c r="I177" s="12">
        <f>100*I141/$G141</f>
        <v>99.584302120763752</v>
      </c>
      <c r="J177" s="12">
        <f>100*J141/$G141</f>
        <v>99.168604241527518</v>
      </c>
      <c r="K177" s="12">
        <f>100*K141/$G141</f>
        <v>98.048333685619667</v>
      </c>
      <c r="L177" s="12">
        <f>100*L141/$G141</f>
        <v>96.92806312971183</v>
      </c>
      <c r="M177" s="12">
        <f>100*M141/$G141</f>
        <v>91.492284929190447</v>
      </c>
      <c r="N177" s="12">
        <f>100*N141/$G141</f>
        <v>86.056506728669063</v>
      </c>
      <c r="O177" s="12">
        <f>100*O141/$G141</f>
        <v>77.85175790882829</v>
      </c>
      <c r="P177" s="12">
        <f>100*P141/$G141</f>
        <v>69.647009088987531</v>
      </c>
      <c r="Q177" s="12">
        <f>100*Q141/$G141</f>
        <v>60.702458958641586</v>
      </c>
      <c r="R177" s="12">
        <f>100*R141/$G141</f>
        <v>51.757908828295641</v>
      </c>
      <c r="S177" s="12">
        <f>100*S141/$G141</f>
        <v>42.203903332628762</v>
      </c>
      <c r="T177" s="272">
        <f>100*T141/$G141</f>
        <v>32.649897836961884</v>
      </c>
      <c r="U177" s="12">
        <f>100*U141/$G141</f>
        <v>25.311773409427182</v>
      </c>
      <c r="V177" s="12">
        <f>100*V141/$G141</f>
        <v>17.973648981892481</v>
      </c>
      <c r="W177" s="12">
        <f>100*W141/$G141</f>
        <v>12.928908616923836</v>
      </c>
      <c r="X177" s="146">
        <f>100*X141/$G141</f>
        <v>7.884168251955189</v>
      </c>
      <c r="Y177" s="12">
        <f>Y141</f>
        <v>6570</v>
      </c>
      <c r="Z177" s="12">
        <f>Z141</f>
        <v>7623</v>
      </c>
      <c r="AA177" s="67">
        <f>AA141</f>
        <v>1119</v>
      </c>
      <c r="AB177" s="260"/>
      <c r="AC177" s="278">
        <v>584</v>
      </c>
      <c r="AD177" s="36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272"/>
      <c r="AS177" s="12"/>
      <c r="AT177" s="146"/>
      <c r="AU177" s="36"/>
      <c r="AV177" s="146"/>
      <c r="AW177" s="67"/>
      <c r="AX177" s="67" t="str">
        <f t="shared" si="241"/>
        <v>Maryland</v>
      </c>
      <c r="AY177" s="255"/>
    </row>
    <row r="178" spans="5:51" x14ac:dyDescent="0.2">
      <c r="E178" s="261">
        <v>23</v>
      </c>
      <c r="F178" s="66" t="str">
        <f>F142</f>
        <v>Ohio</v>
      </c>
      <c r="G178" s="36">
        <f>G142</f>
        <v>13715</v>
      </c>
      <c r="H178" s="36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272"/>
      <c r="U178" s="12"/>
      <c r="V178" s="12"/>
      <c r="W178" s="12"/>
      <c r="X178" s="146"/>
      <c r="Y178" s="12">
        <f>Y142</f>
        <v>0</v>
      </c>
      <c r="Z178" s="12">
        <f>Z142</f>
        <v>0</v>
      </c>
      <c r="AA178" s="67">
        <f>AA142</f>
        <v>0</v>
      </c>
      <c r="AB178" s="260"/>
      <c r="AC178" s="278">
        <v>557</v>
      </c>
      <c r="AD178" s="36">
        <f t="shared" ref="AD178:AT178" si="259">100*AD142/$AC142</f>
        <v>100</v>
      </c>
      <c r="AE178" s="12">
        <f t="shared" si="259"/>
        <v>100</v>
      </c>
      <c r="AF178" s="12">
        <f t="shared" si="259"/>
        <v>100</v>
      </c>
      <c r="AG178" s="12">
        <f t="shared" si="259"/>
        <v>100</v>
      </c>
      <c r="AH178" s="12">
        <f t="shared" si="259"/>
        <v>100</v>
      </c>
      <c r="AI178" s="12">
        <f t="shared" si="259"/>
        <v>100</v>
      </c>
      <c r="AJ178" s="12">
        <f t="shared" si="259"/>
        <v>100</v>
      </c>
      <c r="AK178" s="12">
        <f t="shared" si="259"/>
        <v>99.730700179533216</v>
      </c>
      <c r="AL178" s="12">
        <f t="shared" si="259"/>
        <v>99.461400359066431</v>
      </c>
      <c r="AM178" s="12">
        <f t="shared" si="259"/>
        <v>98.563734290843811</v>
      </c>
      <c r="AN178" s="12">
        <f t="shared" si="259"/>
        <v>97.666068222621192</v>
      </c>
      <c r="AO178" s="12">
        <f t="shared" si="259"/>
        <v>94.703770197486534</v>
      </c>
      <c r="AP178" s="12">
        <f t="shared" si="259"/>
        <v>91.741472172351891</v>
      </c>
      <c r="AQ178" s="12">
        <f t="shared" si="259"/>
        <v>83.6624775583483</v>
      </c>
      <c r="AR178" s="272">
        <f t="shared" si="259"/>
        <v>75.583482944344709</v>
      </c>
      <c r="AS178" s="12">
        <f t="shared" si="259"/>
        <v>62.567324955116696</v>
      </c>
      <c r="AT178" s="146">
        <f t="shared" si="259"/>
        <v>49.55116696588869</v>
      </c>
      <c r="AU178" s="36">
        <v>326.12350000000004</v>
      </c>
      <c r="AV178" s="146">
        <v>230.87649999999999</v>
      </c>
      <c r="AW178" s="67">
        <v>421</v>
      </c>
      <c r="AX178" s="67" t="str">
        <f t="shared" si="241"/>
        <v>Ohio</v>
      </c>
      <c r="AY178" s="255"/>
    </row>
    <row r="179" spans="5:51" x14ac:dyDescent="0.2">
      <c r="E179" s="261">
        <v>24</v>
      </c>
      <c r="F179" s="66" t="str">
        <f>F143</f>
        <v>Colorado</v>
      </c>
      <c r="G179" s="36">
        <f>G143</f>
        <v>10447</v>
      </c>
      <c r="H179" s="36">
        <f>100*H143/$G143</f>
        <v>99.620000000000019</v>
      </c>
      <c r="I179" s="12">
        <f>100*I143/$G143</f>
        <v>99.06</v>
      </c>
      <c r="J179" s="12">
        <f>100*J143/$G143</f>
        <v>98.500000000000028</v>
      </c>
      <c r="K179" s="12">
        <f>100*K143/$G143</f>
        <v>97.315000000000012</v>
      </c>
      <c r="L179" s="12">
        <f>100*L143/$G143</f>
        <v>96.130000000000024</v>
      </c>
      <c r="M179" s="12">
        <f>100*M143/$G143</f>
        <v>89.51</v>
      </c>
      <c r="N179" s="12">
        <f>100*N143/$G143</f>
        <v>82.89</v>
      </c>
      <c r="O179" s="12">
        <f>100*O143/$G143</f>
        <v>74.765000000000001</v>
      </c>
      <c r="P179" s="12">
        <f>100*P143/$G143</f>
        <v>66.64</v>
      </c>
      <c r="Q179" s="12">
        <f>100*Q143/$G143</f>
        <v>58.439999999999991</v>
      </c>
      <c r="R179" s="12">
        <f>100*R143/$G143</f>
        <v>50.24</v>
      </c>
      <c r="S179" s="12">
        <f>100*S143/$G143</f>
        <v>41.27</v>
      </c>
      <c r="T179" s="272">
        <f>100*T143/$G143</f>
        <v>32.300000000000004</v>
      </c>
      <c r="U179" s="12">
        <f>100*U143/$G143</f>
        <v>25.155000000000005</v>
      </c>
      <c r="V179" s="12">
        <f>100*V143/$G143</f>
        <v>18.010000000000002</v>
      </c>
      <c r="W179" s="12">
        <f>100*W143/$G143</f>
        <v>13.200000000000003</v>
      </c>
      <c r="X179" s="146">
        <f>100*X143/$G143</f>
        <v>8.39</v>
      </c>
      <c r="Y179" s="12">
        <f>Y143</f>
        <v>4955.0120999999999</v>
      </c>
      <c r="Z179" s="12">
        <f>Z143</f>
        <v>5491.9878999999992</v>
      </c>
      <c r="AA179" s="67">
        <f>AA143</f>
        <v>1881.5046999999997</v>
      </c>
      <c r="AB179" s="260"/>
      <c r="AC179" s="278">
        <v>486</v>
      </c>
      <c r="AD179" s="36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272"/>
      <c r="AS179" s="12"/>
      <c r="AT179" s="146"/>
      <c r="AU179" s="36">
        <v>0</v>
      </c>
      <c r="AV179" s="146">
        <v>0</v>
      </c>
      <c r="AW179" s="67">
        <v>0</v>
      </c>
      <c r="AX179" s="67" t="str">
        <f t="shared" si="241"/>
        <v>Colorado</v>
      </c>
      <c r="AY179" s="255"/>
    </row>
    <row r="180" spans="5:51" x14ac:dyDescent="0.2">
      <c r="E180" s="261">
        <v>25</v>
      </c>
      <c r="F180" s="66" t="str">
        <f>F144</f>
        <v>Virginia</v>
      </c>
      <c r="G180" s="36">
        <f>G144</f>
        <v>9630</v>
      </c>
      <c r="H180" s="36">
        <f>100*H144/$G144</f>
        <v>99.989615784008308</v>
      </c>
      <c r="I180" s="12">
        <f>100*I144/$G144</f>
        <v>99.485981308411212</v>
      </c>
      <c r="J180" s="12">
        <f>100*J144/$G144</f>
        <v>98.982346832814116</v>
      </c>
      <c r="K180" s="12">
        <f>100*K144/$G144</f>
        <v>97.959501557632393</v>
      </c>
      <c r="L180" s="12">
        <f>100*L144/$G144</f>
        <v>96.93665628245067</v>
      </c>
      <c r="M180" s="12">
        <f>100*M144/$G144</f>
        <v>90.944963655244024</v>
      </c>
      <c r="N180" s="12">
        <f>100*N144/$G144</f>
        <v>84.953271028037378</v>
      </c>
      <c r="O180" s="12">
        <f>100*O144/$G144</f>
        <v>77.263759086188998</v>
      </c>
      <c r="P180" s="12">
        <f>100*P144/$G144</f>
        <v>69.574247144340603</v>
      </c>
      <c r="Q180" s="12">
        <f>100*Q144/$G144</f>
        <v>60.934579439252339</v>
      </c>
      <c r="R180" s="12">
        <f>100*R144/$G144</f>
        <v>52.294911734164067</v>
      </c>
      <c r="S180" s="12">
        <f>100*S144/$G144</f>
        <v>42.881619937694701</v>
      </c>
      <c r="T180" s="272">
        <f>100*T144/$G144</f>
        <v>33.468328141225335</v>
      </c>
      <c r="U180" s="12">
        <f>100*U144/$G144</f>
        <v>25.784008307372794</v>
      </c>
      <c r="V180" s="12">
        <f>100*V144/$G144</f>
        <v>18.099688473520249</v>
      </c>
      <c r="W180" s="12">
        <f>100*W144/$G144</f>
        <v>13.660436137071651</v>
      </c>
      <c r="X180" s="146">
        <f>100*X144/$G144</f>
        <v>9.2211838006230522</v>
      </c>
      <c r="Y180" s="12">
        <f>Y144</f>
        <v>4605.5</v>
      </c>
      <c r="Z180" s="12">
        <f>Z144</f>
        <v>5024.5</v>
      </c>
      <c r="AA180" s="67">
        <f>AA144</f>
        <v>1742.9999999999998</v>
      </c>
      <c r="AB180" s="260"/>
      <c r="AC180" s="278">
        <v>324</v>
      </c>
      <c r="AD180" s="36">
        <f t="shared" ref="AD180:AT180" si="260">100*AD144/$AC144</f>
        <v>100</v>
      </c>
      <c r="AE180" s="12">
        <f t="shared" si="260"/>
        <v>100</v>
      </c>
      <c r="AF180" s="12">
        <f t="shared" si="260"/>
        <v>100</v>
      </c>
      <c r="AG180" s="12">
        <f t="shared" si="260"/>
        <v>100</v>
      </c>
      <c r="AH180" s="12">
        <f t="shared" si="260"/>
        <v>100</v>
      </c>
      <c r="AI180" s="12">
        <f t="shared" si="260"/>
        <v>99.845201238390089</v>
      </c>
      <c r="AJ180" s="12">
        <f t="shared" si="260"/>
        <v>99.690402476780193</v>
      </c>
      <c r="AK180" s="12">
        <f t="shared" si="260"/>
        <v>99.226006191950461</v>
      </c>
      <c r="AL180" s="12">
        <f t="shared" si="260"/>
        <v>98.761609907120743</v>
      </c>
      <c r="AM180" s="12">
        <f t="shared" si="260"/>
        <v>97.678018575851397</v>
      </c>
      <c r="AN180" s="12">
        <f t="shared" si="260"/>
        <v>96.59442724458205</v>
      </c>
      <c r="AO180" s="12">
        <f t="shared" si="260"/>
        <v>93.498452012383908</v>
      </c>
      <c r="AP180" s="12">
        <f t="shared" si="260"/>
        <v>90.402476780185765</v>
      </c>
      <c r="AQ180" s="12">
        <f t="shared" si="260"/>
        <v>81.269349845201234</v>
      </c>
      <c r="AR180" s="272">
        <f t="shared" si="260"/>
        <v>72.136222910216716</v>
      </c>
      <c r="AS180" s="12">
        <f t="shared" si="260"/>
        <v>58.823529411764703</v>
      </c>
      <c r="AT180" s="146">
        <f t="shared" si="260"/>
        <v>45.510835913312697</v>
      </c>
      <c r="AU180" s="36">
        <v>184.67999999999998</v>
      </c>
      <c r="AV180" s="146">
        <v>140.21199999999999</v>
      </c>
      <c r="AW180" s="67">
        <v>233.00000000000003</v>
      </c>
      <c r="AX180" s="67" t="str">
        <f t="shared" si="241"/>
        <v>Virginia</v>
      </c>
      <c r="AY180" s="255"/>
    </row>
    <row r="181" spans="5:51" ht="13.5" thickBot="1" x14ac:dyDescent="0.25">
      <c r="E181" s="261">
        <v>26</v>
      </c>
      <c r="F181" s="208" t="str">
        <f>F145</f>
        <v>Tennessee</v>
      </c>
      <c r="G181" s="147">
        <f>G145</f>
        <v>7394</v>
      </c>
      <c r="H181" s="147">
        <f>100*H145/$G145</f>
        <v>99.905328644847174</v>
      </c>
      <c r="I181" s="205">
        <f>100*I145/$G145</f>
        <v>99.181769001893429</v>
      </c>
      <c r="J181" s="205">
        <f>100*J145/$G145</f>
        <v>98.458209358939683</v>
      </c>
      <c r="K181" s="205">
        <f>100*K145/$G145</f>
        <v>95.733026778469025</v>
      </c>
      <c r="L181" s="205">
        <f>100*L145/$G145</f>
        <v>93.007844197998381</v>
      </c>
      <c r="M181" s="205">
        <f>100*M145/$G145</f>
        <v>83.060589667297805</v>
      </c>
      <c r="N181" s="205">
        <f>100*N145/$G145</f>
        <v>73.113335136597243</v>
      </c>
      <c r="O181" s="205">
        <f>100*O145/$G145</f>
        <v>64.518528536651345</v>
      </c>
      <c r="P181" s="205">
        <f>100*P145/$G145</f>
        <v>55.923721936705434</v>
      </c>
      <c r="Q181" s="205">
        <f>100*Q145/$G145</f>
        <v>47.389775493643498</v>
      </c>
      <c r="R181" s="205">
        <f>100*R145/$G145</f>
        <v>38.855829050581555</v>
      </c>
      <c r="S181" s="205">
        <f>100*S145/$G145</f>
        <v>29.767378955910196</v>
      </c>
      <c r="T181" s="273">
        <f>100*T145/$G145</f>
        <v>20.678928861238841</v>
      </c>
      <c r="U181" s="205">
        <f>100*U145/$G145</f>
        <v>14.795780362456046</v>
      </c>
      <c r="V181" s="205">
        <f>100*V145/$G145</f>
        <v>8.9126318636732478</v>
      </c>
      <c r="W181" s="205">
        <f>100*W145/$G145</f>
        <v>6.0927779280497703</v>
      </c>
      <c r="X181" s="148">
        <f>100*X145/$G145</f>
        <v>3.2729239924262914</v>
      </c>
      <c r="Y181" s="205">
        <f>Y145</f>
        <v>3611.4922000000029</v>
      </c>
      <c r="Z181" s="205">
        <f>Z145</f>
        <v>3834.7342000000003</v>
      </c>
      <c r="AA181" s="149">
        <f>AA145</f>
        <v>659</v>
      </c>
      <c r="AB181" s="260"/>
      <c r="AC181" s="279">
        <v>157</v>
      </c>
      <c r="AD181" s="147">
        <f t="shared" ref="AD181:AT181" si="261">100*AD145/$AC145</f>
        <v>100</v>
      </c>
      <c r="AE181" s="205">
        <f t="shared" si="261"/>
        <v>99.681528662420376</v>
      </c>
      <c r="AF181" s="205">
        <f t="shared" si="261"/>
        <v>99.363057324840767</v>
      </c>
      <c r="AG181" s="205">
        <f t="shared" si="261"/>
        <v>99.363057324840767</v>
      </c>
      <c r="AH181" s="205">
        <f t="shared" si="261"/>
        <v>99.363057324840767</v>
      </c>
      <c r="AI181" s="205">
        <f t="shared" si="261"/>
        <v>99.044585987261144</v>
      </c>
      <c r="AJ181" s="205">
        <f t="shared" si="261"/>
        <v>98.726114649681534</v>
      </c>
      <c r="AK181" s="205">
        <f t="shared" si="261"/>
        <v>98.407643312101911</v>
      </c>
      <c r="AL181" s="205">
        <f t="shared" si="261"/>
        <v>98.089171974522287</v>
      </c>
      <c r="AM181" s="205">
        <f t="shared" si="261"/>
        <v>95.222929936305732</v>
      </c>
      <c r="AN181" s="205">
        <f t="shared" si="261"/>
        <v>92.356687898089177</v>
      </c>
      <c r="AO181" s="205">
        <f t="shared" si="261"/>
        <v>87.579617834394909</v>
      </c>
      <c r="AP181" s="205">
        <f t="shared" si="261"/>
        <v>82.802547770700642</v>
      </c>
      <c r="AQ181" s="205">
        <f t="shared" si="261"/>
        <v>71.019108280254784</v>
      </c>
      <c r="AR181" s="273">
        <f t="shared" si="261"/>
        <v>59.235668789808919</v>
      </c>
      <c r="AS181" s="205">
        <f t="shared" si="261"/>
        <v>46.178343949044589</v>
      </c>
      <c r="AT181" s="148">
        <f t="shared" si="261"/>
        <v>33.121019108280258</v>
      </c>
      <c r="AU181" s="147">
        <v>96.004800000000031</v>
      </c>
      <c r="AV181" s="148">
        <v>61.004799999999939</v>
      </c>
      <c r="AW181" s="149">
        <v>93</v>
      </c>
      <c r="AX181" s="149" t="str">
        <f t="shared" si="241"/>
        <v>Tennessee</v>
      </c>
      <c r="AY181" s="255"/>
    </row>
    <row r="182" spans="5:51" x14ac:dyDescent="0.2">
      <c r="E182" s="254"/>
      <c r="T182" s="274"/>
      <c r="AB182" s="255"/>
      <c r="AR182" s="276"/>
      <c r="AY182" s="255"/>
    </row>
    <row r="183" spans="5:51" x14ac:dyDescent="0.2">
      <c r="E183" s="254"/>
      <c r="F183" t="s">
        <v>154</v>
      </c>
      <c r="H183" s="275">
        <f>AVERAGE(H156:H181)</f>
        <v>99.962683221656519</v>
      </c>
      <c r="I183" s="275">
        <f t="shared" ref="I183:X183" si="262">AVERAGE(I156:I181)</f>
        <v>99.428712338124427</v>
      </c>
      <c r="J183" s="275">
        <f t="shared" si="262"/>
        <v>98.894741454592349</v>
      </c>
      <c r="K183" s="275">
        <f t="shared" si="262"/>
        <v>97.58351099499977</v>
      </c>
      <c r="L183" s="275">
        <f t="shared" si="262"/>
        <v>96.272280535407191</v>
      </c>
      <c r="M183" s="275">
        <f t="shared" si="262"/>
        <v>90.313533806513448</v>
      </c>
      <c r="N183" s="275">
        <f t="shared" si="262"/>
        <v>84.354787077619719</v>
      </c>
      <c r="O183" s="275">
        <f t="shared" si="262"/>
        <v>77.783722804404647</v>
      </c>
      <c r="P183" s="275">
        <f t="shared" si="262"/>
        <v>71.212658531189604</v>
      </c>
      <c r="Q183" s="275">
        <f t="shared" si="262"/>
        <v>63.530372865320984</v>
      </c>
      <c r="R183" s="275">
        <f t="shared" si="262"/>
        <v>55.848087199452358</v>
      </c>
      <c r="S183" s="275">
        <f t="shared" si="262"/>
        <v>46.773869285400274</v>
      </c>
      <c r="T183" s="275">
        <f t="shared" si="262"/>
        <v>37.699651371348203</v>
      </c>
      <c r="U183" s="275">
        <f t="shared" si="262"/>
        <v>30.338732093200822</v>
      </c>
      <c r="V183" s="275">
        <f t="shared" si="262"/>
        <v>22.97781281505344</v>
      </c>
      <c r="W183" s="275">
        <f t="shared" si="262"/>
        <v>17.245669019496795</v>
      </c>
      <c r="X183" s="275">
        <f t="shared" si="262"/>
        <v>11.513525223940148</v>
      </c>
      <c r="AB183" s="255"/>
      <c r="AD183" s="220">
        <f>AVERAGE(AD156:AD181)</f>
        <v>100</v>
      </c>
      <c r="AE183" s="220">
        <f t="shared" ref="AE183:AT183" si="263">AVERAGE(AE156:AE181)</f>
        <v>99.981660535764604</v>
      </c>
      <c r="AF183" s="220">
        <f t="shared" si="263"/>
        <v>99.963321071529222</v>
      </c>
      <c r="AG183" s="220">
        <f t="shared" si="263"/>
        <v>99.961724655582302</v>
      </c>
      <c r="AH183" s="220">
        <f t="shared" si="263"/>
        <v>99.960128239635381</v>
      </c>
      <c r="AI183" s="220">
        <f t="shared" si="263"/>
        <v>99.868664526581725</v>
      </c>
      <c r="AJ183" s="220">
        <f t="shared" si="263"/>
        <v>99.777200813528054</v>
      </c>
      <c r="AK183" s="220">
        <f t="shared" si="263"/>
        <v>99.398221149609057</v>
      </c>
      <c r="AL183" s="220">
        <f t="shared" si="263"/>
        <v>99.01924148569006</v>
      </c>
      <c r="AM183" s="220">
        <f t="shared" si="263"/>
        <v>98.113078822631365</v>
      </c>
      <c r="AN183" s="220">
        <f t="shared" si="263"/>
        <v>97.2069161595727</v>
      </c>
      <c r="AO183" s="220">
        <f t="shared" si="263"/>
        <v>94.873193339599311</v>
      </c>
      <c r="AP183" s="220">
        <f t="shared" si="263"/>
        <v>92.539470519625894</v>
      </c>
      <c r="AQ183" s="220">
        <f t="shared" si="263"/>
        <v>86.013823289034775</v>
      </c>
      <c r="AR183" s="276">
        <f t="shared" si="263"/>
        <v>79.488176058443642</v>
      </c>
      <c r="AS183" s="220">
        <f t="shared" si="263"/>
        <v>65.405666354336347</v>
      </c>
      <c r="AT183" s="220">
        <f t="shared" si="263"/>
        <v>51.323156650229059</v>
      </c>
      <c r="AY183" s="255"/>
    </row>
    <row r="184" spans="5:51" x14ac:dyDescent="0.2">
      <c r="E184" s="254"/>
      <c r="F184" t="s">
        <v>155</v>
      </c>
      <c r="H184" s="275">
        <f>STDEV(H156:H181)</f>
        <v>0.11521869683678923</v>
      </c>
      <c r="I184" s="275">
        <f t="shared" ref="I184:X184" si="264">STDEV(I156:I181)</f>
        <v>0.4789861965888243</v>
      </c>
      <c r="J184" s="275">
        <f t="shared" si="264"/>
        <v>0.95068181686702913</v>
      </c>
      <c r="K184" s="275">
        <f t="shared" si="264"/>
        <v>2.2010548094895901</v>
      </c>
      <c r="L184" s="275">
        <f t="shared" si="264"/>
        <v>3.4892923770081343</v>
      </c>
      <c r="M184" s="275">
        <f t="shared" si="264"/>
        <v>5.9868795161137447</v>
      </c>
      <c r="N184" s="275">
        <f t="shared" si="264"/>
        <v>8.6792021917990692</v>
      </c>
      <c r="O184" s="275">
        <f t="shared" si="264"/>
        <v>9.5428514209495656</v>
      </c>
      <c r="P184" s="275">
        <f t="shared" si="264"/>
        <v>10.585308901001307</v>
      </c>
      <c r="Q184" s="275">
        <f t="shared" si="264"/>
        <v>11.417605139407039</v>
      </c>
      <c r="R184" s="275">
        <f t="shared" si="264"/>
        <v>12.414980428306929</v>
      </c>
      <c r="S184" s="275">
        <f t="shared" si="264"/>
        <v>12.844532480242147</v>
      </c>
      <c r="T184" s="275">
        <f t="shared" si="264"/>
        <v>13.373045521403359</v>
      </c>
      <c r="U184" s="275">
        <f t="shared" si="264"/>
        <v>12.078417811079522</v>
      </c>
      <c r="V184" s="275">
        <f t="shared" si="264"/>
        <v>10.93830831865538</v>
      </c>
      <c r="W184" s="275">
        <f t="shared" si="264"/>
        <v>8.3472193396363572</v>
      </c>
      <c r="X184" s="275">
        <f t="shared" si="264"/>
        <v>6.4935185016303061</v>
      </c>
      <c r="AB184" s="255"/>
      <c r="AD184" s="275">
        <f>STDEV(AD156:AD181)</f>
        <v>0</v>
      </c>
      <c r="AE184" s="275">
        <f t="shared" ref="AE184:AT184" si="265">STDEV(AE156:AE181)</f>
        <v>6.8752004070369313E-2</v>
      </c>
      <c r="AF184" s="275">
        <f t="shared" si="265"/>
        <v>0.13750400814073677</v>
      </c>
      <c r="AG184" s="275">
        <f t="shared" si="265"/>
        <v>0.13731713925578048</v>
      </c>
      <c r="AH184" s="275">
        <f t="shared" si="265"/>
        <v>0.13739572576807646</v>
      </c>
      <c r="AI184" s="275">
        <f t="shared" si="265"/>
        <v>0.23180591336177012</v>
      </c>
      <c r="AJ184" s="275">
        <f t="shared" si="265"/>
        <v>0.36023869082180782</v>
      </c>
      <c r="AK184" s="275">
        <f t="shared" si="265"/>
        <v>0.59860000883323283</v>
      </c>
      <c r="AL184" s="275">
        <f t="shared" si="265"/>
        <v>0.90936404347274347</v>
      </c>
      <c r="AM184" s="275">
        <f t="shared" si="265"/>
        <v>1.7383434776840028</v>
      </c>
      <c r="AN184" s="275">
        <f t="shared" si="265"/>
        <v>2.596479638269455</v>
      </c>
      <c r="AO184" s="275">
        <f t="shared" si="265"/>
        <v>3.9036071189589672</v>
      </c>
      <c r="AP184" s="275">
        <f t="shared" si="265"/>
        <v>5.2987765252692967</v>
      </c>
      <c r="AQ184" s="275">
        <f t="shared" si="265"/>
        <v>7.9816061257773043</v>
      </c>
      <c r="AR184" s="277">
        <f t="shared" si="265"/>
        <v>10.763766814637604</v>
      </c>
      <c r="AS184" s="275">
        <f t="shared" si="265"/>
        <v>10.073783496110565</v>
      </c>
      <c r="AT184" s="275">
        <f t="shared" si="265"/>
        <v>13.241565530750837</v>
      </c>
      <c r="AY184" s="255"/>
    </row>
    <row r="185" spans="5:51" x14ac:dyDescent="0.2">
      <c r="E185" s="254"/>
      <c r="F185" t="s">
        <v>156</v>
      </c>
      <c r="H185" s="275">
        <f>MIN(H156:H181)</f>
        <v>99.620000000000019</v>
      </c>
      <c r="I185" s="275">
        <f t="shared" ref="I185:X185" si="266">MIN(I156:I181)</f>
        <v>97.55326740748292</v>
      </c>
      <c r="J185" s="275">
        <f t="shared" si="266"/>
        <v>95.106534814965855</v>
      </c>
      <c r="K185" s="275">
        <f t="shared" si="266"/>
        <v>88.964216535834439</v>
      </c>
      <c r="L185" s="275">
        <f t="shared" si="266"/>
        <v>82.821898256703022</v>
      </c>
      <c r="M185" s="275">
        <f t="shared" si="266"/>
        <v>71.266184116627585</v>
      </c>
      <c r="N185" s="275">
        <f t="shared" si="266"/>
        <v>59.710469976552147</v>
      </c>
      <c r="O185" s="275">
        <f t="shared" si="266"/>
        <v>52.732184728310735</v>
      </c>
      <c r="P185" s="275">
        <f t="shared" si="266"/>
        <v>45.753899480069322</v>
      </c>
      <c r="Q185" s="275">
        <f t="shared" si="266"/>
        <v>39.076358446324804</v>
      </c>
      <c r="R185" s="275">
        <f t="shared" si="266"/>
        <v>32.398817412580286</v>
      </c>
      <c r="S185" s="275">
        <f t="shared" si="266"/>
        <v>25.85890508716485</v>
      </c>
      <c r="T185" s="275">
        <f t="shared" si="266"/>
        <v>19.318992761749413</v>
      </c>
      <c r="U185" s="275">
        <f t="shared" si="266"/>
        <v>14.068712406973187</v>
      </c>
      <c r="V185" s="275">
        <f t="shared" si="266"/>
        <v>8.8184320521969628</v>
      </c>
      <c r="W185" s="275">
        <f t="shared" si="266"/>
        <v>6.0927779280497703</v>
      </c>
      <c r="X185" s="275">
        <f t="shared" si="266"/>
        <v>3.2729239924262914</v>
      </c>
      <c r="AB185" s="255"/>
      <c r="AD185" s="275">
        <f>MIN(AD156:AD181)</f>
        <v>100</v>
      </c>
      <c r="AE185" s="275">
        <f t="shared" ref="AE185:AT185" si="267">MIN(AE156:AE181)</f>
        <v>99.681528662420376</v>
      </c>
      <c r="AF185" s="275">
        <f t="shared" si="267"/>
        <v>99.363057324840767</v>
      </c>
      <c r="AG185" s="275">
        <f t="shared" si="267"/>
        <v>99.363057324840767</v>
      </c>
      <c r="AH185" s="275">
        <f t="shared" si="267"/>
        <v>99.363057324840767</v>
      </c>
      <c r="AI185" s="275">
        <f t="shared" si="267"/>
        <v>99.044585987261144</v>
      </c>
      <c r="AJ185" s="275">
        <f t="shared" si="267"/>
        <v>98.726114649681534</v>
      </c>
      <c r="AK185" s="275">
        <f t="shared" si="267"/>
        <v>97.65625</v>
      </c>
      <c r="AL185" s="275">
        <f t="shared" si="267"/>
        <v>96.09375</v>
      </c>
      <c r="AM185" s="275">
        <f t="shared" si="267"/>
        <v>92.96875</v>
      </c>
      <c r="AN185" s="275">
        <f t="shared" si="267"/>
        <v>89.84375</v>
      </c>
      <c r="AO185" s="275">
        <f t="shared" si="267"/>
        <v>85.546875</v>
      </c>
      <c r="AP185" s="275">
        <f t="shared" si="267"/>
        <v>81.25</v>
      </c>
      <c r="AQ185" s="275">
        <f t="shared" si="267"/>
        <v>70.703125</v>
      </c>
      <c r="AR185" s="277">
        <f t="shared" si="267"/>
        <v>59.235668789808919</v>
      </c>
      <c r="AS185" s="275">
        <f t="shared" si="267"/>
        <v>46.178343949044589</v>
      </c>
      <c r="AT185" s="275">
        <f t="shared" si="267"/>
        <v>14.28643631116447</v>
      </c>
      <c r="AY185" s="255"/>
    </row>
    <row r="186" spans="5:51" x14ac:dyDescent="0.2">
      <c r="E186" s="254"/>
      <c r="F186" t="s">
        <v>157</v>
      </c>
      <c r="H186" s="275">
        <f>MAX(H156:H181)</f>
        <v>100.22262252194641</v>
      </c>
      <c r="I186" s="275">
        <f t="shared" ref="I186:X186" si="268">MAX(I156:I181)</f>
        <v>99.919224555735056</v>
      </c>
      <c r="J186" s="275">
        <f t="shared" si="268"/>
        <v>99.838449111470112</v>
      </c>
      <c r="K186" s="275">
        <f t="shared" si="268"/>
        <v>99.454434883087359</v>
      </c>
      <c r="L186" s="275">
        <f t="shared" si="268"/>
        <v>99.372206328084729</v>
      </c>
      <c r="M186" s="275">
        <f t="shared" si="268"/>
        <v>97.174445532369731</v>
      </c>
      <c r="N186" s="275">
        <f t="shared" si="268"/>
        <v>94.976684736654732</v>
      </c>
      <c r="O186" s="275">
        <f t="shared" si="268"/>
        <v>91.76090468497577</v>
      </c>
      <c r="P186" s="275">
        <f t="shared" si="268"/>
        <v>89.014539579967689</v>
      </c>
      <c r="Q186" s="275">
        <f t="shared" si="268"/>
        <v>86.833602584814216</v>
      </c>
      <c r="R186" s="275">
        <f t="shared" si="268"/>
        <v>84.652665589660742</v>
      </c>
      <c r="S186" s="275">
        <f t="shared" si="268"/>
        <v>79.886914378029076</v>
      </c>
      <c r="T186" s="275">
        <f t="shared" si="268"/>
        <v>75.121163166397409</v>
      </c>
      <c r="U186" s="275">
        <f t="shared" si="268"/>
        <v>60.823909531502423</v>
      </c>
      <c r="V186" s="275">
        <f t="shared" si="268"/>
        <v>46.52665589660743</v>
      </c>
      <c r="W186" s="275">
        <f t="shared" si="268"/>
        <v>32.861961676316518</v>
      </c>
      <c r="X186" s="275">
        <f t="shared" si="268"/>
        <v>24.427480916030532</v>
      </c>
      <c r="AB186" s="255"/>
      <c r="AD186" s="275">
        <f>MAX(AD156:AD181)</f>
        <v>100</v>
      </c>
      <c r="AE186" s="275">
        <f t="shared" ref="AE186:AT186" si="269">MAX(AE156:AE181)</f>
        <v>100.00252708907566</v>
      </c>
      <c r="AF186" s="275">
        <f t="shared" si="269"/>
        <v>100.0050541781513</v>
      </c>
      <c r="AG186" s="275">
        <f t="shared" si="269"/>
        <v>100.0050541781513</v>
      </c>
      <c r="AH186" s="275">
        <f t="shared" si="269"/>
        <v>100.0050541781513</v>
      </c>
      <c r="AI186" s="275">
        <f t="shared" si="269"/>
        <v>100.0050541781513</v>
      </c>
      <c r="AJ186" s="275">
        <f t="shared" si="269"/>
        <v>100.0050541781513</v>
      </c>
      <c r="AK186" s="275">
        <f t="shared" si="269"/>
        <v>100.0050541781513</v>
      </c>
      <c r="AL186" s="275">
        <f t="shared" si="269"/>
        <v>100.0050541781513</v>
      </c>
      <c r="AM186" s="275">
        <f t="shared" si="269"/>
        <v>100.0050541781513</v>
      </c>
      <c r="AN186" s="275">
        <f t="shared" si="269"/>
        <v>100.0050541781513</v>
      </c>
      <c r="AO186" s="275">
        <f t="shared" si="269"/>
        <v>100.0050541781513</v>
      </c>
      <c r="AP186" s="275">
        <f t="shared" si="269"/>
        <v>100.0050541781513</v>
      </c>
      <c r="AQ186" s="275">
        <f t="shared" si="269"/>
        <v>100.0050541781513</v>
      </c>
      <c r="AR186" s="277">
        <f t="shared" si="269"/>
        <v>100.0050541781513</v>
      </c>
      <c r="AS186" s="275">
        <f t="shared" si="269"/>
        <v>78.571428571428584</v>
      </c>
      <c r="AT186" s="275">
        <f t="shared" si="269"/>
        <v>68.067226890756316</v>
      </c>
      <c r="AY186" s="255"/>
    </row>
    <row r="187" spans="5:51" x14ac:dyDescent="0.2">
      <c r="E187" s="254"/>
      <c r="F187" t="s">
        <v>158</v>
      </c>
      <c r="H187" s="275">
        <f>H186-H185</f>
        <v>0.60262252194638677</v>
      </c>
      <c r="I187" s="275">
        <f t="shared" ref="I187:X187" si="270">I186-I185</f>
        <v>2.3659571482521358</v>
      </c>
      <c r="J187" s="275">
        <f t="shared" si="270"/>
        <v>4.7319142965042573</v>
      </c>
      <c r="K187" s="275">
        <f t="shared" si="270"/>
        <v>10.49021834725292</v>
      </c>
      <c r="L187" s="275">
        <f t="shared" si="270"/>
        <v>16.550308071381707</v>
      </c>
      <c r="M187" s="275">
        <f t="shared" si="270"/>
        <v>25.908261415742146</v>
      </c>
      <c r="N187" s="275">
        <f t="shared" si="270"/>
        <v>35.266214760102585</v>
      </c>
      <c r="O187" s="275">
        <f t="shared" si="270"/>
        <v>39.028719956665036</v>
      </c>
      <c r="P187" s="275">
        <f t="shared" si="270"/>
        <v>43.260640099898367</v>
      </c>
      <c r="Q187" s="275">
        <f t="shared" si="270"/>
        <v>47.757244138489412</v>
      </c>
      <c r="R187" s="275">
        <f t="shared" si="270"/>
        <v>52.253848177080457</v>
      </c>
      <c r="S187" s="275">
        <f t="shared" si="270"/>
        <v>54.028009290864226</v>
      </c>
      <c r="T187" s="275">
        <f t="shared" si="270"/>
        <v>55.802170404647995</v>
      </c>
      <c r="U187" s="275">
        <f t="shared" si="270"/>
        <v>46.755197124529232</v>
      </c>
      <c r="V187" s="275">
        <f t="shared" si="270"/>
        <v>37.708223844410469</v>
      </c>
      <c r="W187" s="275">
        <f t="shared" si="270"/>
        <v>26.769183748266748</v>
      </c>
      <c r="X187" s="275">
        <f t="shared" si="270"/>
        <v>21.15455692360424</v>
      </c>
      <c r="AB187" s="255"/>
      <c r="AD187" s="275">
        <f>AD186-AD185</f>
        <v>0</v>
      </c>
      <c r="AE187" s="275">
        <f t="shared" ref="AE187" si="271">AE186-AE185</f>
        <v>0.32099842665527945</v>
      </c>
      <c r="AF187" s="275">
        <f t="shared" ref="AF187" si="272">AF186-AF185</f>
        <v>0.64199685331053047</v>
      </c>
      <c r="AG187" s="275">
        <f t="shared" ref="AG187" si="273">AG186-AG185</f>
        <v>0.64199685331053047</v>
      </c>
      <c r="AH187" s="275">
        <f t="shared" ref="AH187" si="274">AH186-AH185</f>
        <v>0.64199685331053047</v>
      </c>
      <c r="AI187" s="275">
        <f t="shared" ref="AI187" si="275">AI186-AI185</f>
        <v>0.96046819089015401</v>
      </c>
      <c r="AJ187" s="275">
        <f t="shared" ref="AJ187" si="276">AJ186-AJ185</f>
        <v>1.2789395284697633</v>
      </c>
      <c r="AK187" s="275">
        <f t="shared" ref="AK187" si="277">AK186-AK185</f>
        <v>2.3488041781512976</v>
      </c>
      <c r="AL187" s="275">
        <f t="shared" ref="AL187" si="278">AL186-AL185</f>
        <v>3.9113041781512976</v>
      </c>
      <c r="AM187" s="275">
        <f t="shared" ref="AM187" si="279">AM186-AM185</f>
        <v>7.0363041781512976</v>
      </c>
      <c r="AN187" s="275">
        <f t="shared" ref="AN187" si="280">AN186-AN185</f>
        <v>10.161304178151298</v>
      </c>
      <c r="AO187" s="275">
        <f t="shared" ref="AO187" si="281">AO186-AO185</f>
        <v>14.458179178151298</v>
      </c>
      <c r="AP187" s="275">
        <f t="shared" ref="AP187" si="282">AP186-AP185</f>
        <v>18.755054178151298</v>
      </c>
      <c r="AQ187" s="275">
        <f t="shared" ref="AQ187" si="283">AQ186-AQ185</f>
        <v>29.301929178151298</v>
      </c>
      <c r="AR187" s="277">
        <f t="shared" ref="AR187" si="284">AR186-AR185</f>
        <v>40.769385388342378</v>
      </c>
      <c r="AS187" s="275">
        <f t="shared" ref="AS187" si="285">AS186-AS185</f>
        <v>32.393084622383995</v>
      </c>
      <c r="AT187" s="275">
        <f t="shared" ref="AT187" si="286">AT186-AT185</f>
        <v>53.780790579591844</v>
      </c>
      <c r="AY187" s="255"/>
    </row>
    <row r="188" spans="5:51" x14ac:dyDescent="0.2">
      <c r="E188" s="254"/>
      <c r="F188" s="255"/>
      <c r="G188" s="255"/>
      <c r="H188" s="255"/>
      <c r="I188" s="255"/>
      <c r="J188" s="255"/>
      <c r="K188" s="255"/>
      <c r="L188" s="255"/>
      <c r="M188" s="255"/>
      <c r="N188" s="255"/>
      <c r="O188" s="255"/>
      <c r="P188" s="255"/>
      <c r="Q188" s="255"/>
      <c r="R188" s="255"/>
      <c r="S188" s="255"/>
      <c r="T188" s="255"/>
      <c r="U188" s="255"/>
      <c r="V188" s="255"/>
      <c r="W188" s="255"/>
      <c r="X188" s="255"/>
      <c r="Y188" s="255"/>
      <c r="Z188" s="255"/>
      <c r="AA188" s="255"/>
      <c r="AB188" s="255"/>
      <c r="AC188" s="255"/>
      <c r="AD188" s="284"/>
      <c r="AE188" s="284"/>
      <c r="AF188" s="284"/>
      <c r="AG188" s="284"/>
      <c r="AH188" s="284"/>
      <c r="AI188" s="284"/>
      <c r="AJ188" s="284"/>
      <c r="AK188" s="284"/>
      <c r="AL188" s="284"/>
      <c r="AM188" s="284"/>
      <c r="AN188" s="284"/>
      <c r="AO188" s="284"/>
      <c r="AP188" s="284"/>
      <c r="AQ188" s="284"/>
      <c r="AR188" s="284"/>
      <c r="AS188" s="284"/>
      <c r="AT188" s="284"/>
      <c r="AU188" s="255"/>
      <c r="AV188" s="255"/>
      <c r="AW188" s="255"/>
      <c r="AX188" s="255"/>
      <c r="AY188" s="255"/>
    </row>
    <row r="189" spans="5:51" x14ac:dyDescent="0.2">
      <c r="E189" s="254"/>
      <c r="AB189" s="255"/>
      <c r="AY189" s="255"/>
    </row>
    <row r="190" spans="5:51" x14ac:dyDescent="0.2">
      <c r="E190" s="254"/>
      <c r="F190" s="255"/>
      <c r="G190" s="255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5"/>
      <c r="AJ190" s="255"/>
      <c r="AK190" s="255"/>
      <c r="AL190" s="255"/>
      <c r="AM190" s="255"/>
      <c r="AN190" s="255"/>
      <c r="AO190" s="255"/>
      <c r="AP190" s="255"/>
      <c r="AQ190" s="255"/>
      <c r="AR190" s="255"/>
      <c r="AS190" s="255"/>
      <c r="AT190" s="255"/>
      <c r="AU190" s="255"/>
      <c r="AV190" s="255"/>
      <c r="AW190" s="255"/>
      <c r="AX190" s="255"/>
      <c r="AY190" s="255"/>
    </row>
    <row r="191" spans="5:51" ht="13.5" thickBot="1" x14ac:dyDescent="0.25">
      <c r="E191" s="254"/>
      <c r="F191" s="255"/>
      <c r="G191" s="255"/>
      <c r="H191" s="255"/>
      <c r="I191" s="255"/>
      <c r="J191" s="255"/>
      <c r="K191" s="255"/>
      <c r="L191" s="255"/>
      <c r="M191" s="255"/>
      <c r="N191" s="255"/>
      <c r="O191" s="255"/>
      <c r="P191" s="255"/>
      <c r="Q191" s="255"/>
      <c r="R191" s="255"/>
      <c r="S191" s="255"/>
      <c r="T191" s="255"/>
      <c r="U191" s="255"/>
      <c r="V191" s="255"/>
      <c r="W191" s="255"/>
      <c r="X191" s="255"/>
      <c r="Y191" s="255"/>
      <c r="Z191" s="255"/>
      <c r="AA191" s="255"/>
      <c r="AB191" s="255"/>
      <c r="AC191" s="255"/>
      <c r="AD191" s="255"/>
      <c r="AE191" s="255"/>
      <c r="AF191" s="255"/>
      <c r="AG191" s="255"/>
      <c r="AH191" s="255"/>
      <c r="AI191" s="255"/>
      <c r="AJ191" s="255"/>
      <c r="AK191" s="255"/>
      <c r="AL191" s="255"/>
      <c r="AM191" s="255"/>
      <c r="AN191" s="255"/>
      <c r="AO191" s="255"/>
      <c r="AP191" s="255"/>
      <c r="AQ191" s="255"/>
      <c r="AR191" s="255"/>
      <c r="AS191" s="255"/>
      <c r="AT191" s="255"/>
      <c r="AU191" s="255"/>
      <c r="AV191" s="255"/>
      <c r="AW191" s="255"/>
      <c r="AX191" s="255"/>
      <c r="AY191" s="255"/>
    </row>
    <row r="192" spans="5:51" x14ac:dyDescent="0.2">
      <c r="E192" s="254"/>
      <c r="F192" s="64"/>
      <c r="G192" s="190" t="s">
        <v>152</v>
      </c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68"/>
      <c r="Z192" s="169"/>
      <c r="AA192" s="37" t="s">
        <v>11</v>
      </c>
      <c r="AB192" s="256"/>
      <c r="AC192" s="194" t="s">
        <v>14</v>
      </c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1"/>
      <c r="AU192" s="168"/>
      <c r="AV192" s="169"/>
      <c r="AW192" s="37" t="s">
        <v>14</v>
      </c>
      <c r="AX192" s="64"/>
      <c r="AY192" s="255"/>
    </row>
    <row r="193" spans="5:51" ht="13.5" thickBot="1" x14ac:dyDescent="0.25">
      <c r="E193" s="254"/>
      <c r="F193" s="253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5"/>
      <c r="Z193" s="7"/>
      <c r="AA193" s="38"/>
      <c r="AB193" s="256"/>
      <c r="AC193" s="195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3"/>
      <c r="AU193" s="86"/>
      <c r="AV193" s="87"/>
      <c r="AW193" s="38"/>
      <c r="AX193" s="250"/>
      <c r="AY193" s="255"/>
    </row>
    <row r="194" spans="5:51" x14ac:dyDescent="0.2">
      <c r="E194" s="254"/>
      <c r="F194" s="64" t="s">
        <v>19</v>
      </c>
      <c r="G194" s="64" t="s">
        <v>13</v>
      </c>
      <c r="H194" s="167">
        <v>0</v>
      </c>
      <c r="I194" s="167">
        <v>5</v>
      </c>
      <c r="J194" s="167">
        <v>10</v>
      </c>
      <c r="K194" s="167">
        <v>15</v>
      </c>
      <c r="L194" s="167">
        <v>20</v>
      </c>
      <c r="M194" s="167">
        <v>25</v>
      </c>
      <c r="N194" s="167">
        <v>30</v>
      </c>
      <c r="O194" s="167">
        <v>35</v>
      </c>
      <c r="P194" s="167">
        <v>40</v>
      </c>
      <c r="Q194" s="167">
        <v>45</v>
      </c>
      <c r="R194" s="167">
        <v>50</v>
      </c>
      <c r="S194" s="167">
        <v>55</v>
      </c>
      <c r="T194" s="167">
        <v>60</v>
      </c>
      <c r="U194" s="167">
        <v>65</v>
      </c>
      <c r="V194" s="167">
        <v>70</v>
      </c>
      <c r="W194" s="167">
        <v>75</v>
      </c>
      <c r="X194" s="167">
        <v>80</v>
      </c>
      <c r="Y194" s="168" t="s">
        <v>15</v>
      </c>
      <c r="Z194" s="169" t="s">
        <v>16</v>
      </c>
      <c r="AA194" s="37" t="s">
        <v>32</v>
      </c>
      <c r="AB194" s="257"/>
      <c r="AC194" s="64" t="s">
        <v>13</v>
      </c>
      <c r="AD194" s="222">
        <v>0</v>
      </c>
      <c r="AE194" s="222">
        <v>5</v>
      </c>
      <c r="AF194" s="222">
        <v>10</v>
      </c>
      <c r="AG194" s="222">
        <v>15</v>
      </c>
      <c r="AH194" s="222">
        <v>20</v>
      </c>
      <c r="AI194" s="222">
        <v>25</v>
      </c>
      <c r="AJ194" s="222">
        <v>30</v>
      </c>
      <c r="AK194" s="222">
        <v>35</v>
      </c>
      <c r="AL194" s="222">
        <v>40</v>
      </c>
      <c r="AM194" s="222">
        <v>45</v>
      </c>
      <c r="AN194" s="222">
        <v>50</v>
      </c>
      <c r="AO194" s="222">
        <v>55</v>
      </c>
      <c r="AP194" s="222">
        <v>60</v>
      </c>
      <c r="AQ194" s="222">
        <v>65</v>
      </c>
      <c r="AR194" s="222">
        <v>70</v>
      </c>
      <c r="AS194" s="222">
        <v>75</v>
      </c>
      <c r="AT194" s="222">
        <v>80</v>
      </c>
      <c r="AU194" s="168" t="s">
        <v>15</v>
      </c>
      <c r="AV194" s="169" t="s">
        <v>16</v>
      </c>
      <c r="AW194" s="37" t="s">
        <v>32</v>
      </c>
      <c r="AX194" s="64" t="str">
        <f t="shared" ref="AX194:AX195" si="287">F194</f>
        <v>Location</v>
      </c>
      <c r="AY194" s="255"/>
    </row>
    <row r="195" spans="5:51" ht="13.5" thickBot="1" x14ac:dyDescent="0.25">
      <c r="E195" s="261" t="s">
        <v>153</v>
      </c>
      <c r="F195" s="65"/>
      <c r="G195" s="6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32"/>
      <c r="Z195" s="9"/>
      <c r="AA195" s="39"/>
      <c r="AB195" s="258"/>
      <c r="AC195" s="65"/>
      <c r="AD195" s="244"/>
      <c r="AE195" s="244"/>
      <c r="AF195" s="227"/>
      <c r="AG195" s="227"/>
      <c r="AH195" s="227"/>
      <c r="AI195" s="227"/>
      <c r="AJ195" s="227"/>
      <c r="AK195" s="227"/>
      <c r="AL195" s="227"/>
      <c r="AM195" s="227"/>
      <c r="AN195" s="227"/>
      <c r="AO195" s="227"/>
      <c r="AP195" s="227"/>
      <c r="AQ195" s="227"/>
      <c r="AR195" s="227"/>
      <c r="AS195" s="227"/>
      <c r="AT195" s="227"/>
      <c r="AU195" s="32"/>
      <c r="AV195" s="9"/>
      <c r="AW195" s="39"/>
      <c r="AX195" s="251" t="s">
        <v>151</v>
      </c>
      <c r="AY195" s="255"/>
    </row>
    <row r="196" spans="5:51" x14ac:dyDescent="0.2">
      <c r="E196" s="261">
        <v>13</v>
      </c>
      <c r="F196" s="209" t="s">
        <v>35</v>
      </c>
      <c r="G196" s="204">
        <v>9809</v>
      </c>
      <c r="H196" s="262">
        <v>100</v>
      </c>
      <c r="I196" s="263">
        <v>97.55326740748292</v>
      </c>
      <c r="J196" s="263">
        <v>95.106534814965855</v>
      </c>
      <c r="K196" s="263">
        <v>88.964216535834439</v>
      </c>
      <c r="L196" s="263">
        <v>82.821898256703022</v>
      </c>
      <c r="M196" s="263">
        <v>71.266184116627585</v>
      </c>
      <c r="N196" s="263">
        <v>59.710469976552147</v>
      </c>
      <c r="O196" s="263">
        <v>52.732184728310735</v>
      </c>
      <c r="P196" s="263">
        <v>45.753899480069322</v>
      </c>
      <c r="Q196" s="263">
        <v>39.076358446324804</v>
      </c>
      <c r="R196" s="263">
        <v>32.398817412580286</v>
      </c>
      <c r="S196" s="263">
        <v>25.85890508716485</v>
      </c>
      <c r="T196" s="271">
        <v>19.318992761749413</v>
      </c>
      <c r="U196" s="263">
        <v>14.068712406973187</v>
      </c>
      <c r="V196" s="263">
        <v>8.8184320521969628</v>
      </c>
      <c r="W196" s="263">
        <v>6.1779997961056177</v>
      </c>
      <c r="X196" s="264">
        <v>3.5375675400142725</v>
      </c>
      <c r="Y196" s="203">
        <v>0</v>
      </c>
      <c r="Z196" s="203">
        <v>0</v>
      </c>
      <c r="AA196" s="202">
        <v>865</v>
      </c>
      <c r="AB196" s="261">
        <v>26</v>
      </c>
      <c r="AC196" s="281">
        <v>157</v>
      </c>
      <c r="AD196" s="204">
        <v>100</v>
      </c>
      <c r="AE196" s="203">
        <v>99.681528662420376</v>
      </c>
      <c r="AF196" s="203">
        <v>99.363057324840767</v>
      </c>
      <c r="AG196" s="203">
        <v>99.363057324840767</v>
      </c>
      <c r="AH196" s="203">
        <v>99.363057324840767</v>
      </c>
      <c r="AI196" s="203">
        <v>99.044585987261144</v>
      </c>
      <c r="AJ196" s="203">
        <v>98.726114649681534</v>
      </c>
      <c r="AK196" s="203">
        <v>98.407643312101911</v>
      </c>
      <c r="AL196" s="203">
        <v>98.089171974522287</v>
      </c>
      <c r="AM196" s="203">
        <v>95.222929936305732</v>
      </c>
      <c r="AN196" s="203">
        <v>92.356687898089177</v>
      </c>
      <c r="AO196" s="203">
        <v>87.579617834394909</v>
      </c>
      <c r="AP196" s="203">
        <v>82.802547770700642</v>
      </c>
      <c r="AQ196" s="203">
        <v>71.019108280254784</v>
      </c>
      <c r="AR196" s="271">
        <v>59.235668789808919</v>
      </c>
      <c r="AS196" s="203">
        <v>46.178343949044589</v>
      </c>
      <c r="AT196" s="207">
        <v>33.121019108280258</v>
      </c>
      <c r="AU196" s="204">
        <v>96.004800000000031</v>
      </c>
      <c r="AV196" s="207">
        <v>61.004799999999939</v>
      </c>
      <c r="AW196" s="202">
        <v>93</v>
      </c>
      <c r="AX196" s="67" t="s">
        <v>136</v>
      </c>
      <c r="AY196" s="255"/>
    </row>
    <row r="197" spans="5:51" x14ac:dyDescent="0.2">
      <c r="E197" s="261">
        <v>26</v>
      </c>
      <c r="F197" s="66" t="s">
        <v>136</v>
      </c>
      <c r="G197" s="36">
        <v>7394</v>
      </c>
      <c r="H197" s="36">
        <v>99.905328644847174</v>
      </c>
      <c r="I197" s="12">
        <v>99.181769001893429</v>
      </c>
      <c r="J197" s="12">
        <v>98.458209358939683</v>
      </c>
      <c r="K197" s="12">
        <v>95.733026778469025</v>
      </c>
      <c r="L197" s="12">
        <v>93.007844197998381</v>
      </c>
      <c r="M197" s="12">
        <v>83.060589667297805</v>
      </c>
      <c r="N197" s="12">
        <v>73.113335136597243</v>
      </c>
      <c r="O197" s="12">
        <v>64.518528536651345</v>
      </c>
      <c r="P197" s="12">
        <v>55.923721936705434</v>
      </c>
      <c r="Q197" s="12">
        <v>47.389775493643498</v>
      </c>
      <c r="R197" s="12">
        <v>38.855829050581555</v>
      </c>
      <c r="S197" s="12">
        <v>29.767378955910196</v>
      </c>
      <c r="T197" s="272">
        <v>20.678928861238841</v>
      </c>
      <c r="U197" s="12">
        <v>14.795780362456046</v>
      </c>
      <c r="V197" s="12">
        <v>8.9126318636732478</v>
      </c>
      <c r="W197" s="12">
        <v>6.0927779280497703</v>
      </c>
      <c r="X197" s="146">
        <v>3.2729239924262914</v>
      </c>
      <c r="Y197" s="12">
        <v>3611.4922000000029</v>
      </c>
      <c r="Z197" s="12">
        <v>3834.7342000000003</v>
      </c>
      <c r="AA197" s="67">
        <v>659</v>
      </c>
      <c r="AB197" s="283">
        <v>19</v>
      </c>
      <c r="AC197" s="66">
        <v>1404</v>
      </c>
      <c r="AD197" s="36">
        <v>100</v>
      </c>
      <c r="AE197" s="12">
        <v>100</v>
      </c>
      <c r="AF197" s="12">
        <v>100</v>
      </c>
      <c r="AG197" s="12">
        <v>100</v>
      </c>
      <c r="AH197" s="12">
        <v>100</v>
      </c>
      <c r="AI197" s="12">
        <v>99.609375</v>
      </c>
      <c r="AJ197" s="12">
        <v>99.21875</v>
      </c>
      <c r="AK197" s="12">
        <v>97.65625</v>
      </c>
      <c r="AL197" s="12">
        <v>96.09375</v>
      </c>
      <c r="AM197" s="12">
        <v>92.96875</v>
      </c>
      <c r="AN197" s="12">
        <v>89.84375</v>
      </c>
      <c r="AO197" s="12">
        <v>85.546875</v>
      </c>
      <c r="AP197" s="12">
        <v>81.25</v>
      </c>
      <c r="AQ197" s="12">
        <v>70.703125</v>
      </c>
      <c r="AR197" s="272">
        <v>60.15625</v>
      </c>
      <c r="AS197" s="12">
        <v>50.390625</v>
      </c>
      <c r="AT197" s="146">
        <v>40.625</v>
      </c>
      <c r="AU197" s="36">
        <v>713.23199999999997</v>
      </c>
      <c r="AV197" s="146">
        <v>682.34399999999994</v>
      </c>
      <c r="AW197" s="67">
        <v>844.59375</v>
      </c>
      <c r="AX197" s="67" t="s">
        <v>101</v>
      </c>
      <c r="AY197" s="255"/>
    </row>
    <row r="198" spans="5:51" x14ac:dyDescent="0.2">
      <c r="E198" s="261">
        <v>1</v>
      </c>
      <c r="F198" s="66" t="s">
        <v>150</v>
      </c>
      <c r="G198" s="36">
        <v>4284</v>
      </c>
      <c r="H198" s="265">
        <v>100</v>
      </c>
      <c r="I198" s="266">
        <v>98.996265172735761</v>
      </c>
      <c r="J198" s="266">
        <v>97.992530345471522</v>
      </c>
      <c r="K198" s="266">
        <v>95.529878618113912</v>
      </c>
      <c r="L198" s="266">
        <v>93.067226890756302</v>
      </c>
      <c r="M198" s="266">
        <v>84.803921568627445</v>
      </c>
      <c r="N198" s="266">
        <v>76.540616246498601</v>
      </c>
      <c r="O198" s="266">
        <v>68.359010270774974</v>
      </c>
      <c r="P198" s="266">
        <v>60.177404295051353</v>
      </c>
      <c r="Q198" s="266">
        <v>51.832399626517272</v>
      </c>
      <c r="R198" s="266">
        <v>43.487394957983192</v>
      </c>
      <c r="S198" s="266">
        <v>33.531746031746032</v>
      </c>
      <c r="T198" s="272">
        <v>23.576097105508872</v>
      </c>
      <c r="U198" s="266">
        <v>18.58076563958917</v>
      </c>
      <c r="V198" s="266">
        <v>13.585434173669467</v>
      </c>
      <c r="W198" s="266">
        <v>10.784313725490197</v>
      </c>
      <c r="X198" s="267">
        <v>7.9831932773109244</v>
      </c>
      <c r="Y198" s="12">
        <v>2034.8999999999999</v>
      </c>
      <c r="Z198" s="12">
        <v>2249.1</v>
      </c>
      <c r="AA198" s="67">
        <v>582</v>
      </c>
      <c r="AB198" s="283">
        <v>16</v>
      </c>
      <c r="AC198" s="66">
        <v>10834</v>
      </c>
      <c r="AD198" s="36">
        <v>100</v>
      </c>
      <c r="AE198" s="12">
        <v>99.9953848993908</v>
      </c>
      <c r="AF198" s="12">
        <v>99.990769798781614</v>
      </c>
      <c r="AG198" s="12">
        <v>99.963079195126454</v>
      </c>
      <c r="AH198" s="12">
        <v>99.935388591471295</v>
      </c>
      <c r="AI198" s="12">
        <v>99.713863762230019</v>
      </c>
      <c r="AJ198" s="12">
        <v>99.492338932988744</v>
      </c>
      <c r="AK198" s="12">
        <v>98.71238693003508</v>
      </c>
      <c r="AL198" s="12">
        <v>97.932434927081417</v>
      </c>
      <c r="AM198" s="12">
        <v>96.003322872438616</v>
      </c>
      <c r="AN198" s="12">
        <v>94.07421081779583</v>
      </c>
      <c r="AO198" s="12">
        <v>89.159128669004986</v>
      </c>
      <c r="AP198" s="12">
        <v>84.244046520214141</v>
      </c>
      <c r="AQ198" s="12">
        <v>74.510799335425517</v>
      </c>
      <c r="AR198" s="272">
        <v>64.777552150636879</v>
      </c>
      <c r="AS198" s="12">
        <v>51.44914159128669</v>
      </c>
      <c r="AT198" s="146">
        <v>38.120731031936494</v>
      </c>
      <c r="AU198" s="36">
        <v>6500.4</v>
      </c>
      <c r="AV198" s="146">
        <v>4333.6000000000004</v>
      </c>
      <c r="AW198" s="67">
        <v>7017.9999999999991</v>
      </c>
      <c r="AX198" s="67" t="s">
        <v>115</v>
      </c>
      <c r="AY198" s="255"/>
    </row>
    <row r="199" spans="5:51" x14ac:dyDescent="0.2">
      <c r="E199" s="261">
        <v>3</v>
      </c>
      <c r="F199" s="66" t="s">
        <v>26</v>
      </c>
      <c r="G199" s="36">
        <v>10653</v>
      </c>
      <c r="H199" s="265">
        <v>100</v>
      </c>
      <c r="I199" s="266">
        <v>99.352295128132923</v>
      </c>
      <c r="J199" s="266">
        <v>98.704590256265845</v>
      </c>
      <c r="K199" s="266">
        <v>96.001126443255416</v>
      </c>
      <c r="L199" s="266">
        <v>93.297662630245</v>
      </c>
      <c r="M199" s="266">
        <v>79.601990049751237</v>
      </c>
      <c r="N199" s="266">
        <v>65.906317469257488</v>
      </c>
      <c r="O199" s="266">
        <v>60.574486060264711</v>
      </c>
      <c r="P199" s="266">
        <v>55.242654651271941</v>
      </c>
      <c r="Q199" s="266">
        <v>48.61541349854501</v>
      </c>
      <c r="R199" s="266">
        <v>41.988172345818079</v>
      </c>
      <c r="S199" s="266">
        <v>32.863981976907915</v>
      </c>
      <c r="T199" s="272">
        <v>23.739791607997748</v>
      </c>
      <c r="U199" s="266">
        <v>17.436402891204356</v>
      </c>
      <c r="V199" s="266">
        <v>11.133014174410963</v>
      </c>
      <c r="W199" s="266">
        <v>7.8240871116117523</v>
      </c>
      <c r="X199" s="267">
        <v>4.5151600488125414</v>
      </c>
      <c r="Y199" s="12">
        <v>4293</v>
      </c>
      <c r="Z199" s="12">
        <v>6359.9999999999991</v>
      </c>
      <c r="AA199" s="67">
        <v>1185.9999999999998</v>
      </c>
      <c r="AB199" s="283">
        <v>20</v>
      </c>
      <c r="AC199" s="278">
        <v>2227</v>
      </c>
      <c r="AD199" s="36">
        <v>100</v>
      </c>
      <c r="AE199" s="12">
        <v>100</v>
      </c>
      <c r="AF199" s="12">
        <v>100</v>
      </c>
      <c r="AG199" s="12">
        <v>100</v>
      </c>
      <c r="AH199" s="12">
        <v>100</v>
      </c>
      <c r="AI199" s="12">
        <v>99.499999999999986</v>
      </c>
      <c r="AJ199" s="12">
        <v>99</v>
      </c>
      <c r="AK199" s="12">
        <v>98.500000000000014</v>
      </c>
      <c r="AL199" s="12">
        <v>98</v>
      </c>
      <c r="AM199" s="12">
        <v>96</v>
      </c>
      <c r="AN199" s="12">
        <v>94</v>
      </c>
      <c r="AO199" s="12">
        <v>89</v>
      </c>
      <c r="AP199" s="12">
        <v>84</v>
      </c>
      <c r="AQ199" s="12">
        <v>74.5</v>
      </c>
      <c r="AR199" s="272">
        <v>65.000000000000014</v>
      </c>
      <c r="AS199" s="12">
        <v>51.5</v>
      </c>
      <c r="AT199" s="146">
        <v>38</v>
      </c>
      <c r="AU199" s="36">
        <v>1247.1200000000001</v>
      </c>
      <c r="AV199" s="146">
        <v>979.88</v>
      </c>
      <c r="AW199" s="67">
        <v>1447.55</v>
      </c>
      <c r="AX199" s="67" t="s">
        <v>92</v>
      </c>
      <c r="AY199" s="255"/>
    </row>
    <row r="200" spans="5:51" x14ac:dyDescent="0.2">
      <c r="E200" s="261">
        <v>6</v>
      </c>
      <c r="F200" s="66" t="s">
        <v>24</v>
      </c>
      <c r="G200" s="36">
        <v>6218</v>
      </c>
      <c r="H200" s="265">
        <v>99.999999999999986</v>
      </c>
      <c r="I200" s="266">
        <v>99.448051948051926</v>
      </c>
      <c r="J200" s="266">
        <v>98.896103896103881</v>
      </c>
      <c r="K200" s="266">
        <v>96.810064935064915</v>
      </c>
      <c r="L200" s="266">
        <v>94.724025974025977</v>
      </c>
      <c r="M200" s="266">
        <v>87.654220779220793</v>
      </c>
      <c r="N200" s="266">
        <v>80.584415584415581</v>
      </c>
      <c r="O200" s="266">
        <v>72.597402597402592</v>
      </c>
      <c r="P200" s="266">
        <v>64.610389610389618</v>
      </c>
      <c r="Q200" s="266">
        <v>55.227272727272727</v>
      </c>
      <c r="R200" s="266">
        <v>45.84415584415585</v>
      </c>
      <c r="S200" s="266">
        <v>35.868506493506487</v>
      </c>
      <c r="T200" s="272">
        <v>25.892857142857142</v>
      </c>
      <c r="U200" s="266">
        <v>19.967532467532468</v>
      </c>
      <c r="V200" s="266">
        <v>14.042207792207792</v>
      </c>
      <c r="W200" s="266">
        <v>10.056818181818182</v>
      </c>
      <c r="X200" s="267">
        <v>6.0714285714285712</v>
      </c>
      <c r="Y200" s="12">
        <v>3109</v>
      </c>
      <c r="Z200" s="12">
        <v>3109</v>
      </c>
      <c r="AA200" s="67">
        <v>873.14448051948045</v>
      </c>
      <c r="AB200" s="283">
        <v>21</v>
      </c>
      <c r="AC200" s="278">
        <v>436</v>
      </c>
      <c r="AD200" s="36">
        <v>100</v>
      </c>
      <c r="AE200" s="12">
        <v>100</v>
      </c>
      <c r="AF200" s="12">
        <v>100</v>
      </c>
      <c r="AG200" s="12">
        <v>100</v>
      </c>
      <c r="AH200" s="12">
        <v>100</v>
      </c>
      <c r="AI200" s="12">
        <v>100</v>
      </c>
      <c r="AJ200" s="12">
        <v>100</v>
      </c>
      <c r="AK200" s="12">
        <v>99.450549450549474</v>
      </c>
      <c r="AL200" s="12">
        <v>98.901098901098919</v>
      </c>
      <c r="AM200" s="12">
        <v>97.552447552447575</v>
      </c>
      <c r="AN200" s="12">
        <v>96.20379620379623</v>
      </c>
      <c r="AO200" s="12">
        <v>92.657342657342667</v>
      </c>
      <c r="AP200" s="12">
        <v>89.110889110889119</v>
      </c>
      <c r="AQ200" s="12">
        <v>78.421578421578431</v>
      </c>
      <c r="AR200" s="272">
        <v>67.732267732267744</v>
      </c>
      <c r="AS200" s="12">
        <v>53.596403596403604</v>
      </c>
      <c r="AT200" s="146">
        <v>39.460539460539465</v>
      </c>
      <c r="AU200" s="36">
        <v>255.27800000000002</v>
      </c>
      <c r="AV200" s="146">
        <v>180.72199999999998</v>
      </c>
      <c r="AW200" s="67">
        <v>295.60799999999995</v>
      </c>
      <c r="AX200" s="67" t="s">
        <v>118</v>
      </c>
      <c r="AY200" s="255"/>
    </row>
    <row r="201" spans="5:51" ht="13.5" thickBot="1" x14ac:dyDescent="0.25">
      <c r="E201" s="261">
        <v>17</v>
      </c>
      <c r="F201" s="66" t="s">
        <v>116</v>
      </c>
      <c r="G201" s="36">
        <v>14642</v>
      </c>
      <c r="H201" s="36">
        <v>99.762244412743698</v>
      </c>
      <c r="I201" s="12">
        <v>99.334284355682342</v>
      </c>
      <c r="J201" s="12">
        <v>98.906324298621016</v>
      </c>
      <c r="K201" s="12">
        <v>97.812648597242045</v>
      </c>
      <c r="L201" s="12">
        <v>96.718972895863047</v>
      </c>
      <c r="M201" s="12">
        <v>90.014265335235365</v>
      </c>
      <c r="N201" s="12">
        <v>83.309557774607697</v>
      </c>
      <c r="O201" s="12">
        <v>74.916785544460282</v>
      </c>
      <c r="P201" s="12">
        <v>66.524013314312882</v>
      </c>
      <c r="Q201" s="12">
        <v>56.799809795530194</v>
      </c>
      <c r="R201" s="12">
        <v>47.0756062767475</v>
      </c>
      <c r="S201" s="12">
        <v>37.61293390394674</v>
      </c>
      <c r="T201" s="272">
        <v>28.150261531145976</v>
      </c>
      <c r="U201" s="12">
        <v>20.137898240608656</v>
      </c>
      <c r="V201" s="12">
        <v>12.125534950071327</v>
      </c>
      <c r="W201" s="12">
        <v>8.202567760342367</v>
      </c>
      <c r="X201" s="146">
        <v>4.2796005706134093</v>
      </c>
      <c r="Y201" s="12">
        <v>7467.42</v>
      </c>
      <c r="Z201" s="12">
        <v>7174.58</v>
      </c>
      <c r="AA201" s="67">
        <v>1775.4208273894435</v>
      </c>
      <c r="AB201" s="283">
        <v>25</v>
      </c>
      <c r="AC201" s="278">
        <v>324</v>
      </c>
      <c r="AD201" s="36">
        <v>100</v>
      </c>
      <c r="AE201" s="12">
        <v>100</v>
      </c>
      <c r="AF201" s="12">
        <v>100</v>
      </c>
      <c r="AG201" s="12">
        <v>100</v>
      </c>
      <c r="AH201" s="12">
        <v>100</v>
      </c>
      <c r="AI201" s="12">
        <v>99.845201238390089</v>
      </c>
      <c r="AJ201" s="12">
        <v>99.690402476780193</v>
      </c>
      <c r="AK201" s="12">
        <v>99.226006191950461</v>
      </c>
      <c r="AL201" s="12">
        <v>98.761609907120743</v>
      </c>
      <c r="AM201" s="12">
        <v>97.678018575851397</v>
      </c>
      <c r="AN201" s="12">
        <v>96.59442724458205</v>
      </c>
      <c r="AO201" s="12">
        <v>93.498452012383908</v>
      </c>
      <c r="AP201" s="12">
        <v>90.402476780185765</v>
      </c>
      <c r="AQ201" s="12">
        <v>81.269349845201234</v>
      </c>
      <c r="AR201" s="272">
        <v>72.136222910216716</v>
      </c>
      <c r="AS201" s="12">
        <v>58.823529411764703</v>
      </c>
      <c r="AT201" s="146">
        <v>45.510835913312697</v>
      </c>
      <c r="AU201" s="36">
        <v>184.67999999999998</v>
      </c>
      <c r="AV201" s="146">
        <v>140.21199999999999</v>
      </c>
      <c r="AW201" s="67">
        <v>233.00000000000003</v>
      </c>
      <c r="AX201" s="67" t="s">
        <v>131</v>
      </c>
      <c r="AY201" s="255"/>
    </row>
    <row r="202" spans="5:51" x14ac:dyDescent="0.2">
      <c r="E202" s="261">
        <v>10</v>
      </c>
      <c r="F202" s="66" t="s">
        <v>21</v>
      </c>
      <c r="G202" s="36">
        <v>7073</v>
      </c>
      <c r="H202" s="265">
        <v>100</v>
      </c>
      <c r="I202" s="266">
        <v>99.434469107875017</v>
      </c>
      <c r="J202" s="266">
        <v>98.868938215750035</v>
      </c>
      <c r="K202" s="266">
        <v>97.547009755407885</v>
      </c>
      <c r="L202" s="266">
        <v>96.225081295065749</v>
      </c>
      <c r="M202" s="266">
        <v>90.145624204722182</v>
      </c>
      <c r="N202" s="266">
        <v>84.066167114378629</v>
      </c>
      <c r="O202" s="266">
        <v>77.385833451152266</v>
      </c>
      <c r="P202" s="266">
        <v>70.705499787925916</v>
      </c>
      <c r="Q202" s="266">
        <v>61.140958574862154</v>
      </c>
      <c r="R202" s="266">
        <v>51.576417361798391</v>
      </c>
      <c r="S202" s="266">
        <v>41.729110702672131</v>
      </c>
      <c r="T202" s="272">
        <v>31.881804043545877</v>
      </c>
      <c r="U202" s="266">
        <v>25.540788915594515</v>
      </c>
      <c r="V202" s="266">
        <v>19.199773787643149</v>
      </c>
      <c r="W202" s="266">
        <v>14.279655026155805</v>
      </c>
      <c r="X202" s="267">
        <v>9.3595362646684581</v>
      </c>
      <c r="Y202" s="12">
        <v>3890.15</v>
      </c>
      <c r="Z202" s="12">
        <v>3182.85</v>
      </c>
      <c r="AA202" s="67">
        <v>3062.2928619079385</v>
      </c>
      <c r="AB202" s="283">
        <v>23</v>
      </c>
      <c r="AC202" s="278">
        <v>557</v>
      </c>
      <c r="AD202" s="293">
        <v>100</v>
      </c>
      <c r="AE202" s="294">
        <v>100</v>
      </c>
      <c r="AF202" s="294">
        <v>100</v>
      </c>
      <c r="AG202" s="294">
        <v>100</v>
      </c>
      <c r="AH202" s="294">
        <v>100</v>
      </c>
      <c r="AI202" s="294">
        <v>100</v>
      </c>
      <c r="AJ202" s="294">
        <v>100</v>
      </c>
      <c r="AK202" s="294">
        <v>99.730700179533216</v>
      </c>
      <c r="AL202" s="294">
        <v>99.461400359066431</v>
      </c>
      <c r="AM202" s="294">
        <v>98.563734290843811</v>
      </c>
      <c r="AN202" s="294">
        <v>97.666068222621192</v>
      </c>
      <c r="AO202" s="294">
        <v>94.703770197486534</v>
      </c>
      <c r="AP202" s="294">
        <v>91.741472172351891</v>
      </c>
      <c r="AQ202" s="294">
        <v>83.6624775583483</v>
      </c>
      <c r="AR202" s="295">
        <v>75.583482944344709</v>
      </c>
      <c r="AS202" s="294">
        <v>62.567324955116696</v>
      </c>
      <c r="AT202" s="296">
        <v>49.55116696588869</v>
      </c>
      <c r="AU202" s="36">
        <v>326.12350000000004</v>
      </c>
      <c r="AV202" s="146">
        <v>230.87649999999999</v>
      </c>
      <c r="AW202" s="67">
        <v>421</v>
      </c>
      <c r="AX202" s="67" t="s">
        <v>129</v>
      </c>
      <c r="AY202" s="255"/>
    </row>
    <row r="203" spans="5:51" x14ac:dyDescent="0.2">
      <c r="E203" s="261">
        <v>24</v>
      </c>
      <c r="F203" s="66" t="s">
        <v>130</v>
      </c>
      <c r="G203" s="36">
        <v>10447</v>
      </c>
      <c r="H203" s="36">
        <v>99.620000000000019</v>
      </c>
      <c r="I203" s="12">
        <v>99.06</v>
      </c>
      <c r="J203" s="12">
        <v>98.500000000000028</v>
      </c>
      <c r="K203" s="12">
        <v>97.315000000000012</v>
      </c>
      <c r="L203" s="12">
        <v>96.130000000000024</v>
      </c>
      <c r="M203" s="12">
        <v>89.51</v>
      </c>
      <c r="N203" s="12">
        <v>82.89</v>
      </c>
      <c r="O203" s="12">
        <v>74.765000000000001</v>
      </c>
      <c r="P203" s="12">
        <v>66.64</v>
      </c>
      <c r="Q203" s="12">
        <v>58.439999999999991</v>
      </c>
      <c r="R203" s="12">
        <v>50.24</v>
      </c>
      <c r="S203" s="12">
        <v>41.27</v>
      </c>
      <c r="T203" s="272">
        <v>32.300000000000004</v>
      </c>
      <c r="U203" s="12">
        <v>25.155000000000005</v>
      </c>
      <c r="V203" s="12">
        <v>18.010000000000002</v>
      </c>
      <c r="W203" s="12">
        <v>13.200000000000003</v>
      </c>
      <c r="X203" s="146">
        <v>8.39</v>
      </c>
      <c r="Y203" s="12">
        <v>4955.0120999999999</v>
      </c>
      <c r="Z203" s="12">
        <v>5491.9878999999992</v>
      </c>
      <c r="AA203" s="67">
        <v>1881.5046999999997</v>
      </c>
      <c r="AB203" s="283">
        <v>3</v>
      </c>
      <c r="AC203" s="66">
        <v>204</v>
      </c>
      <c r="AD203" s="285">
        <v>100</v>
      </c>
      <c r="AE203" s="286">
        <v>100</v>
      </c>
      <c r="AF203" s="286">
        <v>100</v>
      </c>
      <c r="AG203" s="286">
        <v>100</v>
      </c>
      <c r="AH203" s="286">
        <v>100</v>
      </c>
      <c r="AI203" s="286">
        <v>100</v>
      </c>
      <c r="AJ203" s="286">
        <v>100</v>
      </c>
      <c r="AK203" s="286">
        <v>99.784482758620683</v>
      </c>
      <c r="AL203" s="286">
        <v>99.568965517241381</v>
      </c>
      <c r="AM203" s="286">
        <v>98.922413793103445</v>
      </c>
      <c r="AN203" s="286">
        <v>98.275862068965523</v>
      </c>
      <c r="AO203" s="286">
        <v>95.043103448275858</v>
      </c>
      <c r="AP203" s="286">
        <v>91.810344827586206</v>
      </c>
      <c r="AQ203" s="286">
        <v>84.698275862068968</v>
      </c>
      <c r="AR203" s="287">
        <v>77.58620689655173</v>
      </c>
      <c r="AS203" s="286">
        <v>62.931034482758619</v>
      </c>
      <c r="AT203" s="288">
        <v>48.275862068965516</v>
      </c>
      <c r="AU203" s="36">
        <v>123.99999999999999</v>
      </c>
      <c r="AV203" s="146">
        <v>108</v>
      </c>
      <c r="AW203" s="67">
        <v>180</v>
      </c>
      <c r="AX203" s="67" t="s">
        <v>26</v>
      </c>
      <c r="AY203" s="255"/>
    </row>
    <row r="204" spans="5:51" x14ac:dyDescent="0.2">
      <c r="E204" s="261">
        <v>22</v>
      </c>
      <c r="F204" s="66" t="s">
        <v>128</v>
      </c>
      <c r="G204" s="36">
        <v>14193</v>
      </c>
      <c r="H204" s="36">
        <v>100</v>
      </c>
      <c r="I204" s="12">
        <v>99.584302120763752</v>
      </c>
      <c r="J204" s="12">
        <v>99.168604241527518</v>
      </c>
      <c r="K204" s="12">
        <v>98.048333685619667</v>
      </c>
      <c r="L204" s="12">
        <v>96.92806312971183</v>
      </c>
      <c r="M204" s="12">
        <v>91.492284929190447</v>
      </c>
      <c r="N204" s="12">
        <v>86.056506728669063</v>
      </c>
      <c r="O204" s="12">
        <v>77.85175790882829</v>
      </c>
      <c r="P204" s="12">
        <v>69.647009088987531</v>
      </c>
      <c r="Q204" s="12">
        <v>60.702458958641586</v>
      </c>
      <c r="R204" s="12">
        <v>51.757908828295641</v>
      </c>
      <c r="S204" s="12">
        <v>42.203903332628762</v>
      </c>
      <c r="T204" s="272">
        <v>32.649897836961884</v>
      </c>
      <c r="U204" s="12">
        <v>25.311773409427182</v>
      </c>
      <c r="V204" s="12">
        <v>17.973648981892481</v>
      </c>
      <c r="W204" s="12">
        <v>12.928908616923836</v>
      </c>
      <c r="X204" s="146">
        <v>7.884168251955189</v>
      </c>
      <c r="Y204" s="12">
        <v>6570</v>
      </c>
      <c r="Z204" s="12">
        <v>7623</v>
      </c>
      <c r="AA204" s="67">
        <v>1119</v>
      </c>
      <c r="AB204" s="283">
        <v>18</v>
      </c>
      <c r="AC204" s="66">
        <v>671</v>
      </c>
      <c r="AD204" s="297">
        <v>100</v>
      </c>
      <c r="AE204" s="298">
        <v>99.92836676217766</v>
      </c>
      <c r="AF204" s="298">
        <v>99.856733524355292</v>
      </c>
      <c r="AG204" s="298">
        <v>99.856733524355292</v>
      </c>
      <c r="AH204" s="298">
        <v>99.856733524355292</v>
      </c>
      <c r="AI204" s="298">
        <v>99.785100286532966</v>
      </c>
      <c r="AJ204" s="298">
        <v>99.713467048710598</v>
      </c>
      <c r="AK204" s="298">
        <v>99.140401146131794</v>
      </c>
      <c r="AL204" s="298">
        <v>98.567335243553003</v>
      </c>
      <c r="AM204" s="298">
        <v>97.564469914040117</v>
      </c>
      <c r="AN204" s="298">
        <v>96.561604584527217</v>
      </c>
      <c r="AO204" s="298">
        <v>94.269340974212028</v>
      </c>
      <c r="AP204" s="298">
        <v>91.977077363896839</v>
      </c>
      <c r="AQ204" s="298">
        <v>85.100286532951287</v>
      </c>
      <c r="AR204" s="287">
        <v>78.223495702005735</v>
      </c>
      <c r="AS204" s="298">
        <v>67.47851002865329</v>
      </c>
      <c r="AT204" s="299">
        <v>56.733524355300858</v>
      </c>
      <c r="AU204" s="36">
        <v>340.86799999999999</v>
      </c>
      <c r="AV204" s="146">
        <v>326.10599999999999</v>
      </c>
      <c r="AW204" s="67">
        <v>524.87965616045847</v>
      </c>
      <c r="AX204" s="67" t="s">
        <v>122</v>
      </c>
      <c r="AY204" s="255"/>
    </row>
    <row r="205" spans="5:51" x14ac:dyDescent="0.2">
      <c r="E205" s="261">
        <v>25</v>
      </c>
      <c r="F205" s="66" t="s">
        <v>131</v>
      </c>
      <c r="G205" s="36">
        <v>9630</v>
      </c>
      <c r="H205" s="36">
        <v>99.989615784008308</v>
      </c>
      <c r="I205" s="12">
        <v>99.485981308411212</v>
      </c>
      <c r="J205" s="12">
        <v>98.982346832814116</v>
      </c>
      <c r="K205" s="12">
        <v>97.959501557632393</v>
      </c>
      <c r="L205" s="12">
        <v>96.93665628245067</v>
      </c>
      <c r="M205" s="12">
        <v>90.944963655244024</v>
      </c>
      <c r="N205" s="12">
        <v>84.953271028037378</v>
      </c>
      <c r="O205" s="12">
        <v>77.263759086188998</v>
      </c>
      <c r="P205" s="12">
        <v>69.574247144340603</v>
      </c>
      <c r="Q205" s="12">
        <v>60.934579439252339</v>
      </c>
      <c r="R205" s="12">
        <v>52.294911734164067</v>
      </c>
      <c r="S205" s="12">
        <v>42.881619937694701</v>
      </c>
      <c r="T205" s="272">
        <v>33.468328141225335</v>
      </c>
      <c r="U205" s="12">
        <v>25.784008307372794</v>
      </c>
      <c r="V205" s="12">
        <v>18.099688473520249</v>
      </c>
      <c r="W205" s="12">
        <v>13.660436137071651</v>
      </c>
      <c r="X205" s="146">
        <v>9.2211838006230522</v>
      </c>
      <c r="Y205" s="12">
        <v>4605.5</v>
      </c>
      <c r="Z205" s="12">
        <v>5024.5</v>
      </c>
      <c r="AA205" s="67">
        <v>1742.9999999999998</v>
      </c>
      <c r="AB205" s="283">
        <v>15</v>
      </c>
      <c r="AC205" s="66">
        <v>671</v>
      </c>
      <c r="AD205" s="297">
        <v>100</v>
      </c>
      <c r="AE205" s="298">
        <v>100</v>
      </c>
      <c r="AF205" s="298">
        <v>100</v>
      </c>
      <c r="AG205" s="298">
        <v>100</v>
      </c>
      <c r="AH205" s="298">
        <v>100</v>
      </c>
      <c r="AI205" s="298">
        <v>99.928263988522247</v>
      </c>
      <c r="AJ205" s="298">
        <v>99.856527977044479</v>
      </c>
      <c r="AK205" s="298">
        <v>99.28263988522238</v>
      </c>
      <c r="AL205" s="298">
        <v>98.708751793400296</v>
      </c>
      <c r="AM205" s="298">
        <v>97.70444763271162</v>
      </c>
      <c r="AN205" s="298">
        <v>96.700143472022958</v>
      </c>
      <c r="AO205" s="298">
        <v>94.404591104734578</v>
      </c>
      <c r="AP205" s="298">
        <v>92.109038737446198</v>
      </c>
      <c r="AQ205" s="298">
        <v>85.222381635581073</v>
      </c>
      <c r="AR205" s="287">
        <v>78.335724533715933</v>
      </c>
      <c r="AS205" s="298">
        <v>67.575322812051652</v>
      </c>
      <c r="AT205" s="299">
        <v>56.814921090387379</v>
      </c>
      <c r="AU205" s="36">
        <v>0</v>
      </c>
      <c r="AV205" s="146">
        <v>0</v>
      </c>
      <c r="AW205" s="67">
        <v>524.87965616045847</v>
      </c>
      <c r="AX205" s="67" t="s">
        <v>117</v>
      </c>
      <c r="AY205" s="255"/>
    </row>
    <row r="206" spans="5:51" x14ac:dyDescent="0.2">
      <c r="E206" s="261">
        <v>2</v>
      </c>
      <c r="F206" s="66" t="s">
        <v>27</v>
      </c>
      <c r="G206" s="36">
        <v>23487</v>
      </c>
      <c r="H206" s="265">
        <v>100</v>
      </c>
      <c r="I206" s="266">
        <v>99.812662323838723</v>
      </c>
      <c r="J206" s="266">
        <v>99.625324647677445</v>
      </c>
      <c r="K206" s="266">
        <v>98.35015114744327</v>
      </c>
      <c r="L206" s="266">
        <v>97.074977647209096</v>
      </c>
      <c r="M206" s="266">
        <v>91.244092476689232</v>
      </c>
      <c r="N206" s="266">
        <v>85.413207306169369</v>
      </c>
      <c r="O206" s="266">
        <v>78.796781198109599</v>
      </c>
      <c r="P206" s="266">
        <v>72.180355090049815</v>
      </c>
      <c r="Q206" s="266">
        <v>64.186571294758807</v>
      </c>
      <c r="R206" s="266">
        <v>56.192787499467791</v>
      </c>
      <c r="S206" s="266">
        <v>45.608208796355427</v>
      </c>
      <c r="T206" s="272">
        <v>35.023630093243071</v>
      </c>
      <c r="U206" s="266">
        <v>28.588155149657258</v>
      </c>
      <c r="V206" s="266">
        <v>22.152680206071445</v>
      </c>
      <c r="W206" s="266">
        <v>17.079661089113127</v>
      </c>
      <c r="X206" s="267">
        <v>12.006641972154808</v>
      </c>
      <c r="Y206" s="12">
        <v>12491</v>
      </c>
      <c r="Z206" s="12">
        <v>10996</v>
      </c>
      <c r="AA206" s="67">
        <v>5203</v>
      </c>
      <c r="AB206" s="283">
        <v>14</v>
      </c>
      <c r="AC206" s="67">
        <v>9186</v>
      </c>
      <c r="AD206" s="285">
        <v>100</v>
      </c>
      <c r="AE206" s="286">
        <v>100</v>
      </c>
      <c r="AF206" s="286">
        <v>100</v>
      </c>
      <c r="AG206" s="286">
        <v>100</v>
      </c>
      <c r="AH206" s="286">
        <v>100</v>
      </c>
      <c r="AI206" s="286">
        <v>100</v>
      </c>
      <c r="AJ206" s="286">
        <v>100</v>
      </c>
      <c r="AK206" s="286">
        <v>99.452114836730217</v>
      </c>
      <c r="AL206" s="286">
        <v>98.904229673460435</v>
      </c>
      <c r="AM206" s="286">
        <v>98.356344510190681</v>
      </c>
      <c r="AN206" s="286">
        <v>97.808459346920884</v>
      </c>
      <c r="AO206" s="286">
        <v>95.315581854043401</v>
      </c>
      <c r="AP206" s="286">
        <v>92.822704361165918</v>
      </c>
      <c r="AQ206" s="286">
        <v>86.795967565198339</v>
      </c>
      <c r="AR206" s="287">
        <v>80.769230769230788</v>
      </c>
      <c r="AS206" s="286">
        <v>68.803418803418808</v>
      </c>
      <c r="AT206" s="288">
        <v>56.837606837606842</v>
      </c>
      <c r="AU206" s="36">
        <v>5511.5999999999995</v>
      </c>
      <c r="AV206" s="146">
        <v>3674.4</v>
      </c>
      <c r="AW206" s="67">
        <v>7440.66</v>
      </c>
      <c r="AX206" s="67" t="s">
        <v>41</v>
      </c>
      <c r="AY206" s="255"/>
    </row>
    <row r="207" spans="5:51" x14ac:dyDescent="0.2">
      <c r="E207" s="261">
        <v>15</v>
      </c>
      <c r="F207" s="66" t="s">
        <v>117</v>
      </c>
      <c r="G207" s="36">
        <v>13989</v>
      </c>
      <c r="H207" s="36">
        <v>100</v>
      </c>
      <c r="I207" s="12">
        <v>99.636654312913322</v>
      </c>
      <c r="J207" s="12">
        <v>99.27330862582663</v>
      </c>
      <c r="K207" s="12">
        <v>98.252307245113016</v>
      </c>
      <c r="L207" s="12">
        <v>97.231305864399388</v>
      </c>
      <c r="M207" s="12">
        <v>91.821088583678531</v>
      </c>
      <c r="N207" s="12">
        <v>86.410871302957645</v>
      </c>
      <c r="O207" s="12">
        <v>79.096722621902487</v>
      </c>
      <c r="P207" s="12">
        <v>71.782573940847314</v>
      </c>
      <c r="Q207" s="12">
        <v>63.585495240171497</v>
      </c>
      <c r="R207" s="12">
        <v>55.38841653949568</v>
      </c>
      <c r="S207" s="12">
        <v>45.523581135091923</v>
      </c>
      <c r="T207" s="272">
        <v>35.658745730688175</v>
      </c>
      <c r="U207" s="12">
        <v>27.501635055591894</v>
      </c>
      <c r="V207" s="12">
        <v>19.344524380495603</v>
      </c>
      <c r="W207" s="12">
        <v>14.744567981978054</v>
      </c>
      <c r="X207" s="146">
        <v>10.144611583460504</v>
      </c>
      <c r="Y207" s="12">
        <v>0</v>
      </c>
      <c r="Z207" s="12">
        <v>0</v>
      </c>
      <c r="AA207" s="67">
        <v>2706.1055155875301</v>
      </c>
      <c r="AB207" s="283">
        <v>7</v>
      </c>
      <c r="AC207" s="67">
        <v>16654</v>
      </c>
      <c r="AD207" s="285">
        <v>100</v>
      </c>
      <c r="AE207" s="286">
        <v>99.995129079396008</v>
      </c>
      <c r="AF207" s="286">
        <v>99.990258158792017</v>
      </c>
      <c r="AG207" s="286">
        <v>99.990258158792017</v>
      </c>
      <c r="AH207" s="286">
        <v>99.990258158792017</v>
      </c>
      <c r="AI207" s="286">
        <v>99.973209936678032</v>
      </c>
      <c r="AJ207" s="286">
        <v>99.956161714564047</v>
      </c>
      <c r="AK207" s="286">
        <v>99.856307842182176</v>
      </c>
      <c r="AL207" s="286">
        <v>99.75645396980029</v>
      </c>
      <c r="AM207" s="286">
        <v>99.318071115440816</v>
      </c>
      <c r="AN207" s="286">
        <v>98.879688261081341</v>
      </c>
      <c r="AO207" s="286">
        <v>96.989771066731606</v>
      </c>
      <c r="AP207" s="286">
        <v>95.099853872381885</v>
      </c>
      <c r="AQ207" s="286">
        <v>89.425231368728689</v>
      </c>
      <c r="AR207" s="287">
        <v>83.750608865075506</v>
      </c>
      <c r="AS207" s="286">
        <v>68.326838772528006</v>
      </c>
      <c r="AT207" s="288">
        <v>52.903068679980514</v>
      </c>
      <c r="AU207" s="36">
        <v>0</v>
      </c>
      <c r="AV207" s="146">
        <v>0</v>
      </c>
      <c r="AW207" s="67">
        <v>17194</v>
      </c>
      <c r="AX207" s="67" t="s">
        <v>23</v>
      </c>
      <c r="AY207" s="255"/>
    </row>
    <row r="208" spans="5:51" x14ac:dyDescent="0.2">
      <c r="E208" s="261">
        <v>18</v>
      </c>
      <c r="F208" s="66" t="s">
        <v>122</v>
      </c>
      <c r="G208" s="36">
        <v>13989</v>
      </c>
      <c r="H208" s="36">
        <v>100</v>
      </c>
      <c r="I208" s="12">
        <v>99.636654312913322</v>
      </c>
      <c r="J208" s="12">
        <v>99.27330862582663</v>
      </c>
      <c r="K208" s="12">
        <v>98.252307245113016</v>
      </c>
      <c r="L208" s="12">
        <v>97.231305864399388</v>
      </c>
      <c r="M208" s="12">
        <v>91.821088583678531</v>
      </c>
      <c r="N208" s="12">
        <v>86.410871302957645</v>
      </c>
      <c r="O208" s="12">
        <v>79.096722621902487</v>
      </c>
      <c r="P208" s="12">
        <v>71.782573940847314</v>
      </c>
      <c r="Q208" s="12">
        <v>63.585495240171497</v>
      </c>
      <c r="R208" s="12">
        <v>55.38841653949568</v>
      </c>
      <c r="S208" s="12">
        <v>45.523581135091923</v>
      </c>
      <c r="T208" s="272">
        <v>35.658745730688175</v>
      </c>
      <c r="U208" s="12">
        <v>27.501635055591894</v>
      </c>
      <c r="V208" s="12">
        <v>19.344524380495603</v>
      </c>
      <c r="W208" s="12">
        <v>14.744567981978054</v>
      </c>
      <c r="X208" s="146">
        <v>10.144611583460504</v>
      </c>
      <c r="Y208" s="12">
        <v>0</v>
      </c>
      <c r="Z208" s="12">
        <v>0</v>
      </c>
      <c r="AA208" s="67">
        <v>2706.1055155875301</v>
      </c>
      <c r="AB208" s="283">
        <v>13</v>
      </c>
      <c r="AC208" s="67">
        <v>91</v>
      </c>
      <c r="AD208" s="285">
        <v>100</v>
      </c>
      <c r="AE208" s="286">
        <v>100</v>
      </c>
      <c r="AF208" s="286">
        <v>100</v>
      </c>
      <c r="AG208" s="286">
        <v>100</v>
      </c>
      <c r="AH208" s="286">
        <v>100</v>
      </c>
      <c r="AI208" s="286">
        <v>100</v>
      </c>
      <c r="AJ208" s="286">
        <v>100</v>
      </c>
      <c r="AK208" s="286">
        <v>99.450549450549445</v>
      </c>
      <c r="AL208" s="286">
        <v>98.901098901098905</v>
      </c>
      <c r="AM208" s="286">
        <v>98.35164835164835</v>
      </c>
      <c r="AN208" s="286">
        <v>97.802197802197796</v>
      </c>
      <c r="AO208" s="286">
        <v>97.252747252747255</v>
      </c>
      <c r="AP208" s="286">
        <v>96.703296703296701</v>
      </c>
      <c r="AQ208" s="286">
        <v>90.659340659340657</v>
      </c>
      <c r="AR208" s="287">
        <v>84.615384615384613</v>
      </c>
      <c r="AS208" s="286">
        <v>70.879120879120876</v>
      </c>
      <c r="AT208" s="288">
        <v>57.142857142857146</v>
      </c>
      <c r="AU208" s="36">
        <v>0</v>
      </c>
      <c r="AV208" s="146">
        <v>0</v>
      </c>
      <c r="AW208" s="67">
        <v>77</v>
      </c>
      <c r="AX208" s="67" t="s">
        <v>35</v>
      </c>
      <c r="AY208" s="255"/>
    </row>
    <row r="209" spans="5:51" x14ac:dyDescent="0.2">
      <c r="E209" s="261">
        <v>4</v>
      </c>
      <c r="F209" s="66" t="s">
        <v>28</v>
      </c>
      <c r="G209" s="36">
        <v>13956</v>
      </c>
      <c r="H209" s="265">
        <v>100</v>
      </c>
      <c r="I209" s="266">
        <v>99.261966179421037</v>
      </c>
      <c r="J209" s="266">
        <v>98.523932358842075</v>
      </c>
      <c r="K209" s="266">
        <v>97.266408713098315</v>
      </c>
      <c r="L209" s="266">
        <v>96.008885067354541</v>
      </c>
      <c r="M209" s="266">
        <v>90.835482946402976</v>
      </c>
      <c r="N209" s="266">
        <v>85.662080825451412</v>
      </c>
      <c r="O209" s="266">
        <v>78.450128976784185</v>
      </c>
      <c r="P209" s="266">
        <v>71.238177128116945</v>
      </c>
      <c r="Q209" s="266">
        <v>62.342361708225852</v>
      </c>
      <c r="R209" s="266">
        <v>53.446546288334766</v>
      </c>
      <c r="S209" s="266">
        <v>44.643880768128405</v>
      </c>
      <c r="T209" s="272">
        <v>35.841215247922044</v>
      </c>
      <c r="U209" s="266">
        <v>29.464029807967901</v>
      </c>
      <c r="V209" s="266">
        <v>23.086844368013757</v>
      </c>
      <c r="W209" s="266">
        <v>18.486672398968185</v>
      </c>
      <c r="X209" s="267">
        <v>13.886500429922611</v>
      </c>
      <c r="Y209" s="12">
        <v>7994</v>
      </c>
      <c r="Z209" s="12">
        <v>5962</v>
      </c>
      <c r="AA209" s="67">
        <v>3222</v>
      </c>
      <c r="AB209" s="283">
        <v>10</v>
      </c>
      <c r="AC209" s="66">
        <v>260</v>
      </c>
      <c r="AD209" s="285">
        <v>100</v>
      </c>
      <c r="AE209" s="286">
        <v>100</v>
      </c>
      <c r="AF209" s="286">
        <v>100</v>
      </c>
      <c r="AG209" s="286">
        <v>100</v>
      </c>
      <c r="AH209" s="286">
        <v>100</v>
      </c>
      <c r="AI209" s="286">
        <v>100</v>
      </c>
      <c r="AJ209" s="286">
        <v>100</v>
      </c>
      <c r="AK209" s="286">
        <v>100</v>
      </c>
      <c r="AL209" s="286">
        <v>100</v>
      </c>
      <c r="AM209" s="286">
        <v>100</v>
      </c>
      <c r="AN209" s="286">
        <v>100</v>
      </c>
      <c r="AO209" s="286">
        <v>98.511904761904759</v>
      </c>
      <c r="AP209" s="286">
        <v>97.023809523809518</v>
      </c>
      <c r="AQ209" s="286">
        <v>91.071428571428569</v>
      </c>
      <c r="AR209" s="287">
        <v>85.11904761904762</v>
      </c>
      <c r="AS209" s="286">
        <v>69.642857142857153</v>
      </c>
      <c r="AT209" s="288">
        <v>54.166666666666679</v>
      </c>
      <c r="AU209" s="36">
        <v>205.72287145242069</v>
      </c>
      <c r="AV209" s="146">
        <v>131.04</v>
      </c>
      <c r="AW209" s="67">
        <v>285.59999999999997</v>
      </c>
      <c r="AX209" s="67" t="s">
        <v>21</v>
      </c>
      <c r="AY209" s="255"/>
    </row>
    <row r="210" spans="5:51" x14ac:dyDescent="0.2">
      <c r="E210" s="261">
        <v>21</v>
      </c>
      <c r="F210" s="66" t="s">
        <v>118</v>
      </c>
      <c r="G210" s="36">
        <v>10154</v>
      </c>
      <c r="H210" s="36">
        <v>99.800000000000011</v>
      </c>
      <c r="I210" s="12">
        <v>99.34999999999998</v>
      </c>
      <c r="J210" s="12">
        <v>98.899999999999991</v>
      </c>
      <c r="K210" s="12">
        <v>98.449999999999989</v>
      </c>
      <c r="L210" s="12">
        <v>98</v>
      </c>
      <c r="M210" s="12">
        <v>92.649999999999991</v>
      </c>
      <c r="N210" s="12">
        <v>87.3</v>
      </c>
      <c r="O210" s="12">
        <v>80.349999999999994</v>
      </c>
      <c r="P210" s="12">
        <v>73.399999999999991</v>
      </c>
      <c r="Q210" s="12">
        <v>64.900000000000006</v>
      </c>
      <c r="R210" s="12">
        <v>56.400000000000006</v>
      </c>
      <c r="S210" s="12">
        <v>46.500000000000007</v>
      </c>
      <c r="T210" s="272">
        <v>36.6</v>
      </c>
      <c r="U210" s="12">
        <v>28.400000000000002</v>
      </c>
      <c r="V210" s="12">
        <v>20.200000000000003</v>
      </c>
      <c r="W210" s="12">
        <v>14.950000000000001</v>
      </c>
      <c r="X210" s="146">
        <v>9.7000000000000011</v>
      </c>
      <c r="Y210" s="12">
        <v>4575.9000999999998</v>
      </c>
      <c r="Z210" s="12">
        <v>5579.6229999999996</v>
      </c>
      <c r="AA210" s="67">
        <v>2051.1080000000002</v>
      </c>
      <c r="AB210" s="283">
        <v>4</v>
      </c>
      <c r="AC210" s="66">
        <v>409</v>
      </c>
      <c r="AD210" s="285">
        <v>100</v>
      </c>
      <c r="AE210" s="286">
        <v>100</v>
      </c>
      <c r="AF210" s="286">
        <v>100</v>
      </c>
      <c r="AG210" s="286">
        <v>100</v>
      </c>
      <c r="AH210" s="286">
        <v>100</v>
      </c>
      <c r="AI210" s="286">
        <v>100</v>
      </c>
      <c r="AJ210" s="286">
        <v>100</v>
      </c>
      <c r="AK210" s="286">
        <v>100</v>
      </c>
      <c r="AL210" s="286">
        <v>100</v>
      </c>
      <c r="AM210" s="286">
        <v>99.511002444987781</v>
      </c>
      <c r="AN210" s="286">
        <v>99.022004889975548</v>
      </c>
      <c r="AO210" s="286">
        <v>97.799511002444987</v>
      </c>
      <c r="AP210" s="286">
        <v>96.577017114914426</v>
      </c>
      <c r="AQ210" s="286">
        <v>91.442542787286058</v>
      </c>
      <c r="AR210" s="287">
        <v>86.308068459657704</v>
      </c>
      <c r="AS210" s="286">
        <v>75.55012224938875</v>
      </c>
      <c r="AT210" s="288">
        <v>64.792176039119809</v>
      </c>
      <c r="AU210" s="36">
        <v>219</v>
      </c>
      <c r="AV210" s="146">
        <v>190</v>
      </c>
      <c r="AW210" s="67">
        <v>353</v>
      </c>
      <c r="AX210" s="67" t="s">
        <v>28</v>
      </c>
      <c r="AY210" s="255"/>
    </row>
    <row r="211" spans="5:51" ht="13.5" thickBot="1" x14ac:dyDescent="0.25">
      <c r="E211" s="261">
        <v>19</v>
      </c>
      <c r="F211" s="66" t="s">
        <v>101</v>
      </c>
      <c r="G211" s="36">
        <v>34402</v>
      </c>
      <c r="H211" s="36">
        <v>100.22262252194641</v>
      </c>
      <c r="I211" s="12">
        <v>99.390122521946395</v>
      </c>
      <c r="J211" s="12">
        <v>98.557622521946413</v>
      </c>
      <c r="K211" s="12">
        <v>97.725122521946403</v>
      </c>
      <c r="L211" s="12">
        <v>96.892622521946393</v>
      </c>
      <c r="M211" s="12">
        <v>90.940933666647283</v>
      </c>
      <c r="N211" s="12">
        <v>84.989244811348172</v>
      </c>
      <c r="O211" s="12">
        <v>77.664089297133884</v>
      </c>
      <c r="P211" s="12">
        <v>70.338933782919597</v>
      </c>
      <c r="Q211" s="12">
        <v>62.968722748677401</v>
      </c>
      <c r="R211" s="12">
        <v>55.598511714435205</v>
      </c>
      <c r="S211" s="12">
        <v>46.648450671472588</v>
      </c>
      <c r="T211" s="272">
        <v>37.698389628509972</v>
      </c>
      <c r="U211" s="12">
        <v>30.649380849950585</v>
      </c>
      <c r="V211" s="12">
        <v>23.600372071391199</v>
      </c>
      <c r="W211" s="12">
        <v>18.743096331608626</v>
      </c>
      <c r="X211" s="146">
        <v>13.885820591826057</v>
      </c>
      <c r="Y211" s="12">
        <v>15785.01368</v>
      </c>
      <c r="Z211" s="12">
        <v>15747.843999999994</v>
      </c>
      <c r="AA211" s="67">
        <v>4777</v>
      </c>
      <c r="AB211" s="283">
        <v>8</v>
      </c>
      <c r="AC211" s="67">
        <v>6729</v>
      </c>
      <c r="AD211" s="285">
        <v>100</v>
      </c>
      <c r="AE211" s="286">
        <v>99.992569452822892</v>
      </c>
      <c r="AF211" s="286">
        <v>99.985138905645798</v>
      </c>
      <c r="AG211" s="286">
        <v>99.977708358468703</v>
      </c>
      <c r="AH211" s="286">
        <v>99.970277811291609</v>
      </c>
      <c r="AI211" s="286">
        <v>99.888541792343531</v>
      </c>
      <c r="AJ211" s="286">
        <v>99.806805773395453</v>
      </c>
      <c r="AK211" s="286">
        <v>99.628472641145109</v>
      </c>
      <c r="AL211" s="286">
        <v>99.450139508894765</v>
      </c>
      <c r="AM211" s="286">
        <v>98.996876131091824</v>
      </c>
      <c r="AN211" s="286">
        <v>98.543612753288869</v>
      </c>
      <c r="AO211" s="286">
        <v>97.07979495940063</v>
      </c>
      <c r="AP211" s="286">
        <v>95.615977165512405</v>
      </c>
      <c r="AQ211" s="286">
        <v>91.179940500785136</v>
      </c>
      <c r="AR211" s="287">
        <v>86.743903836057868</v>
      </c>
      <c r="AS211" s="286">
        <v>73.569543691063828</v>
      </c>
      <c r="AT211" s="288">
        <v>60.395183546069781</v>
      </c>
      <c r="AU211" s="36">
        <v>2652</v>
      </c>
      <c r="AV211" s="146">
        <v>4103</v>
      </c>
      <c r="AW211" s="67">
        <v>5836.97955</v>
      </c>
      <c r="AX211" s="67" t="s">
        <v>20</v>
      </c>
      <c r="AY211" s="255"/>
    </row>
    <row r="212" spans="5:51" x14ac:dyDescent="0.2">
      <c r="E212" s="261">
        <v>20</v>
      </c>
      <c r="F212" s="66" t="s">
        <v>92</v>
      </c>
      <c r="G212" s="36">
        <v>30023</v>
      </c>
      <c r="H212" s="204">
        <v>99.999999999999986</v>
      </c>
      <c r="I212" s="203">
        <v>99.749999999999986</v>
      </c>
      <c r="J212" s="203">
        <v>99.499999999999986</v>
      </c>
      <c r="K212" s="203">
        <v>99.249999999999986</v>
      </c>
      <c r="L212" s="203">
        <v>98.999999999999986</v>
      </c>
      <c r="M212" s="203">
        <v>94.499999999999986</v>
      </c>
      <c r="N212" s="203">
        <v>89.999999999999986</v>
      </c>
      <c r="O212" s="203">
        <v>83.499999999999986</v>
      </c>
      <c r="P212" s="203">
        <v>76.999999999999986</v>
      </c>
      <c r="Q212" s="203">
        <v>69</v>
      </c>
      <c r="R212" s="203">
        <v>61</v>
      </c>
      <c r="S212" s="203">
        <v>51.5</v>
      </c>
      <c r="T212" s="271">
        <v>42</v>
      </c>
      <c r="U212" s="203">
        <v>33</v>
      </c>
      <c r="V212" s="203">
        <v>24</v>
      </c>
      <c r="W212" s="203">
        <v>17.5</v>
      </c>
      <c r="X212" s="207">
        <v>11</v>
      </c>
      <c r="Y212" s="12">
        <v>13660.465</v>
      </c>
      <c r="Z212" s="12">
        <v>16247.246679999998</v>
      </c>
      <c r="AA212" s="67">
        <v>7205.5199999999995</v>
      </c>
      <c r="AB212" s="283">
        <v>5</v>
      </c>
      <c r="AC212" s="67">
        <v>793</v>
      </c>
      <c r="AD212" s="285">
        <v>100</v>
      </c>
      <c r="AE212" s="286">
        <v>100</v>
      </c>
      <c r="AF212" s="286">
        <v>100</v>
      </c>
      <c r="AG212" s="286">
        <v>100</v>
      </c>
      <c r="AH212" s="286">
        <v>100</v>
      </c>
      <c r="AI212" s="286">
        <v>99.857142857142861</v>
      </c>
      <c r="AJ212" s="286">
        <v>99.714285714285708</v>
      </c>
      <c r="AK212" s="286">
        <v>99.571428571428569</v>
      </c>
      <c r="AL212" s="286">
        <v>99.428571428571431</v>
      </c>
      <c r="AM212" s="286">
        <v>99.035714285714292</v>
      </c>
      <c r="AN212" s="286">
        <v>98.642857142857139</v>
      </c>
      <c r="AO212" s="286">
        <v>97</v>
      </c>
      <c r="AP212" s="286">
        <v>95.357142857142861</v>
      </c>
      <c r="AQ212" s="286">
        <v>91.5</v>
      </c>
      <c r="AR212" s="287">
        <v>87.642857142857139</v>
      </c>
      <c r="AS212" s="286">
        <v>75.821428571428569</v>
      </c>
      <c r="AT212" s="288">
        <v>64</v>
      </c>
      <c r="AU212" s="12">
        <v>606</v>
      </c>
      <c r="AV212" s="12">
        <v>794</v>
      </c>
      <c r="AW212" s="146">
        <v>1227</v>
      </c>
      <c r="AX212" s="67" t="s">
        <v>12</v>
      </c>
      <c r="AY212" s="255"/>
    </row>
    <row r="213" spans="5:51" x14ac:dyDescent="0.2">
      <c r="E213" s="261">
        <v>11</v>
      </c>
      <c r="F213" s="66" t="s">
        <v>29</v>
      </c>
      <c r="G213" s="36">
        <v>23282</v>
      </c>
      <c r="H213" s="285">
        <v>100</v>
      </c>
      <c r="I213" s="286">
        <v>99.686453053861356</v>
      </c>
      <c r="J213" s="286">
        <v>99.372906107722699</v>
      </c>
      <c r="K213" s="286">
        <v>98.906880852160469</v>
      </c>
      <c r="L213" s="286">
        <v>98.440855596598226</v>
      </c>
      <c r="M213" s="286">
        <v>94.313203333046985</v>
      </c>
      <c r="N213" s="286">
        <v>90.185551069495745</v>
      </c>
      <c r="O213" s="286">
        <v>84.797268275921311</v>
      </c>
      <c r="P213" s="286">
        <v>79.408985482346878</v>
      </c>
      <c r="Q213" s="286">
        <v>72.139421011940556</v>
      </c>
      <c r="R213" s="286">
        <v>64.869856541534233</v>
      </c>
      <c r="S213" s="286">
        <v>55.972425049394381</v>
      </c>
      <c r="T213" s="287">
        <v>47.07499355725453</v>
      </c>
      <c r="U213" s="286">
        <v>40.623657761360711</v>
      </c>
      <c r="V213" s="286">
        <v>34.172321965466885</v>
      </c>
      <c r="W213" s="286">
        <v>27.682329696761446</v>
      </c>
      <c r="X213" s="288">
        <v>21.19233742805601</v>
      </c>
      <c r="Y213" s="12">
        <v>0</v>
      </c>
      <c r="Z213" s="12">
        <v>0</v>
      </c>
      <c r="AA213" s="67">
        <v>7956</v>
      </c>
      <c r="AB213" s="283">
        <v>9</v>
      </c>
      <c r="AC213" s="67">
        <v>2396</v>
      </c>
      <c r="AD213" s="285">
        <v>100</v>
      </c>
      <c r="AE213" s="286">
        <v>100</v>
      </c>
      <c r="AF213" s="286">
        <v>100</v>
      </c>
      <c r="AG213" s="286">
        <v>100</v>
      </c>
      <c r="AH213" s="286">
        <v>100</v>
      </c>
      <c r="AI213" s="286">
        <v>99.95822887446964</v>
      </c>
      <c r="AJ213" s="286">
        <v>99.91645774893928</v>
      </c>
      <c r="AK213" s="286">
        <v>99.853801060643733</v>
      </c>
      <c r="AL213" s="286">
        <v>99.791144372348185</v>
      </c>
      <c r="AM213" s="286">
        <v>99.603174307461558</v>
      </c>
      <c r="AN213" s="286">
        <v>99.41520424257493</v>
      </c>
      <c r="AO213" s="286">
        <v>98.329154978785496</v>
      </c>
      <c r="AP213" s="286">
        <v>97.243105714996076</v>
      </c>
      <c r="AQ213" s="286">
        <v>92.585625218360647</v>
      </c>
      <c r="AR213" s="287">
        <v>87.928144721725218</v>
      </c>
      <c r="AS213" s="286">
        <v>72.890539530794697</v>
      </c>
      <c r="AT213" s="288">
        <v>57.852934339864184</v>
      </c>
      <c r="AU213" s="36">
        <v>1466.9999999999998</v>
      </c>
      <c r="AV213" s="146">
        <v>929</v>
      </c>
      <c r="AW213" s="67">
        <v>2104.998216</v>
      </c>
      <c r="AX213" s="67" t="s">
        <v>22</v>
      </c>
      <c r="AY213" s="255"/>
    </row>
    <row r="214" spans="5:51" x14ac:dyDescent="0.2">
      <c r="E214" s="261">
        <v>8</v>
      </c>
      <c r="F214" s="66" t="s">
        <v>20</v>
      </c>
      <c r="G214" s="36">
        <v>106447</v>
      </c>
      <c r="H214" s="285">
        <v>99.998367544411778</v>
      </c>
      <c r="I214" s="286">
        <v>99.864498107039182</v>
      </c>
      <c r="J214" s="286">
        <v>99.730628669666601</v>
      </c>
      <c r="K214" s="286">
        <v>99.454434883087359</v>
      </c>
      <c r="L214" s="286">
        <v>99.178241096508131</v>
      </c>
      <c r="M214" s="286">
        <v>96.650692175448825</v>
      </c>
      <c r="N214" s="286">
        <v>94.123143254389518</v>
      </c>
      <c r="O214" s="286">
        <v>89.265796405723037</v>
      </c>
      <c r="P214" s="286">
        <v>84.408449557056571</v>
      </c>
      <c r="Q214" s="286">
        <v>76.851637246704939</v>
      </c>
      <c r="R214" s="286">
        <v>69.294824936353308</v>
      </c>
      <c r="S214" s="286">
        <v>59.977512095221101</v>
      </c>
      <c r="T214" s="287">
        <v>50.660199254088894</v>
      </c>
      <c r="U214" s="286">
        <v>42.340096292051449</v>
      </c>
      <c r="V214" s="286">
        <v>34.019993330014003</v>
      </c>
      <c r="W214" s="286">
        <v>26.054996665007003</v>
      </c>
      <c r="X214" s="288">
        <v>18.090000000000003</v>
      </c>
      <c r="Y214" s="12">
        <v>55450</v>
      </c>
      <c r="Z214" s="12">
        <v>50977</v>
      </c>
      <c r="AA214" s="67">
        <v>36213.262300000002</v>
      </c>
      <c r="AB214" s="283">
        <v>2</v>
      </c>
      <c r="AC214" s="67">
        <v>755</v>
      </c>
      <c r="AD214" s="285">
        <v>100</v>
      </c>
      <c r="AE214" s="286">
        <v>100</v>
      </c>
      <c r="AF214" s="286">
        <v>100</v>
      </c>
      <c r="AG214" s="286">
        <v>100</v>
      </c>
      <c r="AH214" s="286">
        <v>100</v>
      </c>
      <c r="AI214" s="286">
        <v>100</v>
      </c>
      <c r="AJ214" s="286">
        <v>100</v>
      </c>
      <c r="AK214" s="286">
        <v>99.735099337748338</v>
      </c>
      <c r="AL214" s="286">
        <v>99.47019867549669</v>
      </c>
      <c r="AM214" s="286">
        <v>99.403973509933778</v>
      </c>
      <c r="AN214" s="286">
        <v>99.337748344370866</v>
      </c>
      <c r="AO214" s="286">
        <v>98.211920529801318</v>
      </c>
      <c r="AP214" s="286">
        <v>97.086092715231786</v>
      </c>
      <c r="AQ214" s="286">
        <v>93.046357615894038</v>
      </c>
      <c r="AR214" s="287">
        <v>89.006622516556291</v>
      </c>
      <c r="AS214" s="286">
        <v>77.615894039735096</v>
      </c>
      <c r="AT214" s="288">
        <v>66.225165562913915</v>
      </c>
      <c r="AU214" s="36">
        <v>474.00000000000006</v>
      </c>
      <c r="AV214" s="146">
        <v>281</v>
      </c>
      <c r="AW214" s="67">
        <v>672.00000000000011</v>
      </c>
      <c r="AX214" s="67" t="s">
        <v>27</v>
      </c>
      <c r="AY214" s="255"/>
    </row>
    <row r="215" spans="5:51" x14ac:dyDescent="0.2">
      <c r="E215" s="261">
        <v>5</v>
      </c>
      <c r="F215" s="66" t="s">
        <v>12</v>
      </c>
      <c r="G215" s="36">
        <v>13216</v>
      </c>
      <c r="H215" s="285">
        <v>100</v>
      </c>
      <c r="I215" s="286">
        <v>99.736641221374057</v>
      </c>
      <c r="J215" s="286">
        <v>99.473282442748101</v>
      </c>
      <c r="K215" s="286">
        <v>98.79007633587787</v>
      </c>
      <c r="L215" s="286">
        <v>98.10687022900764</v>
      </c>
      <c r="M215" s="286">
        <v>94.473282442748101</v>
      </c>
      <c r="N215" s="286">
        <v>90.839694656488561</v>
      </c>
      <c r="O215" s="286">
        <v>86.259541984732834</v>
      </c>
      <c r="P215" s="286">
        <v>81.679389312977108</v>
      </c>
      <c r="Q215" s="286">
        <v>75.190839694656489</v>
      </c>
      <c r="R215" s="286">
        <v>68.702290076335885</v>
      </c>
      <c r="S215" s="286">
        <v>60.305343511450381</v>
      </c>
      <c r="T215" s="287">
        <v>51.908396946564892</v>
      </c>
      <c r="U215" s="286">
        <v>45.038167938931295</v>
      </c>
      <c r="V215" s="286">
        <v>38.167938931297712</v>
      </c>
      <c r="W215" s="286">
        <v>31.297709923664126</v>
      </c>
      <c r="X215" s="288">
        <v>24.427480916030532</v>
      </c>
      <c r="Y215" s="12">
        <v>6986.3206106870221</v>
      </c>
      <c r="Z215" s="12">
        <v>6346.7065648854959</v>
      </c>
      <c r="AA215" s="67">
        <v>5044.2748091603053</v>
      </c>
      <c r="AB215" s="283">
        <v>11</v>
      </c>
      <c r="AC215" s="66">
        <v>755</v>
      </c>
      <c r="AD215" s="285">
        <v>100</v>
      </c>
      <c r="AE215" s="286">
        <v>100.00102584153804</v>
      </c>
      <c r="AF215" s="286">
        <v>100.00205168307608</v>
      </c>
      <c r="AG215" s="286">
        <v>100.00205168307608</v>
      </c>
      <c r="AH215" s="286">
        <v>100.00205168307608</v>
      </c>
      <c r="AI215" s="286">
        <v>100.00205168307608</v>
      </c>
      <c r="AJ215" s="286">
        <v>100.00205168307608</v>
      </c>
      <c r="AK215" s="286">
        <v>99.737145585902354</v>
      </c>
      <c r="AL215" s="286">
        <v>99.472239488728647</v>
      </c>
      <c r="AM215" s="286">
        <v>99.40601296443522</v>
      </c>
      <c r="AN215" s="286">
        <v>99.339786440141793</v>
      </c>
      <c r="AO215" s="286">
        <v>98.213935527153524</v>
      </c>
      <c r="AP215" s="286">
        <v>97.08808461416524</v>
      </c>
      <c r="AQ215" s="286">
        <v>93.048266632266149</v>
      </c>
      <c r="AR215" s="287">
        <v>89.008448650367043</v>
      </c>
      <c r="AS215" s="286">
        <v>77.61748647189745</v>
      </c>
      <c r="AT215" s="288">
        <v>66.226524293427872</v>
      </c>
      <c r="AU215" s="36">
        <v>474.00000000000006</v>
      </c>
      <c r="AV215" s="146">
        <v>281</v>
      </c>
      <c r="AW215" s="67">
        <v>672.00000000000011</v>
      </c>
      <c r="AX215" s="67" t="s">
        <v>29</v>
      </c>
      <c r="AY215" s="255"/>
    </row>
    <row r="216" spans="5:51" x14ac:dyDescent="0.2">
      <c r="E216" s="261">
        <v>7</v>
      </c>
      <c r="F216" s="66" t="s">
        <v>23</v>
      </c>
      <c r="G216" s="36">
        <v>161661</v>
      </c>
      <c r="H216" s="285">
        <v>100.00013798400329</v>
      </c>
      <c r="I216" s="286">
        <v>99.686172156044023</v>
      </c>
      <c r="J216" s="286">
        <v>99.372206328084729</v>
      </c>
      <c r="K216" s="286">
        <v>99.372206328084729</v>
      </c>
      <c r="L216" s="286">
        <v>99.372206328084729</v>
      </c>
      <c r="M216" s="286">
        <v>97.174445532369731</v>
      </c>
      <c r="N216" s="286">
        <v>94.976684736654732</v>
      </c>
      <c r="O216" s="286">
        <v>90.685818421211181</v>
      </c>
      <c r="P216" s="286">
        <v>86.394952105767629</v>
      </c>
      <c r="Q216" s="286">
        <v>80.115635546581913</v>
      </c>
      <c r="R216" s="286">
        <v>73.83631898739624</v>
      </c>
      <c r="S216" s="286">
        <v>64.465646583688354</v>
      </c>
      <c r="T216" s="287">
        <v>55.094974179980461</v>
      </c>
      <c r="U216" s="286">
        <v>47.474761897218649</v>
      </c>
      <c r="V216" s="286">
        <v>39.854549614456836</v>
      </c>
      <c r="W216" s="286">
        <v>31.672057480851283</v>
      </c>
      <c r="X216" s="288">
        <v>23.489565347245719</v>
      </c>
      <c r="Y216" s="12">
        <v>0</v>
      </c>
      <c r="Z216" s="12">
        <v>0</v>
      </c>
      <c r="AA216" s="67">
        <v>64429.263452227067</v>
      </c>
      <c r="AB216" s="283">
        <v>1</v>
      </c>
      <c r="AC216" s="67">
        <v>172</v>
      </c>
      <c r="AD216" s="285">
        <v>100</v>
      </c>
      <c r="AE216" s="286">
        <v>100</v>
      </c>
      <c r="AF216" s="286">
        <v>100</v>
      </c>
      <c r="AG216" s="286">
        <v>100</v>
      </c>
      <c r="AH216" s="286">
        <v>100</v>
      </c>
      <c r="AI216" s="286">
        <v>100</v>
      </c>
      <c r="AJ216" s="286">
        <v>100</v>
      </c>
      <c r="AK216" s="286">
        <v>99.579831932773132</v>
      </c>
      <c r="AL216" s="286">
        <v>99.159663865546207</v>
      </c>
      <c r="AM216" s="286">
        <v>98.319327731092443</v>
      </c>
      <c r="AN216" s="286">
        <v>97.47899159663865</v>
      </c>
      <c r="AO216" s="286">
        <v>96.638655462184886</v>
      </c>
      <c r="AP216" s="286">
        <v>95.798319327731093</v>
      </c>
      <c r="AQ216" s="286">
        <v>92.436974789915965</v>
      </c>
      <c r="AR216" s="287">
        <v>89.075630252100837</v>
      </c>
      <c r="AS216" s="286">
        <v>78.571428571428584</v>
      </c>
      <c r="AT216" s="288">
        <v>68.067226890756316</v>
      </c>
      <c r="AU216" s="36">
        <v>92.88000000000001</v>
      </c>
      <c r="AV216" s="146">
        <v>113.52000000000001</v>
      </c>
      <c r="AW216" s="67">
        <v>153.21008403361344</v>
      </c>
      <c r="AX216" s="67" t="s">
        <v>150</v>
      </c>
      <c r="AY216" s="255"/>
    </row>
    <row r="217" spans="5:51" ht="13.5" thickBot="1" x14ac:dyDescent="0.25">
      <c r="E217" s="261">
        <v>9</v>
      </c>
      <c r="F217" s="66" t="s">
        <v>22</v>
      </c>
      <c r="G217" s="36">
        <v>21762</v>
      </c>
      <c r="H217" s="285">
        <v>99.84339720613913</v>
      </c>
      <c r="I217" s="286">
        <v>99.698649480746241</v>
      </c>
      <c r="J217" s="286">
        <v>99.553901755353351</v>
      </c>
      <c r="K217" s="286">
        <v>99.195478816285259</v>
      </c>
      <c r="L217" s="286">
        <v>98.837055877217153</v>
      </c>
      <c r="M217" s="286">
        <v>95.523941273779982</v>
      </c>
      <c r="N217" s="286">
        <v>92.210826670342797</v>
      </c>
      <c r="O217" s="286">
        <v>88.33710182887603</v>
      </c>
      <c r="P217" s="286">
        <v>84.463376987409248</v>
      </c>
      <c r="Q217" s="286">
        <v>79.3397670250896</v>
      </c>
      <c r="R217" s="286">
        <v>74.216157062769966</v>
      </c>
      <c r="S217" s="286">
        <v>65.65536301810495</v>
      </c>
      <c r="T217" s="287">
        <v>57.094568973439941</v>
      </c>
      <c r="U217" s="286">
        <v>49.606746163036483</v>
      </c>
      <c r="V217" s="286">
        <v>42.118923352633026</v>
      </c>
      <c r="W217" s="286">
        <v>32.861961676316518</v>
      </c>
      <c r="X217" s="288">
        <v>23.605</v>
      </c>
      <c r="Y217" s="12">
        <v>11743</v>
      </c>
      <c r="Z217" s="12">
        <v>9993</v>
      </c>
      <c r="AA217" s="67">
        <v>9165.9200999999994</v>
      </c>
      <c r="AB217" s="283">
        <v>12</v>
      </c>
      <c r="AC217" s="66">
        <v>7</v>
      </c>
      <c r="AD217" s="289">
        <v>100</v>
      </c>
      <c r="AE217" s="290">
        <v>100.00252708907566</v>
      </c>
      <c r="AF217" s="290">
        <v>100.0050541781513</v>
      </c>
      <c r="AG217" s="290">
        <v>100.0050541781513</v>
      </c>
      <c r="AH217" s="290">
        <v>100.0050541781513</v>
      </c>
      <c r="AI217" s="290">
        <v>100.0050541781513</v>
      </c>
      <c r="AJ217" s="290">
        <v>100.0050541781513</v>
      </c>
      <c r="AK217" s="290">
        <v>100.0050541781513</v>
      </c>
      <c r="AL217" s="290">
        <v>100.0050541781513</v>
      </c>
      <c r="AM217" s="290">
        <v>100.0050541781513</v>
      </c>
      <c r="AN217" s="290">
        <v>100.0050541781513</v>
      </c>
      <c r="AO217" s="290">
        <v>100.0050541781513</v>
      </c>
      <c r="AP217" s="290">
        <v>100.0050541781513</v>
      </c>
      <c r="AQ217" s="290">
        <v>100.0050541781513</v>
      </c>
      <c r="AR217" s="291">
        <v>100.0050541781513</v>
      </c>
      <c r="AS217" s="290">
        <v>57.145745244657881</v>
      </c>
      <c r="AT217" s="292">
        <v>14.28643631116447</v>
      </c>
      <c r="AU217" s="36">
        <v>0</v>
      </c>
      <c r="AV217" s="146">
        <v>0</v>
      </c>
      <c r="AW217" s="67">
        <v>7</v>
      </c>
      <c r="AX217" s="67" t="s">
        <v>46</v>
      </c>
      <c r="AY217" s="255"/>
    </row>
    <row r="218" spans="5:51" ht="13.5" thickBot="1" x14ac:dyDescent="0.25">
      <c r="E218" s="261">
        <v>12</v>
      </c>
      <c r="F218" s="66" t="s">
        <v>46</v>
      </c>
      <c r="G218" s="36">
        <v>619</v>
      </c>
      <c r="H218" s="289">
        <v>100</v>
      </c>
      <c r="I218" s="290">
        <v>99.919224555735056</v>
      </c>
      <c r="J218" s="290">
        <v>99.838449111470112</v>
      </c>
      <c r="K218" s="290">
        <v>99.434571890145392</v>
      </c>
      <c r="L218" s="290">
        <v>99.030694668820672</v>
      </c>
      <c r="M218" s="290">
        <v>96.768982229402255</v>
      </c>
      <c r="N218" s="290">
        <v>94.507269789983852</v>
      </c>
      <c r="O218" s="290">
        <v>91.76090468497577</v>
      </c>
      <c r="P218" s="290">
        <v>89.014539579967689</v>
      </c>
      <c r="Q218" s="290">
        <v>86.833602584814216</v>
      </c>
      <c r="R218" s="290">
        <v>84.652665589660742</v>
      </c>
      <c r="S218" s="290">
        <v>79.886914378029076</v>
      </c>
      <c r="T218" s="291">
        <v>75.121163166397409</v>
      </c>
      <c r="U218" s="290">
        <v>60.823909531502423</v>
      </c>
      <c r="V218" s="290">
        <v>46.52665589660743</v>
      </c>
      <c r="W218" s="290">
        <v>27.625201938610662</v>
      </c>
      <c r="X218" s="292">
        <v>8.7237479806138953</v>
      </c>
      <c r="Y218" s="12">
        <v>0</v>
      </c>
      <c r="Z218" s="12">
        <v>0</v>
      </c>
      <c r="AA218" s="67">
        <v>288</v>
      </c>
      <c r="AB218" s="283">
        <v>6</v>
      </c>
      <c r="AC218" s="66"/>
      <c r="AD218" s="36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46"/>
      <c r="AU218" s="36"/>
      <c r="AV218" s="146"/>
      <c r="AW218" s="67"/>
      <c r="AX218" s="67" t="s">
        <v>24</v>
      </c>
      <c r="AY218" s="255"/>
    </row>
    <row r="219" spans="5:51" x14ac:dyDescent="0.2">
      <c r="E219" s="261">
        <v>14</v>
      </c>
      <c r="F219" s="66" t="s">
        <v>41</v>
      </c>
      <c r="G219" s="36">
        <v>0</v>
      </c>
      <c r="H219" s="36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46"/>
      <c r="Y219" s="12">
        <v>0</v>
      </c>
      <c r="Z219" s="12">
        <v>0</v>
      </c>
      <c r="AA219" s="67">
        <v>0</v>
      </c>
      <c r="AB219" s="283">
        <v>17</v>
      </c>
      <c r="AC219" s="66">
        <v>428</v>
      </c>
      <c r="AD219" s="36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46"/>
      <c r="AU219" s="282"/>
      <c r="AV219" s="280"/>
      <c r="AW219" s="41"/>
      <c r="AX219" s="67" t="s">
        <v>116</v>
      </c>
      <c r="AY219" s="255"/>
    </row>
    <row r="220" spans="5:51" x14ac:dyDescent="0.2">
      <c r="E220" s="261">
        <v>16</v>
      </c>
      <c r="F220" s="66" t="s">
        <v>115</v>
      </c>
      <c r="G220" s="36">
        <v>0</v>
      </c>
      <c r="H220" s="36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46"/>
      <c r="Y220" s="12">
        <v>0</v>
      </c>
      <c r="Z220" s="12">
        <v>0</v>
      </c>
      <c r="AA220" s="67">
        <v>0</v>
      </c>
      <c r="AB220" s="283">
        <v>22</v>
      </c>
      <c r="AC220" s="278">
        <v>584</v>
      </c>
      <c r="AD220" s="36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46"/>
      <c r="AU220" s="36"/>
      <c r="AV220" s="146"/>
      <c r="AW220" s="67"/>
      <c r="AX220" s="67" t="s">
        <v>128</v>
      </c>
      <c r="AY220" s="255"/>
    </row>
    <row r="221" spans="5:51" ht="13.5" thickBot="1" x14ac:dyDescent="0.25">
      <c r="E221" s="261">
        <v>23</v>
      </c>
      <c r="F221" s="208" t="s">
        <v>129</v>
      </c>
      <c r="G221" s="147">
        <v>13715</v>
      </c>
      <c r="H221" s="147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148"/>
      <c r="Y221" s="205">
        <v>0</v>
      </c>
      <c r="Z221" s="205">
        <v>0</v>
      </c>
      <c r="AA221" s="149">
        <v>0</v>
      </c>
      <c r="AB221" s="283">
        <v>24</v>
      </c>
      <c r="AC221" s="279">
        <v>486</v>
      </c>
      <c r="AD221" s="147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  <c r="AS221" s="205"/>
      <c r="AT221" s="148"/>
      <c r="AU221" s="147">
        <v>0</v>
      </c>
      <c r="AV221" s="148">
        <v>0</v>
      </c>
      <c r="AW221" s="149">
        <v>0</v>
      </c>
      <c r="AX221" s="149" t="s">
        <v>130</v>
      </c>
      <c r="AY221" s="255"/>
    </row>
    <row r="222" spans="5:51" x14ac:dyDescent="0.2"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  <c r="AA222" s="255"/>
      <c r="AB222" s="255"/>
      <c r="AC222" s="255"/>
      <c r="AD222" s="284"/>
      <c r="AE222" s="284"/>
      <c r="AF222" s="284"/>
      <c r="AG222" s="284"/>
      <c r="AH222" s="284"/>
      <c r="AI222" s="284"/>
      <c r="AJ222" s="284"/>
      <c r="AK222" s="284"/>
      <c r="AL222" s="284"/>
      <c r="AM222" s="284"/>
      <c r="AN222" s="284"/>
      <c r="AO222" s="284"/>
      <c r="AP222" s="284"/>
      <c r="AQ222" s="284"/>
      <c r="AR222" s="284"/>
      <c r="AS222" s="284"/>
      <c r="AT222" s="284"/>
      <c r="AU222" s="255"/>
      <c r="AV222" s="255"/>
      <c r="AW222" s="255"/>
      <c r="AX222" s="255"/>
      <c r="AY222" s="255"/>
    </row>
    <row r="223" spans="5:51" x14ac:dyDescent="0.2">
      <c r="E223" s="255"/>
      <c r="F223" s="255"/>
      <c r="G223" s="255"/>
      <c r="H223" s="255"/>
      <c r="I223" s="255"/>
      <c r="J223" s="255"/>
      <c r="K223" s="255"/>
      <c r="L223" s="255"/>
      <c r="M223" s="255"/>
      <c r="N223" s="255"/>
      <c r="O223" s="255"/>
      <c r="P223" s="255"/>
      <c r="Q223" s="255"/>
      <c r="R223" s="255"/>
      <c r="S223" s="255"/>
      <c r="T223" s="255"/>
      <c r="U223" s="255"/>
      <c r="V223" s="255"/>
      <c r="W223" s="255"/>
      <c r="X223" s="255"/>
      <c r="Y223" s="255"/>
      <c r="Z223" s="255"/>
      <c r="AA223" s="255"/>
      <c r="AB223" s="255"/>
      <c r="AC223" s="255"/>
      <c r="AD223" s="284"/>
      <c r="AE223" s="284"/>
      <c r="AF223" s="284"/>
      <c r="AG223" s="284"/>
      <c r="AH223" s="284"/>
      <c r="AI223" s="284"/>
      <c r="AJ223" s="284"/>
      <c r="AK223" s="284"/>
      <c r="AL223" s="284"/>
      <c r="AM223" s="284"/>
      <c r="AN223" s="284"/>
      <c r="AO223" s="284"/>
      <c r="AP223" s="284"/>
      <c r="AQ223" s="284"/>
      <c r="AR223" s="284"/>
      <c r="AS223" s="284"/>
      <c r="AT223" s="284"/>
      <c r="AU223" s="255"/>
      <c r="AV223" s="255"/>
      <c r="AW223" s="255"/>
      <c r="AX223" s="255"/>
      <c r="AY223" s="255"/>
    </row>
    <row r="224" spans="5:51" x14ac:dyDescent="0.2">
      <c r="E224" s="255"/>
      <c r="AY224" s="255"/>
    </row>
    <row r="225" spans="5:51" x14ac:dyDescent="0.2">
      <c r="E225" s="254"/>
      <c r="F225" s="255"/>
      <c r="G225" s="255"/>
      <c r="H225" s="255"/>
      <c r="I225" s="255"/>
      <c r="J225" s="255"/>
      <c r="K225" s="255"/>
      <c r="L225" s="255"/>
      <c r="M225" s="255"/>
      <c r="N225" s="255"/>
      <c r="O225" s="255"/>
      <c r="P225" s="255"/>
      <c r="Q225" s="255"/>
      <c r="R225" s="255"/>
      <c r="S225" s="255"/>
      <c r="T225" s="255"/>
      <c r="U225" s="255"/>
      <c r="V225" s="255"/>
      <c r="W225" s="255"/>
      <c r="X225" s="255"/>
      <c r="Y225" s="255"/>
      <c r="Z225" s="255"/>
      <c r="AA225" s="255"/>
      <c r="AB225" s="255"/>
      <c r="AC225" s="255"/>
      <c r="AD225" s="255"/>
      <c r="AE225" s="255"/>
      <c r="AF225" s="255"/>
      <c r="AG225" s="255"/>
      <c r="AH225" s="255"/>
      <c r="AI225" s="255"/>
      <c r="AJ225" s="255"/>
      <c r="AK225" s="255"/>
      <c r="AL225" s="255"/>
      <c r="AM225" s="255"/>
      <c r="AN225" s="255"/>
      <c r="AO225" s="255"/>
      <c r="AP225" s="255"/>
      <c r="AQ225" s="255"/>
      <c r="AR225" s="255"/>
      <c r="AS225" s="255"/>
      <c r="AT225" s="255"/>
      <c r="AU225" s="255"/>
      <c r="AV225" s="255"/>
      <c r="AW225" s="255"/>
      <c r="AX225" s="255"/>
      <c r="AY225" s="255"/>
    </row>
    <row r="226" spans="5:51" ht="13.5" thickBot="1" x14ac:dyDescent="0.25">
      <c r="E226" s="254"/>
      <c r="F226" s="255"/>
      <c r="G226" s="255"/>
      <c r="H226" s="255"/>
      <c r="I226" s="255"/>
      <c r="J226" s="255"/>
      <c r="K226" s="255"/>
      <c r="L226" s="255"/>
      <c r="M226" s="255"/>
      <c r="N226" s="255"/>
      <c r="O226" s="255"/>
      <c r="P226" s="255"/>
      <c r="Q226" s="255"/>
      <c r="R226" s="255"/>
      <c r="S226" s="255"/>
      <c r="T226" s="255"/>
      <c r="U226" s="255"/>
      <c r="V226" s="255"/>
      <c r="W226" s="255"/>
      <c r="X226" s="255"/>
      <c r="Y226" s="255"/>
      <c r="Z226" s="255"/>
      <c r="AA226" s="255"/>
      <c r="AB226" s="255"/>
      <c r="AC226" s="255"/>
      <c r="AD226" s="255"/>
      <c r="AE226" s="255"/>
      <c r="AF226" s="255"/>
      <c r="AG226" s="255"/>
      <c r="AH226" s="255"/>
      <c r="AI226" s="255"/>
      <c r="AJ226" s="255"/>
      <c r="AK226" s="255"/>
      <c r="AL226" s="255"/>
      <c r="AM226" s="255"/>
      <c r="AN226" s="255"/>
      <c r="AO226" s="255"/>
      <c r="AP226" s="255"/>
      <c r="AQ226" s="255"/>
      <c r="AR226" s="255"/>
      <c r="AS226" s="255"/>
      <c r="AT226" s="255"/>
      <c r="AU226" s="255"/>
      <c r="AV226" s="255"/>
      <c r="AW226" s="255"/>
      <c r="AX226" s="255"/>
      <c r="AY226" s="255"/>
    </row>
    <row r="227" spans="5:51" x14ac:dyDescent="0.2">
      <c r="E227" s="254"/>
      <c r="F227" s="64"/>
      <c r="G227" s="190" t="s">
        <v>152</v>
      </c>
      <c r="H227" s="190"/>
      <c r="I227" s="190"/>
      <c r="J227" s="190"/>
      <c r="K227" s="190"/>
      <c r="L227" s="190"/>
      <c r="M227" s="190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68"/>
      <c r="Z227" s="169"/>
      <c r="AA227" s="37" t="s">
        <v>11</v>
      </c>
      <c r="AB227" s="256"/>
      <c r="AC227" s="194" t="s">
        <v>14</v>
      </c>
      <c r="AD227" s="190"/>
      <c r="AE227" s="190"/>
      <c r="AF227" s="190"/>
      <c r="AG227" s="190"/>
      <c r="AH227" s="190"/>
      <c r="AI227" s="190"/>
      <c r="AJ227" s="190"/>
      <c r="AK227" s="190"/>
      <c r="AL227" s="190"/>
      <c r="AM227" s="190"/>
      <c r="AN227" s="190"/>
      <c r="AO227" s="190"/>
      <c r="AP227" s="190"/>
      <c r="AQ227" s="190"/>
      <c r="AR227" s="190"/>
      <c r="AS227" s="190"/>
      <c r="AT227" s="191"/>
      <c r="AU227" s="168"/>
      <c r="AV227" s="169"/>
      <c r="AW227" s="37" t="s">
        <v>14</v>
      </c>
      <c r="AX227" s="64"/>
      <c r="AY227" s="255"/>
    </row>
    <row r="228" spans="5:51" ht="13.5" thickBot="1" x14ac:dyDescent="0.25">
      <c r="E228" s="254"/>
      <c r="F228" s="253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5"/>
      <c r="Z228" s="7"/>
      <c r="AA228" s="38"/>
      <c r="AB228" s="256"/>
      <c r="AC228" s="195"/>
      <c r="AD228" s="192"/>
      <c r="AE228" s="192"/>
      <c r="AF228" s="192"/>
      <c r="AG228" s="192"/>
      <c r="AH228" s="192"/>
      <c r="AI228" s="192"/>
      <c r="AJ228" s="192"/>
      <c r="AK228" s="192"/>
      <c r="AL228" s="192"/>
      <c r="AM228" s="192"/>
      <c r="AN228" s="192"/>
      <c r="AO228" s="192"/>
      <c r="AP228" s="192"/>
      <c r="AQ228" s="192"/>
      <c r="AR228" s="192"/>
      <c r="AS228" s="192"/>
      <c r="AT228" s="193"/>
      <c r="AU228" s="86"/>
      <c r="AV228" s="87"/>
      <c r="AW228" s="38"/>
      <c r="AX228" s="250"/>
      <c r="AY228" s="255"/>
    </row>
    <row r="229" spans="5:51" x14ac:dyDescent="0.2">
      <c r="E229" s="254"/>
      <c r="F229" s="64" t="s">
        <v>19</v>
      </c>
      <c r="G229" s="64" t="s">
        <v>13</v>
      </c>
      <c r="H229" s="167">
        <v>0</v>
      </c>
      <c r="I229" s="167">
        <v>5</v>
      </c>
      <c r="J229" s="167">
        <v>10</v>
      </c>
      <c r="K229" s="167">
        <v>15</v>
      </c>
      <c r="L229" s="167">
        <v>20</v>
      </c>
      <c r="M229" s="167">
        <v>25</v>
      </c>
      <c r="N229" s="167">
        <v>30</v>
      </c>
      <c r="O229" s="167">
        <v>35</v>
      </c>
      <c r="P229" s="167">
        <v>40</v>
      </c>
      <c r="Q229" s="167">
        <v>45</v>
      </c>
      <c r="R229" s="167">
        <v>50</v>
      </c>
      <c r="S229" s="167">
        <v>55</v>
      </c>
      <c r="T229" s="167">
        <v>60</v>
      </c>
      <c r="U229" s="167">
        <v>65</v>
      </c>
      <c r="V229" s="167">
        <v>70</v>
      </c>
      <c r="W229" s="167">
        <v>75</v>
      </c>
      <c r="X229" s="167">
        <v>80</v>
      </c>
      <c r="Y229" s="168" t="s">
        <v>15</v>
      </c>
      <c r="Z229" s="169" t="s">
        <v>16</v>
      </c>
      <c r="AA229" s="37" t="s">
        <v>32</v>
      </c>
      <c r="AB229" s="257"/>
      <c r="AC229" s="64" t="s">
        <v>13</v>
      </c>
      <c r="AD229" s="222">
        <v>0</v>
      </c>
      <c r="AE229" s="222">
        <v>5</v>
      </c>
      <c r="AF229" s="222">
        <v>10</v>
      </c>
      <c r="AG229" s="222">
        <v>15</v>
      </c>
      <c r="AH229" s="222">
        <v>20</v>
      </c>
      <c r="AI229" s="222">
        <v>25</v>
      </c>
      <c r="AJ229" s="222">
        <v>30</v>
      </c>
      <c r="AK229" s="222">
        <v>35</v>
      </c>
      <c r="AL229" s="222">
        <v>40</v>
      </c>
      <c r="AM229" s="222">
        <v>45</v>
      </c>
      <c r="AN229" s="222">
        <v>50</v>
      </c>
      <c r="AO229" s="222">
        <v>55</v>
      </c>
      <c r="AP229" s="222">
        <v>60</v>
      </c>
      <c r="AQ229" s="222">
        <v>65</v>
      </c>
      <c r="AR229" s="222">
        <v>70</v>
      </c>
      <c r="AS229" s="222">
        <v>75</v>
      </c>
      <c r="AT229" s="222">
        <v>80</v>
      </c>
      <c r="AU229" s="168" t="s">
        <v>15</v>
      </c>
      <c r="AV229" s="169" t="s">
        <v>16</v>
      </c>
      <c r="AW229" s="37" t="s">
        <v>32</v>
      </c>
      <c r="AX229" s="64" t="str">
        <f t="shared" ref="AX229:AX230" si="288">F229</f>
        <v>Location</v>
      </c>
      <c r="AY229" s="255"/>
    </row>
    <row r="230" spans="5:51" ht="13.5" thickBot="1" x14ac:dyDescent="0.25">
      <c r="E230" s="261" t="s">
        <v>153</v>
      </c>
      <c r="F230" s="65"/>
      <c r="G230" s="6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32"/>
      <c r="Z230" s="9"/>
      <c r="AA230" s="39"/>
      <c r="AB230" s="258"/>
      <c r="AC230" s="65"/>
      <c r="AD230" s="244"/>
      <c r="AE230" s="244"/>
      <c r="AF230" s="227"/>
      <c r="AG230" s="227"/>
      <c r="AH230" s="227"/>
      <c r="AI230" s="227"/>
      <c r="AJ230" s="227"/>
      <c r="AK230" s="227"/>
      <c r="AL230" s="227"/>
      <c r="AM230" s="227"/>
      <c r="AN230" s="227"/>
      <c r="AO230" s="227"/>
      <c r="AP230" s="227"/>
      <c r="AQ230" s="227"/>
      <c r="AR230" s="227"/>
      <c r="AS230" s="227"/>
      <c r="AT230" s="227"/>
      <c r="AU230" s="32"/>
      <c r="AV230" s="9"/>
      <c r="AW230" s="39"/>
      <c r="AX230" s="251" t="s">
        <v>151</v>
      </c>
      <c r="AY230" s="255"/>
    </row>
    <row r="231" spans="5:51" x14ac:dyDescent="0.2">
      <c r="E231" s="261">
        <v>13</v>
      </c>
      <c r="F231" s="209" t="s">
        <v>35</v>
      </c>
      <c r="G231" s="204">
        <v>9809</v>
      </c>
      <c r="H231" s="262"/>
      <c r="I231" s="263">
        <f t="shared" ref="I231:W246" si="289">H196-I196</f>
        <v>2.4467325925170798</v>
      </c>
      <c r="J231" s="263">
        <f t="shared" si="289"/>
        <v>2.4467325925170655</v>
      </c>
      <c r="K231" s="263">
        <f t="shared" si="289"/>
        <v>6.1423182791314161</v>
      </c>
      <c r="L231" s="263">
        <f t="shared" si="289"/>
        <v>6.1423182791314161</v>
      </c>
      <c r="M231" s="263">
        <f t="shared" si="289"/>
        <v>11.555714140075438</v>
      </c>
      <c r="N231" s="263">
        <f t="shared" si="289"/>
        <v>11.555714140075438</v>
      </c>
      <c r="O231" s="263">
        <f t="shared" si="289"/>
        <v>6.9782852482414128</v>
      </c>
      <c r="P231" s="263">
        <f t="shared" si="289"/>
        <v>6.9782852482414128</v>
      </c>
      <c r="Q231" s="263">
        <f t="shared" si="289"/>
        <v>6.677541033744518</v>
      </c>
      <c r="R231" s="263">
        <f t="shared" si="289"/>
        <v>6.677541033744518</v>
      </c>
      <c r="S231" s="263">
        <f t="shared" si="289"/>
        <v>6.5399123254154361</v>
      </c>
      <c r="T231" s="271">
        <f t="shared" si="289"/>
        <v>6.5399123254154361</v>
      </c>
      <c r="U231" s="263">
        <f t="shared" si="289"/>
        <v>5.2502803547762262</v>
      </c>
      <c r="V231" s="263">
        <f t="shared" si="289"/>
        <v>5.2502803547762245</v>
      </c>
      <c r="W231" s="263">
        <f t="shared" si="289"/>
        <v>2.6404322560913451</v>
      </c>
      <c r="X231" s="264">
        <f>W196-X196</f>
        <v>2.6404322560913451</v>
      </c>
      <c r="Y231" s="203">
        <v>0</v>
      </c>
      <c r="Z231" s="203">
        <v>0</v>
      </c>
      <c r="AA231" s="202">
        <v>865</v>
      </c>
      <c r="AB231" s="261">
        <v>26</v>
      </c>
      <c r="AC231" s="281">
        <v>157</v>
      </c>
      <c r="AD231" s="204"/>
      <c r="AE231" s="203">
        <f t="shared" ref="AD231:AS246" si="290">AD196-AE196</f>
        <v>0.31847133757962354</v>
      </c>
      <c r="AF231" s="203">
        <f t="shared" si="290"/>
        <v>0.31847133757960933</v>
      </c>
      <c r="AG231" s="203">
        <f t="shared" si="290"/>
        <v>0</v>
      </c>
      <c r="AH231" s="203">
        <f t="shared" si="290"/>
        <v>0</v>
      </c>
      <c r="AI231" s="203">
        <f t="shared" si="290"/>
        <v>0.31847133757962354</v>
      </c>
      <c r="AJ231" s="203">
        <f t="shared" si="290"/>
        <v>0.31847133757960933</v>
      </c>
      <c r="AK231" s="203">
        <f t="shared" si="290"/>
        <v>0.31847133757962354</v>
      </c>
      <c r="AL231" s="203">
        <f t="shared" si="290"/>
        <v>0.31847133757962354</v>
      </c>
      <c r="AM231" s="203">
        <f t="shared" si="290"/>
        <v>2.866242038216555</v>
      </c>
      <c r="AN231" s="203">
        <f t="shared" si="290"/>
        <v>2.866242038216555</v>
      </c>
      <c r="AO231" s="203">
        <f t="shared" si="290"/>
        <v>4.7770700636942678</v>
      </c>
      <c r="AP231" s="203">
        <f t="shared" si="290"/>
        <v>4.7770700636942678</v>
      </c>
      <c r="AQ231" s="203">
        <f t="shared" si="290"/>
        <v>11.783439490445858</v>
      </c>
      <c r="AR231" s="271">
        <f t="shared" si="290"/>
        <v>11.783439490445865</v>
      </c>
      <c r="AS231" s="203">
        <f t="shared" si="290"/>
        <v>13.057324840764331</v>
      </c>
      <c r="AT231" s="207">
        <f>AS196-AT196</f>
        <v>13.057324840764331</v>
      </c>
      <c r="AU231" s="204">
        <v>96.004800000000031</v>
      </c>
      <c r="AV231" s="207">
        <v>61.004799999999939</v>
      </c>
      <c r="AW231" s="202">
        <v>93</v>
      </c>
      <c r="AX231" s="67" t="s">
        <v>136</v>
      </c>
      <c r="AY231" s="255"/>
    </row>
    <row r="232" spans="5:51" x14ac:dyDescent="0.2">
      <c r="E232" s="261">
        <v>26</v>
      </c>
      <c r="F232" s="66" t="s">
        <v>136</v>
      </c>
      <c r="G232" s="36">
        <v>7394</v>
      </c>
      <c r="H232" s="36"/>
      <c r="I232" s="12">
        <f t="shared" si="289"/>
        <v>0.7235596429537452</v>
      </c>
      <c r="J232" s="12">
        <f t="shared" si="289"/>
        <v>0.7235596429537452</v>
      </c>
      <c r="K232" s="12">
        <f t="shared" si="289"/>
        <v>2.7251825804706584</v>
      </c>
      <c r="L232" s="12">
        <f t="shared" si="289"/>
        <v>2.7251825804706442</v>
      </c>
      <c r="M232" s="12">
        <f t="shared" si="289"/>
        <v>9.947254530700576</v>
      </c>
      <c r="N232" s="12">
        <f t="shared" si="289"/>
        <v>9.9472545307005618</v>
      </c>
      <c r="O232" s="12">
        <f t="shared" si="289"/>
        <v>8.5948065999458976</v>
      </c>
      <c r="P232" s="12">
        <f t="shared" si="289"/>
        <v>8.5948065999459118</v>
      </c>
      <c r="Q232" s="12">
        <f t="shared" si="289"/>
        <v>8.5339464430619358</v>
      </c>
      <c r="R232" s="12">
        <f t="shared" si="289"/>
        <v>8.5339464430619429</v>
      </c>
      <c r="S232" s="12">
        <f t="shared" si="289"/>
        <v>9.0884500946713587</v>
      </c>
      <c r="T232" s="272">
        <f t="shared" si="289"/>
        <v>9.0884500946713551</v>
      </c>
      <c r="U232" s="12">
        <f t="shared" si="289"/>
        <v>5.8831484987827949</v>
      </c>
      <c r="V232" s="12">
        <f t="shared" si="289"/>
        <v>5.8831484987827984</v>
      </c>
      <c r="W232" s="12">
        <f t="shared" si="289"/>
        <v>2.8198539356234775</v>
      </c>
      <c r="X232" s="146">
        <f t="shared" ref="X232:X253" si="291">W197-X197</f>
        <v>2.8198539356234789</v>
      </c>
      <c r="Y232" s="12">
        <v>3611.4922000000029</v>
      </c>
      <c r="Z232" s="12">
        <v>3834.7342000000003</v>
      </c>
      <c r="AA232" s="67">
        <v>659</v>
      </c>
      <c r="AB232" s="283">
        <v>19</v>
      </c>
      <c r="AC232" s="66">
        <v>1404</v>
      </c>
      <c r="AD232" s="36"/>
      <c r="AE232" s="12">
        <f t="shared" si="290"/>
        <v>0</v>
      </c>
      <c r="AF232" s="12">
        <f t="shared" si="290"/>
        <v>0</v>
      </c>
      <c r="AG232" s="12">
        <f t="shared" si="290"/>
        <v>0</v>
      </c>
      <c r="AH232" s="12">
        <f t="shared" si="290"/>
        <v>0</v>
      </c>
      <c r="AI232" s="12">
        <f t="shared" si="290"/>
        <v>0.390625</v>
      </c>
      <c r="AJ232" s="12">
        <f t="shared" si="290"/>
        <v>0.390625</v>
      </c>
      <c r="AK232" s="12">
        <f t="shared" si="290"/>
        <v>1.5625</v>
      </c>
      <c r="AL232" s="12">
        <f t="shared" si="290"/>
        <v>1.5625</v>
      </c>
      <c r="AM232" s="12">
        <f t="shared" si="290"/>
        <v>3.125</v>
      </c>
      <c r="AN232" s="12">
        <f t="shared" si="290"/>
        <v>3.125</v>
      </c>
      <c r="AO232" s="12">
        <f t="shared" si="290"/>
        <v>4.296875</v>
      </c>
      <c r="AP232" s="12">
        <f t="shared" si="290"/>
        <v>4.296875</v>
      </c>
      <c r="AQ232" s="12">
        <f t="shared" si="290"/>
        <v>10.546875</v>
      </c>
      <c r="AR232" s="272">
        <f t="shared" si="290"/>
        <v>10.546875</v>
      </c>
      <c r="AS232" s="12">
        <f t="shared" si="290"/>
        <v>9.765625</v>
      </c>
      <c r="AT232" s="146">
        <f t="shared" ref="AT232:AT252" si="292">AS197-AT197</f>
        <v>9.765625</v>
      </c>
      <c r="AU232" s="36">
        <v>713.23199999999997</v>
      </c>
      <c r="AV232" s="146">
        <v>682.34399999999994</v>
      </c>
      <c r="AW232" s="67">
        <v>844.59375</v>
      </c>
      <c r="AX232" s="67" t="s">
        <v>101</v>
      </c>
      <c r="AY232" s="255"/>
    </row>
    <row r="233" spans="5:51" x14ac:dyDescent="0.2">
      <c r="E233" s="261">
        <v>1</v>
      </c>
      <c r="F233" s="66" t="s">
        <v>150</v>
      </c>
      <c r="G233" s="36">
        <v>4284</v>
      </c>
      <c r="H233" s="265"/>
      <c r="I233" s="266">
        <f t="shared" si="289"/>
        <v>1.003734827264239</v>
      </c>
      <c r="J233" s="266">
        <f t="shared" si="289"/>
        <v>1.003734827264239</v>
      </c>
      <c r="K233" s="266">
        <f t="shared" si="289"/>
        <v>2.4626517273576098</v>
      </c>
      <c r="L233" s="266">
        <f t="shared" si="289"/>
        <v>2.4626517273576098</v>
      </c>
      <c r="M233" s="266">
        <f t="shared" si="289"/>
        <v>8.2633053221288577</v>
      </c>
      <c r="N233" s="266">
        <f t="shared" si="289"/>
        <v>8.2633053221288435</v>
      </c>
      <c r="O233" s="266">
        <f t="shared" si="289"/>
        <v>8.1816059757236275</v>
      </c>
      <c r="P233" s="266">
        <f t="shared" si="289"/>
        <v>8.1816059757236204</v>
      </c>
      <c r="Q233" s="266">
        <f t="shared" si="289"/>
        <v>8.3450046685340808</v>
      </c>
      <c r="R233" s="266">
        <f t="shared" si="289"/>
        <v>8.3450046685340808</v>
      </c>
      <c r="S233" s="266">
        <f t="shared" si="289"/>
        <v>9.9556489262371599</v>
      </c>
      <c r="T233" s="272">
        <f t="shared" si="289"/>
        <v>9.9556489262371599</v>
      </c>
      <c r="U233" s="266">
        <f t="shared" si="289"/>
        <v>4.9953314659197012</v>
      </c>
      <c r="V233" s="266">
        <f t="shared" si="289"/>
        <v>4.995331465919703</v>
      </c>
      <c r="W233" s="266">
        <f t="shared" si="289"/>
        <v>2.8011204481792706</v>
      </c>
      <c r="X233" s="267">
        <f t="shared" si="291"/>
        <v>2.8011204481792724</v>
      </c>
      <c r="Y233" s="12">
        <v>2034.8999999999999</v>
      </c>
      <c r="Z233" s="12">
        <v>2249.1</v>
      </c>
      <c r="AA233" s="67">
        <v>582</v>
      </c>
      <c r="AB233" s="283">
        <v>16</v>
      </c>
      <c r="AC233" s="66">
        <v>10834</v>
      </c>
      <c r="AD233" s="36"/>
      <c r="AE233" s="12">
        <f t="shared" si="290"/>
        <v>4.6151006092003399E-3</v>
      </c>
      <c r="AF233" s="12">
        <f t="shared" si="290"/>
        <v>4.6151006091861291E-3</v>
      </c>
      <c r="AG233" s="12">
        <f t="shared" si="290"/>
        <v>2.7690603655159407E-2</v>
      </c>
      <c r="AH233" s="12">
        <f t="shared" si="290"/>
        <v>2.7690603655159407E-2</v>
      </c>
      <c r="AI233" s="12">
        <f t="shared" si="290"/>
        <v>0.22152482924127526</v>
      </c>
      <c r="AJ233" s="12">
        <f t="shared" si="290"/>
        <v>0.22152482924127526</v>
      </c>
      <c r="AK233" s="12">
        <f t="shared" si="290"/>
        <v>0.77995200295366374</v>
      </c>
      <c r="AL233" s="12">
        <f t="shared" si="290"/>
        <v>0.77995200295366374</v>
      </c>
      <c r="AM233" s="12">
        <f t="shared" si="290"/>
        <v>1.9291120546428004</v>
      </c>
      <c r="AN233" s="12">
        <f t="shared" si="290"/>
        <v>1.9291120546427862</v>
      </c>
      <c r="AO233" s="12">
        <f t="shared" si="290"/>
        <v>4.9150821487908445</v>
      </c>
      <c r="AP233" s="12">
        <f t="shared" si="290"/>
        <v>4.9150821487908445</v>
      </c>
      <c r="AQ233" s="12">
        <f t="shared" si="290"/>
        <v>9.7332471847886239</v>
      </c>
      <c r="AR233" s="272">
        <f t="shared" si="290"/>
        <v>9.7332471847886382</v>
      </c>
      <c r="AS233" s="12">
        <f t="shared" si="290"/>
        <v>13.328410559350189</v>
      </c>
      <c r="AT233" s="146">
        <f t="shared" si="292"/>
        <v>13.328410559350196</v>
      </c>
      <c r="AU233" s="36">
        <v>6500.4</v>
      </c>
      <c r="AV233" s="146">
        <v>4333.6000000000004</v>
      </c>
      <c r="AW233" s="67">
        <v>7017.9999999999991</v>
      </c>
      <c r="AX233" s="67" t="s">
        <v>115</v>
      </c>
      <c r="AY233" s="255"/>
    </row>
    <row r="234" spans="5:51" x14ac:dyDescent="0.2">
      <c r="E234" s="261">
        <v>3</v>
      </c>
      <c r="F234" s="66" t="s">
        <v>26</v>
      </c>
      <c r="G234" s="36">
        <v>10653</v>
      </c>
      <c r="H234" s="265"/>
      <c r="I234" s="266">
        <f t="shared" si="289"/>
        <v>0.64770487186707726</v>
      </c>
      <c r="J234" s="266">
        <f t="shared" si="289"/>
        <v>0.64770487186707726</v>
      </c>
      <c r="K234" s="266">
        <f t="shared" si="289"/>
        <v>2.7034638130104298</v>
      </c>
      <c r="L234" s="266">
        <f t="shared" si="289"/>
        <v>2.7034638130104156</v>
      </c>
      <c r="M234" s="266">
        <f t="shared" si="289"/>
        <v>13.695672580493763</v>
      </c>
      <c r="N234" s="266">
        <f t="shared" si="289"/>
        <v>13.695672580493749</v>
      </c>
      <c r="O234" s="266">
        <f t="shared" si="289"/>
        <v>5.3318314089927767</v>
      </c>
      <c r="P234" s="266">
        <f t="shared" si="289"/>
        <v>5.3318314089927696</v>
      </c>
      <c r="Q234" s="266">
        <f t="shared" si="289"/>
        <v>6.6272411527269313</v>
      </c>
      <c r="R234" s="266">
        <f t="shared" si="289"/>
        <v>6.6272411527269313</v>
      </c>
      <c r="S234" s="266">
        <f t="shared" si="289"/>
        <v>9.1241903689101633</v>
      </c>
      <c r="T234" s="272">
        <f t="shared" si="289"/>
        <v>9.1241903689101669</v>
      </c>
      <c r="U234" s="266">
        <f t="shared" si="289"/>
        <v>6.3033887167933926</v>
      </c>
      <c r="V234" s="266">
        <f t="shared" si="289"/>
        <v>6.3033887167933926</v>
      </c>
      <c r="W234" s="266">
        <f t="shared" si="289"/>
        <v>3.3089270627992109</v>
      </c>
      <c r="X234" s="267">
        <f t="shared" si="291"/>
        <v>3.3089270627992109</v>
      </c>
      <c r="Y234" s="12">
        <v>4293</v>
      </c>
      <c r="Z234" s="12">
        <v>6359.9999999999991</v>
      </c>
      <c r="AA234" s="67">
        <v>1185.9999999999998</v>
      </c>
      <c r="AB234" s="283">
        <v>20</v>
      </c>
      <c r="AC234" s="278">
        <v>2227</v>
      </c>
      <c r="AD234" s="36"/>
      <c r="AE234" s="12">
        <f t="shared" si="290"/>
        <v>0</v>
      </c>
      <c r="AF234" s="12">
        <f t="shared" si="290"/>
        <v>0</v>
      </c>
      <c r="AG234" s="12">
        <f t="shared" si="290"/>
        <v>0</v>
      </c>
      <c r="AH234" s="12">
        <f t="shared" si="290"/>
        <v>0</v>
      </c>
      <c r="AI234" s="12">
        <f t="shared" si="290"/>
        <v>0.50000000000001421</v>
      </c>
      <c r="AJ234" s="12">
        <f t="shared" si="290"/>
        <v>0.49999999999998579</v>
      </c>
      <c r="AK234" s="12">
        <f t="shared" si="290"/>
        <v>0.49999999999998579</v>
      </c>
      <c r="AL234" s="12">
        <f t="shared" si="290"/>
        <v>0.50000000000001421</v>
      </c>
      <c r="AM234" s="12">
        <f t="shared" si="290"/>
        <v>2</v>
      </c>
      <c r="AN234" s="12">
        <f t="shared" si="290"/>
        <v>2</v>
      </c>
      <c r="AO234" s="12">
        <f t="shared" si="290"/>
        <v>5</v>
      </c>
      <c r="AP234" s="12">
        <f t="shared" si="290"/>
        <v>5</v>
      </c>
      <c r="AQ234" s="12">
        <f t="shared" si="290"/>
        <v>9.5</v>
      </c>
      <c r="AR234" s="272">
        <f t="shared" si="290"/>
        <v>9.4999999999999858</v>
      </c>
      <c r="AS234" s="12">
        <f t="shared" si="290"/>
        <v>13.500000000000014</v>
      </c>
      <c r="AT234" s="146">
        <f t="shared" si="292"/>
        <v>13.5</v>
      </c>
      <c r="AU234" s="36">
        <v>1247.1200000000001</v>
      </c>
      <c r="AV234" s="146">
        <v>979.88</v>
      </c>
      <c r="AW234" s="67">
        <v>1447.55</v>
      </c>
      <c r="AX234" s="67" t="s">
        <v>92</v>
      </c>
      <c r="AY234" s="255"/>
    </row>
    <row r="235" spans="5:51" x14ac:dyDescent="0.2">
      <c r="E235" s="261">
        <v>6</v>
      </c>
      <c r="F235" s="66" t="s">
        <v>24</v>
      </c>
      <c r="G235" s="36">
        <v>6218</v>
      </c>
      <c r="H235" s="265"/>
      <c r="I235" s="266">
        <f t="shared" si="289"/>
        <v>0.55194805194805951</v>
      </c>
      <c r="J235" s="266">
        <f t="shared" si="289"/>
        <v>0.5519480519480453</v>
      </c>
      <c r="K235" s="266">
        <f t="shared" si="289"/>
        <v>2.086038961038966</v>
      </c>
      <c r="L235" s="266">
        <f t="shared" si="289"/>
        <v>2.0860389610389376</v>
      </c>
      <c r="M235" s="266">
        <f t="shared" si="289"/>
        <v>7.0698051948051841</v>
      </c>
      <c r="N235" s="266">
        <f t="shared" si="289"/>
        <v>7.0698051948052125</v>
      </c>
      <c r="O235" s="266">
        <f t="shared" si="289"/>
        <v>7.9870129870129887</v>
      </c>
      <c r="P235" s="266">
        <f t="shared" si="289"/>
        <v>7.9870129870129745</v>
      </c>
      <c r="Q235" s="266">
        <f t="shared" si="289"/>
        <v>9.383116883116891</v>
      </c>
      <c r="R235" s="266">
        <f t="shared" si="289"/>
        <v>9.3831168831168767</v>
      </c>
      <c r="S235" s="266">
        <f t="shared" si="289"/>
        <v>9.9756493506493626</v>
      </c>
      <c r="T235" s="272">
        <f t="shared" si="289"/>
        <v>9.9756493506493449</v>
      </c>
      <c r="U235" s="266">
        <f t="shared" si="289"/>
        <v>5.9253246753246742</v>
      </c>
      <c r="V235" s="266">
        <f t="shared" si="289"/>
        <v>5.925324675324676</v>
      </c>
      <c r="W235" s="266">
        <f t="shared" si="289"/>
        <v>3.9853896103896105</v>
      </c>
      <c r="X235" s="267">
        <f t="shared" si="291"/>
        <v>3.9853896103896105</v>
      </c>
      <c r="Y235" s="12">
        <v>3109</v>
      </c>
      <c r="Z235" s="12">
        <v>3109</v>
      </c>
      <c r="AA235" s="67">
        <v>873.14448051948045</v>
      </c>
      <c r="AB235" s="283">
        <v>21</v>
      </c>
      <c r="AC235" s="278">
        <v>436</v>
      </c>
      <c r="AD235" s="36"/>
      <c r="AE235" s="12">
        <f t="shared" si="290"/>
        <v>0</v>
      </c>
      <c r="AF235" s="12">
        <f t="shared" si="290"/>
        <v>0</v>
      </c>
      <c r="AG235" s="12">
        <f t="shared" si="290"/>
        <v>0</v>
      </c>
      <c r="AH235" s="12">
        <f t="shared" si="290"/>
        <v>0</v>
      </c>
      <c r="AI235" s="12">
        <f t="shared" si="290"/>
        <v>0</v>
      </c>
      <c r="AJ235" s="12">
        <f t="shared" si="290"/>
        <v>0</v>
      </c>
      <c r="AK235" s="12">
        <f t="shared" si="290"/>
        <v>0.54945054945052618</v>
      </c>
      <c r="AL235" s="12">
        <f t="shared" si="290"/>
        <v>0.5494505494505546</v>
      </c>
      <c r="AM235" s="12">
        <f t="shared" si="290"/>
        <v>1.3486513486513445</v>
      </c>
      <c r="AN235" s="12">
        <f t="shared" si="290"/>
        <v>1.3486513486513445</v>
      </c>
      <c r="AO235" s="12">
        <f t="shared" si="290"/>
        <v>3.5464535464535629</v>
      </c>
      <c r="AP235" s="12">
        <f t="shared" si="290"/>
        <v>3.5464535464535487</v>
      </c>
      <c r="AQ235" s="12">
        <f t="shared" si="290"/>
        <v>10.689310689310688</v>
      </c>
      <c r="AR235" s="272">
        <f t="shared" si="290"/>
        <v>10.689310689310688</v>
      </c>
      <c r="AS235" s="12">
        <f t="shared" si="290"/>
        <v>14.135864135864139</v>
      </c>
      <c r="AT235" s="146">
        <f t="shared" si="292"/>
        <v>14.135864135864139</v>
      </c>
      <c r="AU235" s="36">
        <v>255.27800000000002</v>
      </c>
      <c r="AV235" s="146">
        <v>180.72199999999998</v>
      </c>
      <c r="AW235" s="67">
        <v>295.60799999999995</v>
      </c>
      <c r="AX235" s="67" t="s">
        <v>118</v>
      </c>
      <c r="AY235" s="255"/>
    </row>
    <row r="236" spans="5:51" x14ac:dyDescent="0.2">
      <c r="E236" s="261">
        <v>17</v>
      </c>
      <c r="F236" s="66" t="s">
        <v>116</v>
      </c>
      <c r="G236" s="36">
        <v>14642</v>
      </c>
      <c r="H236" s="36"/>
      <c r="I236" s="12">
        <f t="shared" si="289"/>
        <v>0.42796005706135531</v>
      </c>
      <c r="J236" s="12">
        <f t="shared" si="289"/>
        <v>0.42796005706132689</v>
      </c>
      <c r="K236" s="12">
        <f t="shared" si="289"/>
        <v>1.0936757013789702</v>
      </c>
      <c r="L236" s="12">
        <f t="shared" si="289"/>
        <v>1.0936757013789986</v>
      </c>
      <c r="M236" s="12">
        <f t="shared" si="289"/>
        <v>6.704707560627682</v>
      </c>
      <c r="N236" s="12">
        <f t="shared" si="289"/>
        <v>6.7047075606276678</v>
      </c>
      <c r="O236" s="12">
        <f t="shared" si="289"/>
        <v>8.3927722301474148</v>
      </c>
      <c r="P236" s="12">
        <f t="shared" si="289"/>
        <v>8.3927722301474006</v>
      </c>
      <c r="Q236" s="12">
        <f t="shared" si="289"/>
        <v>9.7242035187826872</v>
      </c>
      <c r="R236" s="12">
        <f t="shared" si="289"/>
        <v>9.7242035187826943</v>
      </c>
      <c r="S236" s="12">
        <f t="shared" si="289"/>
        <v>9.4626723728007605</v>
      </c>
      <c r="T236" s="272">
        <f t="shared" si="289"/>
        <v>9.462672372800764</v>
      </c>
      <c r="U236" s="12">
        <f t="shared" si="289"/>
        <v>8.0123632905373192</v>
      </c>
      <c r="V236" s="12">
        <f t="shared" si="289"/>
        <v>8.0123632905373299</v>
      </c>
      <c r="W236" s="12">
        <f t="shared" si="289"/>
        <v>3.9229671897289595</v>
      </c>
      <c r="X236" s="146">
        <f t="shared" si="291"/>
        <v>3.9229671897289577</v>
      </c>
      <c r="Y236" s="12">
        <v>7467.42</v>
      </c>
      <c r="Z236" s="12">
        <v>7174.58</v>
      </c>
      <c r="AA236" s="67">
        <v>1775.4208273894435</v>
      </c>
      <c r="AB236" s="283">
        <v>25</v>
      </c>
      <c r="AC236" s="278">
        <v>324</v>
      </c>
      <c r="AD236" s="36"/>
      <c r="AE236" s="12">
        <f t="shared" si="290"/>
        <v>0</v>
      </c>
      <c r="AF236" s="12">
        <f t="shared" si="290"/>
        <v>0</v>
      </c>
      <c r="AG236" s="12">
        <f t="shared" si="290"/>
        <v>0</v>
      </c>
      <c r="AH236" s="12">
        <f t="shared" si="290"/>
        <v>0</v>
      </c>
      <c r="AI236" s="12">
        <f t="shared" si="290"/>
        <v>0.15479876160991068</v>
      </c>
      <c r="AJ236" s="12">
        <f t="shared" si="290"/>
        <v>0.15479876160989647</v>
      </c>
      <c r="AK236" s="12">
        <f t="shared" si="290"/>
        <v>0.46439628482973205</v>
      </c>
      <c r="AL236" s="12">
        <f t="shared" si="290"/>
        <v>0.46439628482971784</v>
      </c>
      <c r="AM236" s="12">
        <f t="shared" si="290"/>
        <v>1.0835913312693464</v>
      </c>
      <c r="AN236" s="12">
        <f t="shared" si="290"/>
        <v>1.0835913312693464</v>
      </c>
      <c r="AO236" s="12">
        <f t="shared" si="290"/>
        <v>3.0959752321981426</v>
      </c>
      <c r="AP236" s="12">
        <f t="shared" si="290"/>
        <v>3.0959752321981426</v>
      </c>
      <c r="AQ236" s="12">
        <f t="shared" si="290"/>
        <v>9.1331269349845314</v>
      </c>
      <c r="AR236" s="272">
        <f t="shared" si="290"/>
        <v>9.1331269349845172</v>
      </c>
      <c r="AS236" s="12">
        <f t="shared" si="290"/>
        <v>13.312693498452013</v>
      </c>
      <c r="AT236" s="146">
        <f t="shared" si="292"/>
        <v>13.312693498452006</v>
      </c>
      <c r="AU236" s="36">
        <v>184.67999999999998</v>
      </c>
      <c r="AV236" s="146">
        <v>140.21199999999999</v>
      </c>
      <c r="AW236" s="67">
        <v>233.00000000000003</v>
      </c>
      <c r="AX236" s="67" t="s">
        <v>131</v>
      </c>
      <c r="AY236" s="255"/>
    </row>
    <row r="237" spans="5:51" x14ac:dyDescent="0.2">
      <c r="E237" s="261">
        <v>10</v>
      </c>
      <c r="F237" s="66" t="s">
        <v>21</v>
      </c>
      <c r="G237" s="36">
        <v>7073</v>
      </c>
      <c r="H237" s="265"/>
      <c r="I237" s="266">
        <f t="shared" si="289"/>
        <v>0.56553089212498264</v>
      </c>
      <c r="J237" s="266">
        <f t="shared" si="289"/>
        <v>0.56553089212498264</v>
      </c>
      <c r="K237" s="266">
        <f t="shared" si="289"/>
        <v>1.3219284603421499</v>
      </c>
      <c r="L237" s="266">
        <f t="shared" si="289"/>
        <v>1.3219284603421357</v>
      </c>
      <c r="M237" s="266">
        <f t="shared" si="289"/>
        <v>6.079457090343567</v>
      </c>
      <c r="N237" s="266">
        <f t="shared" si="289"/>
        <v>6.0794570903435527</v>
      </c>
      <c r="O237" s="266">
        <f t="shared" si="289"/>
        <v>6.6803336632263637</v>
      </c>
      <c r="P237" s="266">
        <f t="shared" si="289"/>
        <v>6.6803336632263495</v>
      </c>
      <c r="Q237" s="266">
        <f t="shared" si="289"/>
        <v>9.5645412130637624</v>
      </c>
      <c r="R237" s="266">
        <f t="shared" si="289"/>
        <v>9.5645412130637624</v>
      </c>
      <c r="S237" s="266">
        <f t="shared" si="289"/>
        <v>9.8473066591262608</v>
      </c>
      <c r="T237" s="272">
        <f t="shared" si="289"/>
        <v>9.8473066591262537</v>
      </c>
      <c r="U237" s="266">
        <f t="shared" si="289"/>
        <v>6.341015127951362</v>
      </c>
      <c r="V237" s="266">
        <f t="shared" si="289"/>
        <v>6.3410151279513656</v>
      </c>
      <c r="W237" s="266">
        <f t="shared" si="289"/>
        <v>4.9201187614873447</v>
      </c>
      <c r="X237" s="267">
        <f t="shared" si="291"/>
        <v>4.9201187614873465</v>
      </c>
      <c r="Y237" s="12">
        <v>3890.15</v>
      </c>
      <c r="Z237" s="12">
        <v>3182.85</v>
      </c>
      <c r="AA237" s="67">
        <v>3062.2928619079385</v>
      </c>
      <c r="AB237" s="283">
        <v>23</v>
      </c>
      <c r="AC237" s="278">
        <v>557</v>
      </c>
      <c r="AD237" s="36"/>
      <c r="AE237" s="12">
        <f t="shared" si="290"/>
        <v>0</v>
      </c>
      <c r="AF237" s="12">
        <f t="shared" si="290"/>
        <v>0</v>
      </c>
      <c r="AG237" s="12">
        <f t="shared" si="290"/>
        <v>0</v>
      </c>
      <c r="AH237" s="12">
        <f t="shared" si="290"/>
        <v>0</v>
      </c>
      <c r="AI237" s="12">
        <f t="shared" si="290"/>
        <v>0</v>
      </c>
      <c r="AJ237" s="12">
        <f t="shared" si="290"/>
        <v>0</v>
      </c>
      <c r="AK237" s="12">
        <f t="shared" si="290"/>
        <v>0.26929982046678447</v>
      </c>
      <c r="AL237" s="12">
        <f t="shared" si="290"/>
        <v>0.26929982046678447</v>
      </c>
      <c r="AM237" s="12">
        <f t="shared" si="290"/>
        <v>0.89766606822261963</v>
      </c>
      <c r="AN237" s="12">
        <f t="shared" si="290"/>
        <v>0.89766606822261963</v>
      </c>
      <c r="AO237" s="12">
        <f t="shared" si="290"/>
        <v>2.9622980251346576</v>
      </c>
      <c r="AP237" s="12">
        <f t="shared" si="290"/>
        <v>2.9622980251346434</v>
      </c>
      <c r="AQ237" s="12">
        <f t="shared" si="290"/>
        <v>8.0789946140035909</v>
      </c>
      <c r="AR237" s="272">
        <f t="shared" si="290"/>
        <v>8.0789946140035909</v>
      </c>
      <c r="AS237" s="12">
        <f t="shared" si="290"/>
        <v>13.016157989228013</v>
      </c>
      <c r="AT237" s="146">
        <f t="shared" si="292"/>
        <v>13.016157989228006</v>
      </c>
      <c r="AU237" s="36">
        <v>326.12350000000004</v>
      </c>
      <c r="AV237" s="146">
        <v>230.87649999999999</v>
      </c>
      <c r="AW237" s="67">
        <v>421</v>
      </c>
      <c r="AX237" s="67" t="s">
        <v>129</v>
      </c>
      <c r="AY237" s="255"/>
    </row>
    <row r="238" spans="5:51" x14ac:dyDescent="0.2">
      <c r="E238" s="261">
        <v>24</v>
      </c>
      <c r="F238" s="66" t="s">
        <v>130</v>
      </c>
      <c r="G238" s="36">
        <v>10447</v>
      </c>
      <c r="H238" s="36"/>
      <c r="I238" s="12">
        <f t="shared" si="289"/>
        <v>0.56000000000001648</v>
      </c>
      <c r="J238" s="12">
        <f t="shared" si="289"/>
        <v>0.55999999999997385</v>
      </c>
      <c r="K238" s="12">
        <f t="shared" si="289"/>
        <v>1.1850000000000165</v>
      </c>
      <c r="L238" s="12">
        <f t="shared" si="289"/>
        <v>1.1849999999999881</v>
      </c>
      <c r="M238" s="12">
        <f t="shared" si="289"/>
        <v>6.6200000000000188</v>
      </c>
      <c r="N238" s="12">
        <f t="shared" si="289"/>
        <v>6.6200000000000045</v>
      </c>
      <c r="O238" s="12">
        <f t="shared" si="289"/>
        <v>8.125</v>
      </c>
      <c r="P238" s="12">
        <f t="shared" si="289"/>
        <v>8.125</v>
      </c>
      <c r="Q238" s="12">
        <f t="shared" si="289"/>
        <v>8.2000000000000099</v>
      </c>
      <c r="R238" s="12">
        <f t="shared" si="289"/>
        <v>8.1999999999999886</v>
      </c>
      <c r="S238" s="12">
        <f t="shared" si="289"/>
        <v>8.9699999999999989</v>
      </c>
      <c r="T238" s="272">
        <f t="shared" si="289"/>
        <v>8.9699999999999989</v>
      </c>
      <c r="U238" s="12">
        <f t="shared" si="289"/>
        <v>7.1449999999999996</v>
      </c>
      <c r="V238" s="12">
        <f t="shared" si="289"/>
        <v>7.1450000000000031</v>
      </c>
      <c r="W238" s="12">
        <f t="shared" si="289"/>
        <v>4.8099999999999987</v>
      </c>
      <c r="X238" s="146">
        <f t="shared" si="291"/>
        <v>4.8100000000000023</v>
      </c>
      <c r="Y238" s="12">
        <v>4955.0120999999999</v>
      </c>
      <c r="Z238" s="12">
        <v>5491.9878999999992</v>
      </c>
      <c r="AA238" s="67">
        <v>1881.5046999999997</v>
      </c>
      <c r="AB238" s="283">
        <v>3</v>
      </c>
      <c r="AC238" s="66">
        <v>204</v>
      </c>
      <c r="AD238" s="265"/>
      <c r="AE238" s="266">
        <f t="shared" si="290"/>
        <v>0</v>
      </c>
      <c r="AF238" s="266">
        <f t="shared" si="290"/>
        <v>0</v>
      </c>
      <c r="AG238" s="266">
        <f t="shared" si="290"/>
        <v>0</v>
      </c>
      <c r="AH238" s="266">
        <f t="shared" si="290"/>
        <v>0</v>
      </c>
      <c r="AI238" s="266">
        <f t="shared" si="290"/>
        <v>0</v>
      </c>
      <c r="AJ238" s="266">
        <f t="shared" si="290"/>
        <v>0</v>
      </c>
      <c r="AK238" s="266">
        <f t="shared" si="290"/>
        <v>0.21551724137931672</v>
      </c>
      <c r="AL238" s="266">
        <f t="shared" si="290"/>
        <v>0.2155172413793025</v>
      </c>
      <c r="AM238" s="266">
        <f t="shared" si="290"/>
        <v>0.64655172413793593</v>
      </c>
      <c r="AN238" s="266">
        <f t="shared" si="290"/>
        <v>0.64655172413792172</v>
      </c>
      <c r="AO238" s="266">
        <f t="shared" si="290"/>
        <v>3.2327586206896655</v>
      </c>
      <c r="AP238" s="266">
        <f t="shared" si="290"/>
        <v>3.2327586206896513</v>
      </c>
      <c r="AQ238" s="266">
        <f t="shared" si="290"/>
        <v>7.1120689655172384</v>
      </c>
      <c r="AR238" s="272">
        <f t="shared" si="290"/>
        <v>7.1120689655172384</v>
      </c>
      <c r="AS238" s="266">
        <f t="shared" si="290"/>
        <v>14.65517241379311</v>
      </c>
      <c r="AT238" s="267">
        <f t="shared" si="292"/>
        <v>14.655172413793103</v>
      </c>
      <c r="AU238" s="36">
        <v>123.99999999999999</v>
      </c>
      <c r="AV238" s="146">
        <v>108</v>
      </c>
      <c r="AW238" s="67">
        <v>180</v>
      </c>
      <c r="AX238" s="67" t="s">
        <v>26</v>
      </c>
      <c r="AY238" s="255"/>
    </row>
    <row r="239" spans="5:51" x14ac:dyDescent="0.2">
      <c r="E239" s="261">
        <v>22</v>
      </c>
      <c r="F239" s="66" t="s">
        <v>128</v>
      </c>
      <c r="G239" s="36">
        <v>14193</v>
      </c>
      <c r="H239" s="36"/>
      <c r="I239" s="12">
        <f t="shared" si="289"/>
        <v>0.41569787923624801</v>
      </c>
      <c r="J239" s="12">
        <f t="shared" si="289"/>
        <v>0.4156978792362338</v>
      </c>
      <c r="K239" s="12">
        <f t="shared" si="289"/>
        <v>1.120270555907851</v>
      </c>
      <c r="L239" s="12">
        <f t="shared" si="289"/>
        <v>1.1202705559078368</v>
      </c>
      <c r="M239" s="12">
        <f t="shared" si="289"/>
        <v>5.4357782005213835</v>
      </c>
      <c r="N239" s="12">
        <f t="shared" si="289"/>
        <v>5.4357782005213835</v>
      </c>
      <c r="O239" s="12">
        <f t="shared" si="289"/>
        <v>8.2047488198407734</v>
      </c>
      <c r="P239" s="12">
        <f t="shared" si="289"/>
        <v>8.2047488198407592</v>
      </c>
      <c r="Q239" s="12">
        <f t="shared" si="289"/>
        <v>8.9445501303459451</v>
      </c>
      <c r="R239" s="12">
        <f t="shared" si="289"/>
        <v>8.9445501303459451</v>
      </c>
      <c r="S239" s="12">
        <f t="shared" si="289"/>
        <v>9.5540054956668783</v>
      </c>
      <c r="T239" s="272">
        <f t="shared" si="289"/>
        <v>9.5540054956668783</v>
      </c>
      <c r="U239" s="12">
        <f t="shared" si="289"/>
        <v>7.3381244275347015</v>
      </c>
      <c r="V239" s="12">
        <f t="shared" si="289"/>
        <v>7.3381244275347015</v>
      </c>
      <c r="W239" s="12">
        <f t="shared" si="289"/>
        <v>5.0447403649686446</v>
      </c>
      <c r="X239" s="146">
        <f t="shared" si="291"/>
        <v>5.0447403649686473</v>
      </c>
      <c r="Y239" s="12">
        <v>6570</v>
      </c>
      <c r="Z239" s="12">
        <v>7623</v>
      </c>
      <c r="AA239" s="67">
        <v>1119</v>
      </c>
      <c r="AB239" s="283">
        <v>18</v>
      </c>
      <c r="AC239" s="66">
        <v>671</v>
      </c>
      <c r="AD239" s="36"/>
      <c r="AE239" s="12">
        <f t="shared" si="290"/>
        <v>7.1633237822339879E-2</v>
      </c>
      <c r="AF239" s="12">
        <f t="shared" si="290"/>
        <v>7.1633237822368301E-2</v>
      </c>
      <c r="AG239" s="12">
        <f t="shared" si="290"/>
        <v>0</v>
      </c>
      <c r="AH239" s="12">
        <f t="shared" si="290"/>
        <v>0</v>
      </c>
      <c r="AI239" s="12">
        <f t="shared" si="290"/>
        <v>7.1633237822325668E-2</v>
      </c>
      <c r="AJ239" s="12">
        <f t="shared" si="290"/>
        <v>7.1633237822368301E-2</v>
      </c>
      <c r="AK239" s="12">
        <f t="shared" si="290"/>
        <v>0.5730659025788043</v>
      </c>
      <c r="AL239" s="12">
        <f t="shared" si="290"/>
        <v>0.57306590257879009</v>
      </c>
      <c r="AM239" s="12">
        <f t="shared" si="290"/>
        <v>1.0028653295128862</v>
      </c>
      <c r="AN239" s="12">
        <f t="shared" si="290"/>
        <v>1.0028653295129004</v>
      </c>
      <c r="AO239" s="12">
        <f t="shared" si="290"/>
        <v>2.2922636103151888</v>
      </c>
      <c r="AP239" s="12">
        <f t="shared" si="290"/>
        <v>2.2922636103151888</v>
      </c>
      <c r="AQ239" s="12">
        <f t="shared" si="290"/>
        <v>6.8767908309455521</v>
      </c>
      <c r="AR239" s="272">
        <f t="shared" si="290"/>
        <v>6.8767908309455521</v>
      </c>
      <c r="AS239" s="12">
        <f t="shared" si="290"/>
        <v>10.744985673352446</v>
      </c>
      <c r="AT239" s="146">
        <f t="shared" si="292"/>
        <v>10.744985673352431</v>
      </c>
      <c r="AU239" s="36">
        <v>340.86799999999999</v>
      </c>
      <c r="AV239" s="146">
        <v>326.10599999999999</v>
      </c>
      <c r="AW239" s="67">
        <v>524.87965616045847</v>
      </c>
      <c r="AX239" s="67" t="s">
        <v>122</v>
      </c>
      <c r="AY239" s="255"/>
    </row>
    <row r="240" spans="5:51" x14ac:dyDescent="0.2">
      <c r="E240" s="261">
        <v>25</v>
      </c>
      <c r="F240" s="66" t="s">
        <v>131</v>
      </c>
      <c r="G240" s="36">
        <v>9630</v>
      </c>
      <c r="H240" s="36"/>
      <c r="I240" s="12">
        <f t="shared" si="289"/>
        <v>0.50363447559709584</v>
      </c>
      <c r="J240" s="12">
        <f t="shared" si="289"/>
        <v>0.50363447559709584</v>
      </c>
      <c r="K240" s="12">
        <f t="shared" si="289"/>
        <v>1.022845275181723</v>
      </c>
      <c r="L240" s="12">
        <f t="shared" si="289"/>
        <v>1.022845275181723</v>
      </c>
      <c r="M240" s="12">
        <f t="shared" si="289"/>
        <v>5.9916926272066462</v>
      </c>
      <c r="N240" s="12">
        <f t="shared" si="289"/>
        <v>5.9916926272066462</v>
      </c>
      <c r="O240" s="12">
        <f t="shared" si="289"/>
        <v>7.6895119418483802</v>
      </c>
      <c r="P240" s="12">
        <f t="shared" si="289"/>
        <v>7.6895119418483944</v>
      </c>
      <c r="Q240" s="12">
        <f t="shared" si="289"/>
        <v>8.6396677050882644</v>
      </c>
      <c r="R240" s="12">
        <f t="shared" si="289"/>
        <v>8.6396677050882715</v>
      </c>
      <c r="S240" s="12">
        <f t="shared" si="289"/>
        <v>9.4132917964693661</v>
      </c>
      <c r="T240" s="272">
        <f t="shared" si="289"/>
        <v>9.4132917964693661</v>
      </c>
      <c r="U240" s="12">
        <f t="shared" si="289"/>
        <v>7.6843198338525411</v>
      </c>
      <c r="V240" s="12">
        <f t="shared" si="289"/>
        <v>7.6843198338525447</v>
      </c>
      <c r="W240" s="12">
        <f t="shared" si="289"/>
        <v>4.4392523364485985</v>
      </c>
      <c r="X240" s="146">
        <f t="shared" si="291"/>
        <v>4.4392523364485985</v>
      </c>
      <c r="Y240" s="12">
        <v>4605.5</v>
      </c>
      <c r="Z240" s="12">
        <v>5024.5</v>
      </c>
      <c r="AA240" s="67">
        <v>1742.9999999999998</v>
      </c>
      <c r="AB240" s="283">
        <v>15</v>
      </c>
      <c r="AC240" s="66">
        <v>671</v>
      </c>
      <c r="AD240" s="36"/>
      <c r="AE240" s="12">
        <f t="shared" si="290"/>
        <v>0</v>
      </c>
      <c r="AF240" s="12">
        <f t="shared" si="290"/>
        <v>0</v>
      </c>
      <c r="AG240" s="12">
        <f t="shared" si="290"/>
        <v>0</v>
      </c>
      <c r="AH240" s="12">
        <f t="shared" si="290"/>
        <v>0</v>
      </c>
      <c r="AI240" s="12">
        <f t="shared" si="290"/>
        <v>7.1736011477753436E-2</v>
      </c>
      <c r="AJ240" s="12">
        <f t="shared" si="290"/>
        <v>7.1736011477767647E-2</v>
      </c>
      <c r="AK240" s="12">
        <f t="shared" si="290"/>
        <v>0.57388809182209854</v>
      </c>
      <c r="AL240" s="12">
        <f t="shared" si="290"/>
        <v>0.57388809182208433</v>
      </c>
      <c r="AM240" s="12">
        <f t="shared" si="290"/>
        <v>1.004304160688676</v>
      </c>
      <c r="AN240" s="12">
        <f t="shared" si="290"/>
        <v>1.0043041606886618</v>
      </c>
      <c r="AO240" s="12">
        <f t="shared" si="290"/>
        <v>2.29555236728838</v>
      </c>
      <c r="AP240" s="12">
        <f t="shared" si="290"/>
        <v>2.29555236728838</v>
      </c>
      <c r="AQ240" s="12">
        <f t="shared" si="290"/>
        <v>6.8866571018651257</v>
      </c>
      <c r="AR240" s="272">
        <f t="shared" si="290"/>
        <v>6.8866571018651399</v>
      </c>
      <c r="AS240" s="12">
        <f t="shared" si="290"/>
        <v>10.76040172166428</v>
      </c>
      <c r="AT240" s="146">
        <f t="shared" si="292"/>
        <v>10.760401721664273</v>
      </c>
      <c r="AU240" s="36">
        <v>0</v>
      </c>
      <c r="AV240" s="146">
        <v>0</v>
      </c>
      <c r="AW240" s="67">
        <v>524.87965616045847</v>
      </c>
      <c r="AX240" s="67" t="s">
        <v>117</v>
      </c>
      <c r="AY240" s="255"/>
    </row>
    <row r="241" spans="5:51" x14ac:dyDescent="0.2">
      <c r="E241" s="261">
        <v>2</v>
      </c>
      <c r="F241" s="66" t="s">
        <v>27</v>
      </c>
      <c r="G241" s="36">
        <v>23487</v>
      </c>
      <c r="H241" s="265"/>
      <c r="I241" s="266">
        <f t="shared" si="289"/>
        <v>0.1873376761612775</v>
      </c>
      <c r="J241" s="266">
        <f t="shared" si="289"/>
        <v>0.1873376761612775</v>
      </c>
      <c r="K241" s="266">
        <f t="shared" si="289"/>
        <v>1.2751735002341746</v>
      </c>
      <c r="L241" s="266">
        <f t="shared" si="289"/>
        <v>1.2751735002341746</v>
      </c>
      <c r="M241" s="266">
        <f t="shared" si="289"/>
        <v>5.8308851705198634</v>
      </c>
      <c r="N241" s="266">
        <f t="shared" si="289"/>
        <v>5.8308851705198634</v>
      </c>
      <c r="O241" s="266">
        <f t="shared" si="289"/>
        <v>6.6164261080597697</v>
      </c>
      <c r="P241" s="266">
        <f t="shared" si="289"/>
        <v>6.6164261080597839</v>
      </c>
      <c r="Q241" s="266">
        <f t="shared" si="289"/>
        <v>7.9937837952910087</v>
      </c>
      <c r="R241" s="266">
        <f t="shared" si="289"/>
        <v>7.9937837952910158</v>
      </c>
      <c r="S241" s="266">
        <f t="shared" si="289"/>
        <v>10.584578703112363</v>
      </c>
      <c r="T241" s="272">
        <f t="shared" si="289"/>
        <v>10.584578703112356</v>
      </c>
      <c r="U241" s="266">
        <f t="shared" si="289"/>
        <v>6.4354749435858132</v>
      </c>
      <c r="V241" s="266">
        <f t="shared" si="289"/>
        <v>6.4354749435858132</v>
      </c>
      <c r="W241" s="266">
        <f t="shared" si="289"/>
        <v>5.0730191169583172</v>
      </c>
      <c r="X241" s="267">
        <f t="shared" si="291"/>
        <v>5.073019116958319</v>
      </c>
      <c r="Y241" s="12">
        <v>12491</v>
      </c>
      <c r="Z241" s="12">
        <v>10996</v>
      </c>
      <c r="AA241" s="67">
        <v>5203</v>
      </c>
      <c r="AB241" s="283">
        <v>14</v>
      </c>
      <c r="AC241" s="67">
        <v>9186</v>
      </c>
      <c r="AD241" s="265"/>
      <c r="AE241" s="266">
        <f t="shared" si="290"/>
        <v>0</v>
      </c>
      <c r="AF241" s="266">
        <f t="shared" si="290"/>
        <v>0</v>
      </c>
      <c r="AG241" s="266">
        <f t="shared" si="290"/>
        <v>0</v>
      </c>
      <c r="AH241" s="266">
        <f t="shared" si="290"/>
        <v>0</v>
      </c>
      <c r="AI241" s="266">
        <f t="shared" si="290"/>
        <v>0</v>
      </c>
      <c r="AJ241" s="266">
        <f t="shared" si="290"/>
        <v>0</v>
      </c>
      <c r="AK241" s="266">
        <f t="shared" si="290"/>
        <v>0.54788516326978254</v>
      </c>
      <c r="AL241" s="266">
        <f t="shared" si="290"/>
        <v>0.54788516326978254</v>
      </c>
      <c r="AM241" s="266">
        <f t="shared" si="290"/>
        <v>0.54788516326975412</v>
      </c>
      <c r="AN241" s="266">
        <f t="shared" si="290"/>
        <v>0.54788516326979675</v>
      </c>
      <c r="AO241" s="266">
        <f t="shared" si="290"/>
        <v>2.4928774928774828</v>
      </c>
      <c r="AP241" s="266">
        <f t="shared" si="290"/>
        <v>2.4928774928774828</v>
      </c>
      <c r="AQ241" s="266">
        <f t="shared" si="290"/>
        <v>6.0267367959675795</v>
      </c>
      <c r="AR241" s="272">
        <f t="shared" si="290"/>
        <v>6.0267367959675511</v>
      </c>
      <c r="AS241" s="266">
        <f t="shared" si="290"/>
        <v>11.96581196581198</v>
      </c>
      <c r="AT241" s="267">
        <f t="shared" si="292"/>
        <v>11.965811965811966</v>
      </c>
      <c r="AU241" s="36">
        <v>5511.5999999999995</v>
      </c>
      <c r="AV241" s="146">
        <v>3674.4</v>
      </c>
      <c r="AW241" s="67">
        <v>7440.66</v>
      </c>
      <c r="AX241" s="67" t="s">
        <v>41</v>
      </c>
      <c r="AY241" s="255"/>
    </row>
    <row r="242" spans="5:51" x14ac:dyDescent="0.2">
      <c r="E242" s="261">
        <v>15</v>
      </c>
      <c r="F242" s="66" t="s">
        <v>117</v>
      </c>
      <c r="G242" s="36">
        <v>13989</v>
      </c>
      <c r="H242" s="36"/>
      <c r="I242" s="12">
        <f t="shared" si="289"/>
        <v>0.36334568708667803</v>
      </c>
      <c r="J242" s="12">
        <f t="shared" si="289"/>
        <v>0.36334568708669224</v>
      </c>
      <c r="K242" s="12">
        <f t="shared" si="289"/>
        <v>1.0210013807136136</v>
      </c>
      <c r="L242" s="12">
        <f t="shared" si="289"/>
        <v>1.0210013807136278</v>
      </c>
      <c r="M242" s="12">
        <f t="shared" si="289"/>
        <v>5.4102172807208575</v>
      </c>
      <c r="N242" s="12">
        <f t="shared" si="289"/>
        <v>5.4102172807208859</v>
      </c>
      <c r="O242" s="12">
        <f t="shared" si="289"/>
        <v>7.3141486810551584</v>
      </c>
      <c r="P242" s="12">
        <f t="shared" si="289"/>
        <v>7.3141486810551726</v>
      </c>
      <c r="Q242" s="12">
        <f t="shared" si="289"/>
        <v>8.1970787006758172</v>
      </c>
      <c r="R242" s="12">
        <f t="shared" si="289"/>
        <v>8.1970787006758172</v>
      </c>
      <c r="S242" s="12">
        <f t="shared" si="289"/>
        <v>9.8648354044037561</v>
      </c>
      <c r="T242" s="272">
        <f t="shared" si="289"/>
        <v>9.864835404403749</v>
      </c>
      <c r="U242" s="12">
        <f t="shared" si="289"/>
        <v>8.1571106750962805</v>
      </c>
      <c r="V242" s="12">
        <f t="shared" si="289"/>
        <v>8.1571106750962912</v>
      </c>
      <c r="W242" s="12">
        <f t="shared" si="289"/>
        <v>4.5999563985175485</v>
      </c>
      <c r="X242" s="146">
        <f t="shared" si="291"/>
        <v>4.5999563985175502</v>
      </c>
      <c r="Y242" s="12">
        <v>0</v>
      </c>
      <c r="Z242" s="12">
        <v>0</v>
      </c>
      <c r="AA242" s="67">
        <v>2706.1055155875301</v>
      </c>
      <c r="AB242" s="283">
        <v>7</v>
      </c>
      <c r="AC242" s="67">
        <v>16654</v>
      </c>
      <c r="AD242" s="265"/>
      <c r="AE242" s="266">
        <f t="shared" si="290"/>
        <v>4.8709206039916353E-3</v>
      </c>
      <c r="AF242" s="266">
        <f t="shared" si="290"/>
        <v>4.8709206039916353E-3</v>
      </c>
      <c r="AG242" s="266">
        <f t="shared" si="290"/>
        <v>0</v>
      </c>
      <c r="AH242" s="266">
        <f t="shared" si="290"/>
        <v>0</v>
      </c>
      <c r="AI242" s="266">
        <f t="shared" si="290"/>
        <v>1.7048222113984934E-2</v>
      </c>
      <c r="AJ242" s="266">
        <f t="shared" si="290"/>
        <v>1.7048222113984934E-2</v>
      </c>
      <c r="AK242" s="266">
        <f t="shared" si="290"/>
        <v>9.9853872381871156E-2</v>
      </c>
      <c r="AL242" s="266">
        <f t="shared" si="290"/>
        <v>9.9853872381885367E-2</v>
      </c>
      <c r="AM242" s="266">
        <f t="shared" si="290"/>
        <v>0.43838285435947455</v>
      </c>
      <c r="AN242" s="266">
        <f t="shared" si="290"/>
        <v>0.43838285435947455</v>
      </c>
      <c r="AO242" s="266">
        <f t="shared" si="290"/>
        <v>1.889917194349735</v>
      </c>
      <c r="AP242" s="266">
        <f t="shared" si="290"/>
        <v>1.8899171943497208</v>
      </c>
      <c r="AQ242" s="266">
        <f t="shared" si="290"/>
        <v>5.6746225036531968</v>
      </c>
      <c r="AR242" s="272">
        <f t="shared" si="290"/>
        <v>5.6746225036531825</v>
      </c>
      <c r="AS242" s="266">
        <f t="shared" si="290"/>
        <v>15.4237700925475</v>
      </c>
      <c r="AT242" s="267">
        <f t="shared" si="292"/>
        <v>15.423770092547493</v>
      </c>
      <c r="AU242" s="36">
        <v>0</v>
      </c>
      <c r="AV242" s="146">
        <v>0</v>
      </c>
      <c r="AW242" s="67">
        <v>17194</v>
      </c>
      <c r="AX242" s="67" t="s">
        <v>23</v>
      </c>
      <c r="AY242" s="255"/>
    </row>
    <row r="243" spans="5:51" x14ac:dyDescent="0.2">
      <c r="E243" s="261">
        <v>18</v>
      </c>
      <c r="F243" s="66" t="s">
        <v>122</v>
      </c>
      <c r="G243" s="36">
        <v>13989</v>
      </c>
      <c r="H243" s="36"/>
      <c r="I243" s="12">
        <f t="shared" si="289"/>
        <v>0.36334568708667803</v>
      </c>
      <c r="J243" s="12">
        <f t="shared" si="289"/>
        <v>0.36334568708669224</v>
      </c>
      <c r="K243" s="12">
        <f t="shared" si="289"/>
        <v>1.0210013807136136</v>
      </c>
      <c r="L243" s="12">
        <f t="shared" si="289"/>
        <v>1.0210013807136278</v>
      </c>
      <c r="M243" s="12">
        <f t="shared" si="289"/>
        <v>5.4102172807208575</v>
      </c>
      <c r="N243" s="12">
        <f t="shared" si="289"/>
        <v>5.4102172807208859</v>
      </c>
      <c r="O243" s="12">
        <f t="shared" si="289"/>
        <v>7.3141486810551584</v>
      </c>
      <c r="P243" s="12">
        <f t="shared" si="289"/>
        <v>7.3141486810551726</v>
      </c>
      <c r="Q243" s="12">
        <f t="shared" si="289"/>
        <v>8.1970787006758172</v>
      </c>
      <c r="R243" s="12">
        <f t="shared" si="289"/>
        <v>8.1970787006758172</v>
      </c>
      <c r="S243" s="12">
        <f t="shared" si="289"/>
        <v>9.8648354044037561</v>
      </c>
      <c r="T243" s="272">
        <f t="shared" si="289"/>
        <v>9.864835404403749</v>
      </c>
      <c r="U243" s="12">
        <f t="shared" si="289"/>
        <v>8.1571106750962805</v>
      </c>
      <c r="V243" s="12">
        <f t="shared" si="289"/>
        <v>8.1571106750962912</v>
      </c>
      <c r="W243" s="12">
        <f t="shared" si="289"/>
        <v>4.5999563985175485</v>
      </c>
      <c r="X243" s="146">
        <f t="shared" si="291"/>
        <v>4.5999563985175502</v>
      </c>
      <c r="Y243" s="12">
        <v>0</v>
      </c>
      <c r="Z243" s="12">
        <v>0</v>
      </c>
      <c r="AA243" s="67">
        <v>2706.1055155875301</v>
      </c>
      <c r="AB243" s="283">
        <v>13</v>
      </c>
      <c r="AC243" s="67">
        <v>91</v>
      </c>
      <c r="AD243" s="265"/>
      <c r="AE243" s="266">
        <f t="shared" si="290"/>
        <v>0</v>
      </c>
      <c r="AF243" s="266">
        <f t="shared" si="290"/>
        <v>0</v>
      </c>
      <c r="AG243" s="266">
        <f t="shared" si="290"/>
        <v>0</v>
      </c>
      <c r="AH243" s="266">
        <f t="shared" si="290"/>
        <v>0</v>
      </c>
      <c r="AI243" s="266">
        <f t="shared" si="290"/>
        <v>0</v>
      </c>
      <c r="AJ243" s="266">
        <f t="shared" si="290"/>
        <v>0</v>
      </c>
      <c r="AK243" s="266">
        <f t="shared" si="290"/>
        <v>0.5494505494505546</v>
      </c>
      <c r="AL243" s="266">
        <f t="shared" si="290"/>
        <v>0.54945054945054039</v>
      </c>
      <c r="AM243" s="266">
        <f t="shared" si="290"/>
        <v>0.5494505494505546</v>
      </c>
      <c r="AN243" s="266">
        <f t="shared" si="290"/>
        <v>0.5494505494505546</v>
      </c>
      <c r="AO243" s="266">
        <f t="shared" si="290"/>
        <v>0.54945054945054039</v>
      </c>
      <c r="AP243" s="266">
        <f t="shared" si="290"/>
        <v>0.5494505494505546</v>
      </c>
      <c r="AQ243" s="266">
        <f t="shared" si="290"/>
        <v>6.0439560439560438</v>
      </c>
      <c r="AR243" s="272">
        <f t="shared" si="290"/>
        <v>6.0439560439560438</v>
      </c>
      <c r="AS243" s="266">
        <f t="shared" si="290"/>
        <v>13.736263736263737</v>
      </c>
      <c r="AT243" s="267">
        <f t="shared" si="292"/>
        <v>13.73626373626373</v>
      </c>
      <c r="AU243" s="36">
        <v>0</v>
      </c>
      <c r="AV243" s="146">
        <v>0</v>
      </c>
      <c r="AW243" s="67">
        <v>77</v>
      </c>
      <c r="AX243" s="67" t="s">
        <v>35</v>
      </c>
      <c r="AY243" s="255"/>
    </row>
    <row r="244" spans="5:51" x14ac:dyDescent="0.2">
      <c r="E244" s="261">
        <v>4</v>
      </c>
      <c r="F244" s="66" t="s">
        <v>28</v>
      </c>
      <c r="G244" s="36">
        <v>13956</v>
      </c>
      <c r="H244" s="265"/>
      <c r="I244" s="266">
        <f t="shared" si="289"/>
        <v>0.73803382057896272</v>
      </c>
      <c r="J244" s="266">
        <f t="shared" si="289"/>
        <v>0.73803382057896272</v>
      </c>
      <c r="K244" s="266">
        <f t="shared" si="289"/>
        <v>1.2575236457437597</v>
      </c>
      <c r="L244" s="266">
        <f t="shared" si="289"/>
        <v>1.257523645743774</v>
      </c>
      <c r="M244" s="266">
        <f t="shared" si="289"/>
        <v>5.1734021209515646</v>
      </c>
      <c r="N244" s="266">
        <f t="shared" si="289"/>
        <v>5.1734021209515646</v>
      </c>
      <c r="O244" s="266">
        <f t="shared" si="289"/>
        <v>7.2119518486672263</v>
      </c>
      <c r="P244" s="266">
        <f t="shared" si="289"/>
        <v>7.2119518486672405</v>
      </c>
      <c r="Q244" s="266">
        <f t="shared" si="289"/>
        <v>8.8958154198910933</v>
      </c>
      <c r="R244" s="266">
        <f t="shared" si="289"/>
        <v>8.8958154198910862</v>
      </c>
      <c r="S244" s="266">
        <f t="shared" si="289"/>
        <v>8.8026655202063608</v>
      </c>
      <c r="T244" s="272">
        <f t="shared" si="289"/>
        <v>8.8026655202063608</v>
      </c>
      <c r="U244" s="266">
        <f t="shared" si="289"/>
        <v>6.3771854399541432</v>
      </c>
      <c r="V244" s="266">
        <f t="shared" si="289"/>
        <v>6.3771854399541432</v>
      </c>
      <c r="W244" s="266">
        <f t="shared" si="289"/>
        <v>4.6001719690455722</v>
      </c>
      <c r="X244" s="267">
        <f t="shared" si="291"/>
        <v>4.600171969045574</v>
      </c>
      <c r="Y244" s="12">
        <v>7994</v>
      </c>
      <c r="Z244" s="12">
        <v>5962</v>
      </c>
      <c r="AA244" s="67">
        <v>3222</v>
      </c>
      <c r="AB244" s="283">
        <v>10</v>
      </c>
      <c r="AC244" s="66">
        <v>260</v>
      </c>
      <c r="AD244" s="265"/>
      <c r="AE244" s="266">
        <f t="shared" si="290"/>
        <v>0</v>
      </c>
      <c r="AF244" s="266">
        <f t="shared" si="290"/>
        <v>0</v>
      </c>
      <c r="AG244" s="266">
        <f t="shared" si="290"/>
        <v>0</v>
      </c>
      <c r="AH244" s="266">
        <f t="shared" si="290"/>
        <v>0</v>
      </c>
      <c r="AI244" s="266">
        <f t="shared" si="290"/>
        <v>0</v>
      </c>
      <c r="AJ244" s="266">
        <f t="shared" si="290"/>
        <v>0</v>
      </c>
      <c r="AK244" s="266">
        <f t="shared" si="290"/>
        <v>0</v>
      </c>
      <c r="AL244" s="266">
        <f t="shared" si="290"/>
        <v>0</v>
      </c>
      <c r="AM244" s="266">
        <f t="shared" si="290"/>
        <v>0</v>
      </c>
      <c r="AN244" s="266">
        <f t="shared" si="290"/>
        <v>0</v>
      </c>
      <c r="AO244" s="266">
        <f t="shared" si="290"/>
        <v>1.4880952380952408</v>
      </c>
      <c r="AP244" s="266">
        <f t="shared" si="290"/>
        <v>1.4880952380952408</v>
      </c>
      <c r="AQ244" s="266">
        <f t="shared" si="290"/>
        <v>5.952380952380949</v>
      </c>
      <c r="AR244" s="272">
        <f t="shared" si="290"/>
        <v>5.952380952380949</v>
      </c>
      <c r="AS244" s="266">
        <f t="shared" si="290"/>
        <v>15.476190476190467</v>
      </c>
      <c r="AT244" s="267">
        <f t="shared" si="292"/>
        <v>15.476190476190474</v>
      </c>
      <c r="AU244" s="36">
        <v>205.72287145242069</v>
      </c>
      <c r="AV244" s="146">
        <v>131.04</v>
      </c>
      <c r="AW244" s="67">
        <v>285.59999999999997</v>
      </c>
      <c r="AX244" s="67" t="s">
        <v>21</v>
      </c>
      <c r="AY244" s="255"/>
    </row>
    <row r="245" spans="5:51" x14ac:dyDescent="0.2">
      <c r="E245" s="261">
        <v>21</v>
      </c>
      <c r="F245" s="66" t="s">
        <v>118</v>
      </c>
      <c r="G245" s="36">
        <v>10154</v>
      </c>
      <c r="H245" s="36"/>
      <c r="I245" s="12">
        <f t="shared" si="289"/>
        <v>0.45000000000003126</v>
      </c>
      <c r="J245" s="12">
        <f t="shared" si="289"/>
        <v>0.44999999999998863</v>
      </c>
      <c r="K245" s="12">
        <f t="shared" si="289"/>
        <v>0.45000000000000284</v>
      </c>
      <c r="L245" s="12">
        <f t="shared" si="289"/>
        <v>0.44999999999998863</v>
      </c>
      <c r="M245" s="12">
        <f t="shared" si="289"/>
        <v>5.3500000000000085</v>
      </c>
      <c r="N245" s="12">
        <f t="shared" si="289"/>
        <v>5.3499999999999943</v>
      </c>
      <c r="O245" s="12">
        <f t="shared" si="289"/>
        <v>6.9500000000000028</v>
      </c>
      <c r="P245" s="12">
        <f t="shared" si="289"/>
        <v>6.9500000000000028</v>
      </c>
      <c r="Q245" s="12">
        <f t="shared" si="289"/>
        <v>8.4999999999999858</v>
      </c>
      <c r="R245" s="12">
        <f t="shared" si="289"/>
        <v>8.5</v>
      </c>
      <c r="S245" s="12">
        <f t="shared" si="289"/>
        <v>9.8999999999999986</v>
      </c>
      <c r="T245" s="272">
        <f t="shared" si="289"/>
        <v>9.9000000000000057</v>
      </c>
      <c r="U245" s="12">
        <f t="shared" si="289"/>
        <v>8.1999999999999993</v>
      </c>
      <c r="V245" s="12">
        <f t="shared" si="289"/>
        <v>8.1999999999999993</v>
      </c>
      <c r="W245" s="12">
        <f t="shared" si="289"/>
        <v>5.2500000000000018</v>
      </c>
      <c r="X245" s="146">
        <f t="shared" si="291"/>
        <v>5.25</v>
      </c>
      <c r="Y245" s="12">
        <v>4575.9000999999998</v>
      </c>
      <c r="Z245" s="12">
        <v>5579.6229999999996</v>
      </c>
      <c r="AA245" s="67">
        <v>2051.1080000000002</v>
      </c>
      <c r="AB245" s="283">
        <v>4</v>
      </c>
      <c r="AC245" s="66">
        <v>409</v>
      </c>
      <c r="AD245" s="265"/>
      <c r="AE245" s="266">
        <f t="shared" si="290"/>
        <v>0</v>
      </c>
      <c r="AF245" s="266">
        <f t="shared" si="290"/>
        <v>0</v>
      </c>
      <c r="AG245" s="266">
        <f t="shared" si="290"/>
        <v>0</v>
      </c>
      <c r="AH245" s="266">
        <f t="shared" si="290"/>
        <v>0</v>
      </c>
      <c r="AI245" s="266">
        <f t="shared" si="290"/>
        <v>0</v>
      </c>
      <c r="AJ245" s="266">
        <f t="shared" si="290"/>
        <v>0</v>
      </c>
      <c r="AK245" s="266">
        <f t="shared" si="290"/>
        <v>0</v>
      </c>
      <c r="AL245" s="266">
        <f t="shared" si="290"/>
        <v>0</v>
      </c>
      <c r="AM245" s="266">
        <f t="shared" si="290"/>
        <v>0.48899755501221875</v>
      </c>
      <c r="AN245" s="266">
        <f t="shared" si="290"/>
        <v>0.48899755501223297</v>
      </c>
      <c r="AO245" s="266">
        <f t="shared" si="290"/>
        <v>1.2224938875305611</v>
      </c>
      <c r="AP245" s="266">
        <f t="shared" si="290"/>
        <v>1.2224938875305611</v>
      </c>
      <c r="AQ245" s="266">
        <f t="shared" si="290"/>
        <v>5.134474327628368</v>
      </c>
      <c r="AR245" s="272">
        <f t="shared" si="290"/>
        <v>5.1344743276283538</v>
      </c>
      <c r="AS245" s="266">
        <f t="shared" si="290"/>
        <v>10.757946210268955</v>
      </c>
      <c r="AT245" s="267">
        <f t="shared" si="292"/>
        <v>10.75794621026894</v>
      </c>
      <c r="AU245" s="36">
        <v>219</v>
      </c>
      <c r="AV245" s="146">
        <v>190</v>
      </c>
      <c r="AW245" s="67">
        <v>353</v>
      </c>
      <c r="AX245" s="67" t="s">
        <v>28</v>
      </c>
      <c r="AY245" s="255"/>
    </row>
    <row r="246" spans="5:51" x14ac:dyDescent="0.2">
      <c r="E246" s="261">
        <v>19</v>
      </c>
      <c r="F246" s="66" t="s">
        <v>101</v>
      </c>
      <c r="G246" s="36">
        <v>34402</v>
      </c>
      <c r="H246" s="36"/>
      <c r="I246" s="12">
        <f t="shared" si="289"/>
        <v>0.83250000000001023</v>
      </c>
      <c r="J246" s="12">
        <f t="shared" si="289"/>
        <v>0.83249999999998181</v>
      </c>
      <c r="K246" s="12">
        <f t="shared" si="289"/>
        <v>0.83250000000001023</v>
      </c>
      <c r="L246" s="12">
        <f t="shared" si="289"/>
        <v>0.83250000000001023</v>
      </c>
      <c r="M246" s="12">
        <f t="shared" si="289"/>
        <v>5.9516888552991105</v>
      </c>
      <c r="N246" s="12">
        <f t="shared" si="289"/>
        <v>5.9516888552991105</v>
      </c>
      <c r="O246" s="12">
        <f t="shared" si="289"/>
        <v>7.3251555142142877</v>
      </c>
      <c r="P246" s="12">
        <f t="shared" si="289"/>
        <v>7.3251555142142877</v>
      </c>
      <c r="Q246" s="12">
        <f t="shared" si="289"/>
        <v>7.370211034242196</v>
      </c>
      <c r="R246" s="12">
        <f t="shared" si="289"/>
        <v>7.370211034242196</v>
      </c>
      <c r="S246" s="12">
        <f t="shared" si="289"/>
        <v>8.9500610429626164</v>
      </c>
      <c r="T246" s="272">
        <f t="shared" si="289"/>
        <v>8.9500610429626164</v>
      </c>
      <c r="U246" s="12">
        <f t="shared" si="289"/>
        <v>7.0490087785593865</v>
      </c>
      <c r="V246" s="12">
        <f t="shared" si="289"/>
        <v>7.0490087785593865</v>
      </c>
      <c r="W246" s="12">
        <f t="shared" si="289"/>
        <v>4.8572757397825725</v>
      </c>
      <c r="X246" s="146">
        <f t="shared" si="291"/>
        <v>4.857275739782569</v>
      </c>
      <c r="Y246" s="12">
        <v>15785.01368</v>
      </c>
      <c r="Z246" s="12">
        <v>15747.843999999994</v>
      </c>
      <c r="AA246" s="67">
        <v>4777</v>
      </c>
      <c r="AB246" s="283">
        <v>8</v>
      </c>
      <c r="AC246" s="67">
        <v>6729</v>
      </c>
      <c r="AD246" s="265"/>
      <c r="AE246" s="266">
        <f t="shared" si="290"/>
        <v>7.4305471771083376E-3</v>
      </c>
      <c r="AF246" s="266">
        <f t="shared" si="290"/>
        <v>7.4305471770941267E-3</v>
      </c>
      <c r="AG246" s="266">
        <f t="shared" si="290"/>
        <v>7.4305471770941267E-3</v>
      </c>
      <c r="AH246" s="266">
        <f t="shared" si="290"/>
        <v>7.4305471770941267E-3</v>
      </c>
      <c r="AI246" s="266">
        <f t="shared" si="290"/>
        <v>8.1736018948078026E-2</v>
      </c>
      <c r="AJ246" s="266">
        <f t="shared" si="290"/>
        <v>8.1736018948078026E-2</v>
      </c>
      <c r="AK246" s="266">
        <f t="shared" si="290"/>
        <v>0.17833313225034431</v>
      </c>
      <c r="AL246" s="266">
        <f t="shared" si="290"/>
        <v>0.17833313225034431</v>
      </c>
      <c r="AM246" s="266">
        <f t="shared" si="290"/>
        <v>0.45326337780294068</v>
      </c>
      <c r="AN246" s="266">
        <f t="shared" si="290"/>
        <v>0.45326337780295489</v>
      </c>
      <c r="AO246" s="266">
        <f t="shared" si="290"/>
        <v>1.4638177938882393</v>
      </c>
      <c r="AP246" s="266">
        <f t="shared" si="290"/>
        <v>1.4638177938882251</v>
      </c>
      <c r="AQ246" s="266">
        <f t="shared" si="290"/>
        <v>4.4360366647272684</v>
      </c>
      <c r="AR246" s="272">
        <f t="shared" si="290"/>
        <v>4.4360366647272684</v>
      </c>
      <c r="AS246" s="266">
        <f t="shared" ref="AD246:AS252" si="293">AR211-AS211</f>
        <v>13.17436014499404</v>
      </c>
      <c r="AT246" s="267">
        <f t="shared" si="292"/>
        <v>13.174360144994047</v>
      </c>
      <c r="AU246" s="36">
        <v>2652</v>
      </c>
      <c r="AV246" s="146">
        <v>4103</v>
      </c>
      <c r="AW246" s="67">
        <v>5836.97955</v>
      </c>
      <c r="AX246" s="67" t="s">
        <v>20</v>
      </c>
      <c r="AY246" s="255"/>
    </row>
    <row r="247" spans="5:51" x14ac:dyDescent="0.2">
      <c r="E247" s="261">
        <v>20</v>
      </c>
      <c r="F247" s="66" t="s">
        <v>92</v>
      </c>
      <c r="G247" s="36">
        <v>30023</v>
      </c>
      <c r="H247" s="36"/>
      <c r="I247" s="12">
        <f t="shared" ref="I247:W253" si="294">H212-I212</f>
        <v>0.25</v>
      </c>
      <c r="J247" s="12">
        <f t="shared" si="294"/>
        <v>0.25</v>
      </c>
      <c r="K247" s="12">
        <f t="shared" si="294"/>
        <v>0.25</v>
      </c>
      <c r="L247" s="12">
        <f t="shared" si="294"/>
        <v>0.25</v>
      </c>
      <c r="M247" s="12">
        <f t="shared" si="294"/>
        <v>4.5</v>
      </c>
      <c r="N247" s="12">
        <f t="shared" si="294"/>
        <v>4.5</v>
      </c>
      <c r="O247" s="12">
        <f t="shared" si="294"/>
        <v>6.5</v>
      </c>
      <c r="P247" s="12">
        <f t="shared" si="294"/>
        <v>6.5</v>
      </c>
      <c r="Q247" s="12">
        <f t="shared" si="294"/>
        <v>7.9999999999999858</v>
      </c>
      <c r="R247" s="12">
        <f t="shared" si="294"/>
        <v>8</v>
      </c>
      <c r="S247" s="12">
        <f t="shared" si="294"/>
        <v>9.5</v>
      </c>
      <c r="T247" s="272">
        <f t="shared" si="294"/>
        <v>9.5</v>
      </c>
      <c r="U247" s="12">
        <f t="shared" si="294"/>
        <v>9</v>
      </c>
      <c r="V247" s="12">
        <f t="shared" si="294"/>
        <v>9</v>
      </c>
      <c r="W247" s="12">
        <f t="shared" si="294"/>
        <v>6.5</v>
      </c>
      <c r="X247" s="146">
        <f t="shared" si="291"/>
        <v>6.5</v>
      </c>
      <c r="Y247" s="12">
        <v>13660.465</v>
      </c>
      <c r="Z247" s="12">
        <v>16247.246679999998</v>
      </c>
      <c r="AA247" s="67">
        <v>7205.5199999999995</v>
      </c>
      <c r="AB247" s="283">
        <v>5</v>
      </c>
      <c r="AC247" s="67">
        <v>793</v>
      </c>
      <c r="AD247" s="265"/>
      <c r="AE247" s="266">
        <f t="shared" si="293"/>
        <v>0</v>
      </c>
      <c r="AF247" s="266">
        <f t="shared" si="293"/>
        <v>0</v>
      </c>
      <c r="AG247" s="266">
        <f t="shared" si="293"/>
        <v>0</v>
      </c>
      <c r="AH247" s="266">
        <f t="shared" si="293"/>
        <v>0</v>
      </c>
      <c r="AI247" s="266">
        <f t="shared" si="293"/>
        <v>0.1428571428571388</v>
      </c>
      <c r="AJ247" s="266">
        <f t="shared" si="293"/>
        <v>0.14285714285715301</v>
      </c>
      <c r="AK247" s="266">
        <f t="shared" si="293"/>
        <v>0.1428571428571388</v>
      </c>
      <c r="AL247" s="266">
        <f t="shared" si="293"/>
        <v>0.1428571428571388</v>
      </c>
      <c r="AM247" s="266">
        <f t="shared" si="293"/>
        <v>0.3928571428571388</v>
      </c>
      <c r="AN247" s="266">
        <f t="shared" si="293"/>
        <v>0.39285714285715301</v>
      </c>
      <c r="AO247" s="266">
        <f t="shared" si="293"/>
        <v>1.6428571428571388</v>
      </c>
      <c r="AP247" s="266">
        <f t="shared" si="293"/>
        <v>1.6428571428571388</v>
      </c>
      <c r="AQ247" s="266">
        <f t="shared" si="293"/>
        <v>3.8571428571428612</v>
      </c>
      <c r="AR247" s="272">
        <f t="shared" si="293"/>
        <v>3.8571428571428612</v>
      </c>
      <c r="AS247" s="266">
        <f t="shared" si="293"/>
        <v>11.821428571428569</v>
      </c>
      <c r="AT247" s="267">
        <f t="shared" si="292"/>
        <v>11.821428571428569</v>
      </c>
      <c r="AU247" s="12">
        <v>606</v>
      </c>
      <c r="AV247" s="12">
        <v>794</v>
      </c>
      <c r="AW247" s="146">
        <v>1227</v>
      </c>
      <c r="AX247" s="67" t="s">
        <v>12</v>
      </c>
      <c r="AY247" s="255"/>
    </row>
    <row r="248" spans="5:51" x14ac:dyDescent="0.2">
      <c r="E248" s="261">
        <v>11</v>
      </c>
      <c r="F248" s="66" t="s">
        <v>29</v>
      </c>
      <c r="G248" s="36">
        <v>23282</v>
      </c>
      <c r="H248" s="265"/>
      <c r="I248" s="266">
        <f t="shared" si="294"/>
        <v>0.31354694613864353</v>
      </c>
      <c r="J248" s="266">
        <f t="shared" si="294"/>
        <v>0.31354694613865774</v>
      </c>
      <c r="K248" s="266">
        <f t="shared" si="294"/>
        <v>0.46602525556222929</v>
      </c>
      <c r="L248" s="266">
        <f t="shared" si="294"/>
        <v>0.4660252555622435</v>
      </c>
      <c r="M248" s="266">
        <f t="shared" si="294"/>
        <v>4.1276522635512407</v>
      </c>
      <c r="N248" s="266">
        <f t="shared" si="294"/>
        <v>4.1276522635512407</v>
      </c>
      <c r="O248" s="266">
        <f t="shared" si="294"/>
        <v>5.3882827935744331</v>
      </c>
      <c r="P248" s="266">
        <f t="shared" si="294"/>
        <v>5.3882827935744331</v>
      </c>
      <c r="Q248" s="266">
        <f t="shared" si="294"/>
        <v>7.2695644704063227</v>
      </c>
      <c r="R248" s="266">
        <f t="shared" si="294"/>
        <v>7.2695644704063227</v>
      </c>
      <c r="S248" s="266">
        <f t="shared" si="294"/>
        <v>8.8974314921398516</v>
      </c>
      <c r="T248" s="272">
        <f t="shared" si="294"/>
        <v>8.8974314921398516</v>
      </c>
      <c r="U248" s="266">
        <f t="shared" si="294"/>
        <v>6.4513357958938187</v>
      </c>
      <c r="V248" s="266">
        <f t="shared" si="294"/>
        <v>6.4513357958938258</v>
      </c>
      <c r="W248" s="266">
        <f t="shared" si="294"/>
        <v>6.4899922687054392</v>
      </c>
      <c r="X248" s="267">
        <f t="shared" si="291"/>
        <v>6.4899922687054357</v>
      </c>
      <c r="Y248" s="12">
        <v>0</v>
      </c>
      <c r="Z248" s="12">
        <v>0</v>
      </c>
      <c r="AA248" s="67">
        <v>7956</v>
      </c>
      <c r="AB248" s="283">
        <v>9</v>
      </c>
      <c r="AC248" s="67">
        <v>2396</v>
      </c>
      <c r="AD248" s="265"/>
      <c r="AE248" s="266">
        <f t="shared" si="293"/>
        <v>0</v>
      </c>
      <c r="AF248" s="266">
        <f t="shared" si="293"/>
        <v>0</v>
      </c>
      <c r="AG248" s="266">
        <f t="shared" si="293"/>
        <v>0</v>
      </c>
      <c r="AH248" s="266">
        <f t="shared" si="293"/>
        <v>0</v>
      </c>
      <c r="AI248" s="266">
        <f t="shared" si="293"/>
        <v>4.1771125530360109E-2</v>
      </c>
      <c r="AJ248" s="266">
        <f t="shared" si="293"/>
        <v>4.1771125530360109E-2</v>
      </c>
      <c r="AK248" s="266">
        <f t="shared" si="293"/>
        <v>6.2656688295547269E-2</v>
      </c>
      <c r="AL248" s="266">
        <f t="shared" si="293"/>
        <v>6.2656688295547269E-2</v>
      </c>
      <c r="AM248" s="266">
        <f t="shared" si="293"/>
        <v>0.1879700648866276</v>
      </c>
      <c r="AN248" s="266">
        <f t="shared" si="293"/>
        <v>0.1879700648866276</v>
      </c>
      <c r="AO248" s="266">
        <f t="shared" si="293"/>
        <v>1.0860492637894339</v>
      </c>
      <c r="AP248" s="266">
        <f t="shared" si="293"/>
        <v>1.0860492637894197</v>
      </c>
      <c r="AQ248" s="266">
        <f t="shared" si="293"/>
        <v>4.6574804966354293</v>
      </c>
      <c r="AR248" s="272">
        <f t="shared" si="293"/>
        <v>4.6574804966354293</v>
      </c>
      <c r="AS248" s="266">
        <f t="shared" si="293"/>
        <v>15.03760519093052</v>
      </c>
      <c r="AT248" s="267">
        <f t="shared" si="292"/>
        <v>15.037605190930513</v>
      </c>
      <c r="AU248" s="36">
        <v>1466.9999999999998</v>
      </c>
      <c r="AV248" s="146">
        <v>929</v>
      </c>
      <c r="AW248" s="67">
        <v>2104.998216</v>
      </c>
      <c r="AX248" s="67" t="s">
        <v>22</v>
      </c>
      <c r="AY248" s="255"/>
    </row>
    <row r="249" spans="5:51" x14ac:dyDescent="0.2">
      <c r="E249" s="261">
        <v>8</v>
      </c>
      <c r="F249" s="66" t="s">
        <v>20</v>
      </c>
      <c r="G249" s="36">
        <v>106447</v>
      </c>
      <c r="H249" s="265"/>
      <c r="I249" s="266">
        <f t="shared" si="294"/>
        <v>0.13386943737259571</v>
      </c>
      <c r="J249" s="266">
        <f t="shared" si="294"/>
        <v>0.1338694373725815</v>
      </c>
      <c r="K249" s="266">
        <f t="shared" si="294"/>
        <v>0.27619378657924187</v>
      </c>
      <c r="L249" s="266">
        <f t="shared" si="294"/>
        <v>0.27619378657922766</v>
      </c>
      <c r="M249" s="266">
        <f t="shared" si="294"/>
        <v>2.5275489210593065</v>
      </c>
      <c r="N249" s="266">
        <f t="shared" si="294"/>
        <v>2.5275489210593065</v>
      </c>
      <c r="O249" s="266">
        <f t="shared" si="294"/>
        <v>4.8573468486664808</v>
      </c>
      <c r="P249" s="266">
        <f t="shared" si="294"/>
        <v>4.8573468486664666</v>
      </c>
      <c r="Q249" s="266">
        <f t="shared" si="294"/>
        <v>7.5568123103516314</v>
      </c>
      <c r="R249" s="266">
        <f t="shared" si="294"/>
        <v>7.5568123103516314</v>
      </c>
      <c r="S249" s="266">
        <f t="shared" si="294"/>
        <v>9.3173128411322068</v>
      </c>
      <c r="T249" s="272">
        <f t="shared" si="294"/>
        <v>9.3173128411322068</v>
      </c>
      <c r="U249" s="266">
        <f t="shared" si="294"/>
        <v>8.3201029620374456</v>
      </c>
      <c r="V249" s="266">
        <f t="shared" si="294"/>
        <v>8.3201029620374456</v>
      </c>
      <c r="W249" s="266">
        <f t="shared" si="294"/>
        <v>7.9649966650069999</v>
      </c>
      <c r="X249" s="267">
        <f t="shared" si="291"/>
        <v>7.9649966650069999</v>
      </c>
      <c r="Y249" s="12">
        <v>55450</v>
      </c>
      <c r="Z249" s="12">
        <v>50977</v>
      </c>
      <c r="AA249" s="67">
        <v>36213.262300000002</v>
      </c>
      <c r="AB249" s="283">
        <v>2</v>
      </c>
      <c r="AC249" s="67">
        <v>755</v>
      </c>
      <c r="AD249" s="265"/>
      <c r="AE249" s="266">
        <f t="shared" si="293"/>
        <v>0</v>
      </c>
      <c r="AF249" s="266">
        <f t="shared" si="293"/>
        <v>0</v>
      </c>
      <c r="AG249" s="266">
        <f t="shared" si="293"/>
        <v>0</v>
      </c>
      <c r="AH249" s="266">
        <f t="shared" si="293"/>
        <v>0</v>
      </c>
      <c r="AI249" s="266">
        <f t="shared" si="293"/>
        <v>0</v>
      </c>
      <c r="AJ249" s="266">
        <f t="shared" si="293"/>
        <v>0</v>
      </c>
      <c r="AK249" s="266">
        <f t="shared" si="293"/>
        <v>0.26490066225166231</v>
      </c>
      <c r="AL249" s="266">
        <f t="shared" si="293"/>
        <v>0.2649006622516481</v>
      </c>
      <c r="AM249" s="266">
        <f t="shared" si="293"/>
        <v>6.6225165562912025E-2</v>
      </c>
      <c r="AN249" s="266">
        <f t="shared" si="293"/>
        <v>6.6225165562912025E-2</v>
      </c>
      <c r="AO249" s="266">
        <f t="shared" si="293"/>
        <v>1.1258278145695471</v>
      </c>
      <c r="AP249" s="266">
        <f t="shared" si="293"/>
        <v>1.1258278145695328</v>
      </c>
      <c r="AQ249" s="266">
        <f t="shared" si="293"/>
        <v>4.0397350993377472</v>
      </c>
      <c r="AR249" s="272">
        <f t="shared" si="293"/>
        <v>4.0397350993377472</v>
      </c>
      <c r="AS249" s="266">
        <f t="shared" si="293"/>
        <v>11.390728476821195</v>
      </c>
      <c r="AT249" s="267">
        <f t="shared" si="292"/>
        <v>11.390728476821181</v>
      </c>
      <c r="AU249" s="36">
        <v>474.00000000000006</v>
      </c>
      <c r="AV249" s="146">
        <v>281</v>
      </c>
      <c r="AW249" s="67">
        <v>672.00000000000011</v>
      </c>
      <c r="AX249" s="67" t="s">
        <v>27</v>
      </c>
      <c r="AY249" s="255"/>
    </row>
    <row r="250" spans="5:51" x14ac:dyDescent="0.2">
      <c r="E250" s="261">
        <v>5</v>
      </c>
      <c r="F250" s="66" t="s">
        <v>12</v>
      </c>
      <c r="G250" s="36">
        <v>13216</v>
      </c>
      <c r="H250" s="265"/>
      <c r="I250" s="266">
        <f t="shared" si="294"/>
        <v>0.26335877862594259</v>
      </c>
      <c r="J250" s="266">
        <f t="shared" si="294"/>
        <v>0.2633587786259568</v>
      </c>
      <c r="K250" s="266">
        <f t="shared" si="294"/>
        <v>0.6832061068702302</v>
      </c>
      <c r="L250" s="266">
        <f t="shared" si="294"/>
        <v>0.6832061068702302</v>
      </c>
      <c r="M250" s="266">
        <f t="shared" si="294"/>
        <v>3.6335877862595396</v>
      </c>
      <c r="N250" s="266">
        <f t="shared" si="294"/>
        <v>3.6335877862595396</v>
      </c>
      <c r="O250" s="266">
        <f t="shared" si="294"/>
        <v>4.5801526717557266</v>
      </c>
      <c r="P250" s="266">
        <f t="shared" si="294"/>
        <v>4.5801526717557266</v>
      </c>
      <c r="Q250" s="266">
        <f t="shared" si="294"/>
        <v>6.4885496183206186</v>
      </c>
      <c r="R250" s="266">
        <f t="shared" si="294"/>
        <v>6.4885496183206044</v>
      </c>
      <c r="S250" s="266">
        <f t="shared" si="294"/>
        <v>8.3969465648855035</v>
      </c>
      <c r="T250" s="272">
        <f t="shared" si="294"/>
        <v>8.3969465648854893</v>
      </c>
      <c r="U250" s="266">
        <f t="shared" si="294"/>
        <v>6.870229007633597</v>
      </c>
      <c r="V250" s="266">
        <f t="shared" si="294"/>
        <v>6.8702290076335828</v>
      </c>
      <c r="W250" s="266">
        <f t="shared" si="294"/>
        <v>6.8702290076335863</v>
      </c>
      <c r="X250" s="267">
        <f t="shared" si="291"/>
        <v>6.8702290076335935</v>
      </c>
      <c r="Y250" s="12">
        <v>6986.3206106870221</v>
      </c>
      <c r="Z250" s="12">
        <v>6346.7065648854959</v>
      </c>
      <c r="AA250" s="67">
        <v>5044.2748091603053</v>
      </c>
      <c r="AB250" s="283">
        <v>11</v>
      </c>
      <c r="AC250" s="66">
        <v>755</v>
      </c>
      <c r="AD250" s="265"/>
      <c r="AE250" s="266">
        <f t="shared" si="293"/>
        <v>-1.0258415380377528E-3</v>
      </c>
      <c r="AF250" s="266">
        <f t="shared" si="293"/>
        <v>-1.0258415380377528E-3</v>
      </c>
      <c r="AG250" s="266">
        <f t="shared" si="293"/>
        <v>0</v>
      </c>
      <c r="AH250" s="266">
        <f t="shared" si="293"/>
        <v>0</v>
      </c>
      <c r="AI250" s="266">
        <f t="shared" si="293"/>
        <v>0</v>
      </c>
      <c r="AJ250" s="266">
        <f t="shared" si="293"/>
        <v>0</v>
      </c>
      <c r="AK250" s="266">
        <f t="shared" si="293"/>
        <v>0.26490609717372138</v>
      </c>
      <c r="AL250" s="266">
        <f t="shared" si="293"/>
        <v>0.26490609717370717</v>
      </c>
      <c r="AM250" s="266">
        <f t="shared" si="293"/>
        <v>6.6226524293426792E-2</v>
      </c>
      <c r="AN250" s="266">
        <f t="shared" si="293"/>
        <v>6.6226524293426792E-2</v>
      </c>
      <c r="AO250" s="266">
        <f t="shared" si="293"/>
        <v>1.1258509129882697</v>
      </c>
      <c r="AP250" s="266">
        <f t="shared" si="293"/>
        <v>1.1258509129882839</v>
      </c>
      <c r="AQ250" s="266">
        <f t="shared" si="293"/>
        <v>4.0398179818990911</v>
      </c>
      <c r="AR250" s="272">
        <f t="shared" si="293"/>
        <v>4.0398179818991053</v>
      </c>
      <c r="AS250" s="266">
        <f t="shared" si="293"/>
        <v>11.390962178469593</v>
      </c>
      <c r="AT250" s="267">
        <f t="shared" si="292"/>
        <v>11.390962178469579</v>
      </c>
      <c r="AU250" s="36">
        <v>474.00000000000006</v>
      </c>
      <c r="AV250" s="146">
        <v>281</v>
      </c>
      <c r="AW250" s="67">
        <v>672.00000000000011</v>
      </c>
      <c r="AX250" s="67" t="s">
        <v>29</v>
      </c>
      <c r="AY250" s="255"/>
    </row>
    <row r="251" spans="5:51" x14ac:dyDescent="0.2">
      <c r="E251" s="261">
        <v>7</v>
      </c>
      <c r="F251" s="66" t="s">
        <v>23</v>
      </c>
      <c r="G251" s="36">
        <v>161661</v>
      </c>
      <c r="H251" s="265"/>
      <c r="I251" s="266">
        <f t="shared" si="294"/>
        <v>0.3139658279592652</v>
      </c>
      <c r="J251" s="266">
        <f t="shared" si="294"/>
        <v>0.31396582795929362</v>
      </c>
      <c r="K251" s="266">
        <f t="shared" si="294"/>
        <v>0</v>
      </c>
      <c r="L251" s="266">
        <f t="shared" si="294"/>
        <v>0</v>
      </c>
      <c r="M251" s="266">
        <f t="shared" si="294"/>
        <v>2.1977607957149985</v>
      </c>
      <c r="N251" s="266">
        <f t="shared" si="294"/>
        <v>2.1977607957149985</v>
      </c>
      <c r="O251" s="266">
        <f t="shared" si="294"/>
        <v>4.2908663154435516</v>
      </c>
      <c r="P251" s="266">
        <f t="shared" si="294"/>
        <v>4.2908663154435516</v>
      </c>
      <c r="Q251" s="266">
        <f t="shared" si="294"/>
        <v>6.2793165591857161</v>
      </c>
      <c r="R251" s="266">
        <f t="shared" si="294"/>
        <v>6.2793165591856734</v>
      </c>
      <c r="S251" s="266">
        <f t="shared" si="294"/>
        <v>9.3706724037078857</v>
      </c>
      <c r="T251" s="272">
        <f t="shared" si="294"/>
        <v>9.3706724037078928</v>
      </c>
      <c r="U251" s="266">
        <f t="shared" si="294"/>
        <v>7.6202122827618126</v>
      </c>
      <c r="V251" s="266">
        <f t="shared" si="294"/>
        <v>7.6202122827618126</v>
      </c>
      <c r="W251" s="266">
        <f t="shared" si="294"/>
        <v>8.1824921336055532</v>
      </c>
      <c r="X251" s="267">
        <f t="shared" si="291"/>
        <v>8.1824921336055638</v>
      </c>
      <c r="Y251" s="12">
        <v>0</v>
      </c>
      <c r="Z251" s="12">
        <v>0</v>
      </c>
      <c r="AA251" s="67">
        <v>64429.263452227067</v>
      </c>
      <c r="AB251" s="283">
        <v>1</v>
      </c>
      <c r="AC251" s="67">
        <v>172</v>
      </c>
      <c r="AD251" s="265"/>
      <c r="AE251" s="266">
        <f t="shared" si="293"/>
        <v>0</v>
      </c>
      <c r="AF251" s="266">
        <f t="shared" si="293"/>
        <v>0</v>
      </c>
      <c r="AG251" s="266">
        <f t="shared" si="293"/>
        <v>0</v>
      </c>
      <c r="AH251" s="266">
        <f t="shared" si="293"/>
        <v>0</v>
      </c>
      <c r="AI251" s="266">
        <f t="shared" si="293"/>
        <v>0</v>
      </c>
      <c r="AJ251" s="266">
        <f t="shared" si="293"/>
        <v>0</v>
      </c>
      <c r="AK251" s="266">
        <f t="shared" si="293"/>
        <v>0.42016806722686795</v>
      </c>
      <c r="AL251" s="266">
        <f t="shared" si="293"/>
        <v>0.42016806722692479</v>
      </c>
      <c r="AM251" s="266">
        <f t="shared" si="293"/>
        <v>0.84033613445376432</v>
      </c>
      <c r="AN251" s="266">
        <f t="shared" si="293"/>
        <v>0.84033613445379274</v>
      </c>
      <c r="AO251" s="266">
        <f t="shared" si="293"/>
        <v>0.84033613445376432</v>
      </c>
      <c r="AP251" s="266">
        <f t="shared" si="293"/>
        <v>0.84033613445379274</v>
      </c>
      <c r="AQ251" s="266">
        <f t="shared" si="293"/>
        <v>3.3613445378151283</v>
      </c>
      <c r="AR251" s="272">
        <f t="shared" si="293"/>
        <v>3.3613445378151283</v>
      </c>
      <c r="AS251" s="266">
        <f t="shared" si="293"/>
        <v>10.504201680672253</v>
      </c>
      <c r="AT251" s="267">
        <f t="shared" si="292"/>
        <v>10.504201680672267</v>
      </c>
      <c r="AU251" s="36">
        <v>92.88000000000001</v>
      </c>
      <c r="AV251" s="146">
        <v>113.52000000000001</v>
      </c>
      <c r="AW251" s="67">
        <v>153.21008403361344</v>
      </c>
      <c r="AX251" s="67" t="s">
        <v>150</v>
      </c>
      <c r="AY251" s="255"/>
    </row>
    <row r="252" spans="5:51" x14ac:dyDescent="0.2">
      <c r="E252" s="261">
        <v>9</v>
      </c>
      <c r="F252" s="66" t="s">
        <v>22</v>
      </c>
      <c r="G252" s="36">
        <v>21762</v>
      </c>
      <c r="H252" s="265"/>
      <c r="I252" s="266">
        <f t="shared" si="294"/>
        <v>0.14474772539288949</v>
      </c>
      <c r="J252" s="266">
        <f t="shared" si="294"/>
        <v>0.14474772539288949</v>
      </c>
      <c r="K252" s="266">
        <f t="shared" si="294"/>
        <v>0.35842293906809175</v>
      </c>
      <c r="L252" s="266">
        <f t="shared" si="294"/>
        <v>0.35842293906810596</v>
      </c>
      <c r="M252" s="266">
        <f t="shared" si="294"/>
        <v>3.313114603437171</v>
      </c>
      <c r="N252" s="266">
        <f t="shared" si="294"/>
        <v>3.3131146034371852</v>
      </c>
      <c r="O252" s="266">
        <f t="shared" si="294"/>
        <v>3.8737248414667675</v>
      </c>
      <c r="P252" s="266">
        <f t="shared" si="294"/>
        <v>3.8737248414667818</v>
      </c>
      <c r="Q252" s="266">
        <f t="shared" si="294"/>
        <v>5.123609962319648</v>
      </c>
      <c r="R252" s="266">
        <f t="shared" si="294"/>
        <v>5.1236099623196338</v>
      </c>
      <c r="S252" s="266">
        <f t="shared" si="294"/>
        <v>8.5607940446650161</v>
      </c>
      <c r="T252" s="272">
        <f t="shared" si="294"/>
        <v>8.560794044665009</v>
      </c>
      <c r="U252" s="266">
        <f t="shared" si="294"/>
        <v>7.4878228104034577</v>
      </c>
      <c r="V252" s="266">
        <f t="shared" si="294"/>
        <v>7.4878228104034577</v>
      </c>
      <c r="W252" s="266">
        <f t="shared" si="294"/>
        <v>9.2569616763165072</v>
      </c>
      <c r="X252" s="267">
        <f t="shared" si="291"/>
        <v>9.2569616763165179</v>
      </c>
      <c r="Y252" s="12">
        <v>11743</v>
      </c>
      <c r="Z252" s="12">
        <v>9993</v>
      </c>
      <c r="AA252" s="67">
        <v>9165.9200999999994</v>
      </c>
      <c r="AB252" s="283">
        <v>12</v>
      </c>
      <c r="AC252" s="66">
        <v>7</v>
      </c>
      <c r="AD252" s="265"/>
      <c r="AE252" s="266">
        <f t="shared" si="293"/>
        <v>-2.5270890756559083E-3</v>
      </c>
      <c r="AF252" s="266">
        <f t="shared" si="293"/>
        <v>-2.5270890756416975E-3</v>
      </c>
      <c r="AG252" s="266">
        <f t="shared" si="293"/>
        <v>0</v>
      </c>
      <c r="AH252" s="266">
        <f t="shared" si="293"/>
        <v>0</v>
      </c>
      <c r="AI252" s="266">
        <f t="shared" si="293"/>
        <v>0</v>
      </c>
      <c r="AJ252" s="266">
        <f t="shared" si="293"/>
        <v>0</v>
      </c>
      <c r="AK252" s="266">
        <f t="shared" si="293"/>
        <v>0</v>
      </c>
      <c r="AL252" s="266">
        <f t="shared" si="293"/>
        <v>0</v>
      </c>
      <c r="AM252" s="266">
        <f t="shared" si="293"/>
        <v>0</v>
      </c>
      <c r="AN252" s="266">
        <f t="shared" si="293"/>
        <v>0</v>
      </c>
      <c r="AO252" s="266">
        <f t="shared" si="293"/>
        <v>0</v>
      </c>
      <c r="AP252" s="266">
        <f t="shared" si="293"/>
        <v>0</v>
      </c>
      <c r="AQ252" s="266">
        <f t="shared" si="293"/>
        <v>0</v>
      </c>
      <c r="AR252" s="272">
        <f t="shared" si="293"/>
        <v>0</v>
      </c>
      <c r="AS252" s="266">
        <f t="shared" si="293"/>
        <v>42.859308933493416</v>
      </c>
      <c r="AT252" s="267">
        <f t="shared" si="292"/>
        <v>42.859308933493409</v>
      </c>
      <c r="AU252" s="36">
        <v>0</v>
      </c>
      <c r="AV252" s="146">
        <v>0</v>
      </c>
      <c r="AW252" s="67">
        <v>7</v>
      </c>
      <c r="AX252" s="67" t="s">
        <v>46</v>
      </c>
      <c r="AY252" s="255"/>
    </row>
    <row r="253" spans="5:51" x14ac:dyDescent="0.2">
      <c r="E253" s="261">
        <v>12</v>
      </c>
      <c r="F253" s="66" t="s">
        <v>46</v>
      </c>
      <c r="G253" s="36">
        <v>619</v>
      </c>
      <c r="H253" s="265"/>
      <c r="I253" s="266">
        <f t="shared" si="294"/>
        <v>8.0775444264943985E-2</v>
      </c>
      <c r="J253" s="266">
        <f t="shared" si="294"/>
        <v>8.0775444264943985E-2</v>
      </c>
      <c r="K253" s="266">
        <f t="shared" si="294"/>
        <v>0.40387722132471993</v>
      </c>
      <c r="L253" s="266">
        <f t="shared" si="294"/>
        <v>0.40387722132471993</v>
      </c>
      <c r="M253" s="266">
        <f t="shared" si="294"/>
        <v>2.2617124394184174</v>
      </c>
      <c r="N253" s="266">
        <f t="shared" si="294"/>
        <v>2.2617124394184032</v>
      </c>
      <c r="O253" s="266">
        <f t="shared" si="294"/>
        <v>2.7463651050080813</v>
      </c>
      <c r="P253" s="266">
        <f t="shared" si="294"/>
        <v>2.7463651050080813</v>
      </c>
      <c r="Q253" s="266">
        <f t="shared" si="294"/>
        <v>2.1809369951534734</v>
      </c>
      <c r="R253" s="266">
        <f t="shared" si="294"/>
        <v>2.1809369951534734</v>
      </c>
      <c r="S253" s="266">
        <f t="shared" si="294"/>
        <v>4.7657512116316667</v>
      </c>
      <c r="T253" s="272">
        <f t="shared" si="294"/>
        <v>4.7657512116316667</v>
      </c>
      <c r="U253" s="266">
        <f t="shared" si="294"/>
        <v>14.297253634894986</v>
      </c>
      <c r="V253" s="266">
        <f t="shared" si="294"/>
        <v>14.297253634894993</v>
      </c>
      <c r="W253" s="266">
        <f t="shared" si="294"/>
        <v>18.901453957996768</v>
      </c>
      <c r="X253" s="267">
        <f t="shared" si="291"/>
        <v>18.901453957996765</v>
      </c>
      <c r="Y253" s="12">
        <v>0</v>
      </c>
      <c r="Z253" s="12">
        <v>0</v>
      </c>
      <c r="AA253" s="67">
        <v>288</v>
      </c>
      <c r="AB253" s="283">
        <v>6</v>
      </c>
      <c r="AC253" s="66"/>
      <c r="AD253" s="36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46"/>
      <c r="AU253" s="36"/>
      <c r="AV253" s="146"/>
      <c r="AW253" s="67"/>
      <c r="AX253" s="67" t="s">
        <v>24</v>
      </c>
      <c r="AY253" s="255"/>
    </row>
    <row r="254" spans="5:51" x14ac:dyDescent="0.2">
      <c r="E254" s="261">
        <v>14</v>
      </c>
      <c r="F254" s="66" t="s">
        <v>41</v>
      </c>
      <c r="G254" s="36">
        <v>0</v>
      </c>
      <c r="H254" s="36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46"/>
      <c r="Y254" s="12">
        <v>0</v>
      </c>
      <c r="Z254" s="12">
        <v>0</v>
      </c>
      <c r="AA254" s="67">
        <v>0</v>
      </c>
      <c r="AB254" s="283">
        <v>17</v>
      </c>
      <c r="AC254" s="66">
        <v>428</v>
      </c>
      <c r="AD254" s="36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46"/>
      <c r="AU254" s="282"/>
      <c r="AV254" s="280"/>
      <c r="AW254" s="41"/>
      <c r="AX254" s="67" t="s">
        <v>116</v>
      </c>
      <c r="AY254" s="255"/>
    </row>
    <row r="255" spans="5:51" x14ac:dyDescent="0.2">
      <c r="E255" s="261">
        <v>16</v>
      </c>
      <c r="F255" s="66" t="s">
        <v>115</v>
      </c>
      <c r="G255" s="36">
        <v>0</v>
      </c>
      <c r="H255" s="36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46"/>
      <c r="Y255" s="12">
        <v>0</v>
      </c>
      <c r="Z255" s="12">
        <v>0</v>
      </c>
      <c r="AA255" s="67">
        <v>0</v>
      </c>
      <c r="AB255" s="283">
        <v>22</v>
      </c>
      <c r="AC255" s="278">
        <v>584</v>
      </c>
      <c r="AD255" s="36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46"/>
      <c r="AU255" s="36"/>
      <c r="AV255" s="146"/>
      <c r="AW255" s="67"/>
      <c r="AX255" s="67" t="s">
        <v>128</v>
      </c>
      <c r="AY255" s="255"/>
    </row>
    <row r="256" spans="5:51" ht="13.5" thickBot="1" x14ac:dyDescent="0.25">
      <c r="E256" s="261">
        <v>23</v>
      </c>
      <c r="F256" s="208" t="s">
        <v>129</v>
      </c>
      <c r="G256" s="147">
        <v>13715</v>
      </c>
      <c r="H256" s="147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148"/>
      <c r="Y256" s="205">
        <v>0</v>
      </c>
      <c r="Z256" s="205">
        <v>0</v>
      </c>
      <c r="AA256" s="149">
        <v>0</v>
      </c>
      <c r="AB256" s="283">
        <v>24</v>
      </c>
      <c r="AC256" s="279">
        <v>486</v>
      </c>
      <c r="AD256" s="147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  <c r="AS256" s="205"/>
      <c r="AT256" s="148"/>
      <c r="AU256" s="147">
        <v>0</v>
      </c>
      <c r="AV256" s="148">
        <v>0</v>
      </c>
      <c r="AW256" s="149">
        <v>0</v>
      </c>
      <c r="AX256" s="149" t="s">
        <v>130</v>
      </c>
      <c r="AY256" s="255"/>
    </row>
    <row r="257" spans="5:51" x14ac:dyDescent="0.2">
      <c r="E257" s="255"/>
      <c r="F257" s="255"/>
      <c r="G257" s="255"/>
      <c r="H257" s="255"/>
      <c r="I257" s="255"/>
      <c r="J257" s="255"/>
      <c r="K257" s="255"/>
      <c r="L257" s="255"/>
      <c r="M257" s="255"/>
      <c r="N257" s="255"/>
      <c r="O257" s="255"/>
      <c r="P257" s="255"/>
      <c r="Q257" s="255"/>
      <c r="R257" s="255"/>
      <c r="S257" s="255"/>
      <c r="T257" s="255"/>
      <c r="U257" s="255"/>
      <c r="V257" s="255"/>
      <c r="W257" s="255"/>
      <c r="X257" s="255"/>
      <c r="Y257" s="255"/>
      <c r="Z257" s="255"/>
      <c r="AA257" s="255"/>
      <c r="AB257" s="255"/>
      <c r="AC257" s="255"/>
      <c r="AD257" s="284"/>
      <c r="AE257" s="284"/>
      <c r="AF257" s="284"/>
      <c r="AG257" s="284"/>
      <c r="AH257" s="284"/>
      <c r="AI257" s="284"/>
      <c r="AJ257" s="284"/>
      <c r="AK257" s="284"/>
      <c r="AL257" s="284"/>
      <c r="AM257" s="284"/>
      <c r="AN257" s="284"/>
      <c r="AO257" s="284"/>
      <c r="AP257" s="284"/>
      <c r="AQ257" s="284"/>
      <c r="AR257" s="284"/>
      <c r="AS257" s="284"/>
      <c r="AT257" s="284"/>
      <c r="AU257" s="255"/>
      <c r="AV257" s="255"/>
      <c r="AW257" s="255"/>
      <c r="AX257" s="255"/>
      <c r="AY257" s="255"/>
    </row>
    <row r="258" spans="5:51" x14ac:dyDescent="0.2">
      <c r="E258" s="255"/>
      <c r="F258" s="255"/>
      <c r="G258" s="255"/>
      <c r="H258" s="255"/>
      <c r="I258" s="255"/>
      <c r="J258" s="255"/>
      <c r="K258" s="255"/>
      <c r="L258" s="255"/>
      <c r="M258" s="255"/>
      <c r="N258" s="255"/>
      <c r="O258" s="255"/>
      <c r="P258" s="255"/>
      <c r="Q258" s="255"/>
      <c r="R258" s="255"/>
      <c r="S258" s="255"/>
      <c r="T258" s="255"/>
      <c r="U258" s="255"/>
      <c r="V258" s="255"/>
      <c r="W258" s="255"/>
      <c r="X258" s="255"/>
      <c r="Y258" s="255"/>
      <c r="Z258" s="255"/>
      <c r="AA258" s="255"/>
      <c r="AB258" s="255"/>
      <c r="AC258" s="255"/>
      <c r="AD258" s="284"/>
      <c r="AE258" s="284"/>
      <c r="AF258" s="284"/>
      <c r="AG258" s="284"/>
      <c r="AH258" s="284"/>
      <c r="AI258" s="284"/>
      <c r="AJ258" s="284"/>
      <c r="AK258" s="284"/>
      <c r="AL258" s="284"/>
      <c r="AM258" s="284"/>
      <c r="AN258" s="284"/>
      <c r="AO258" s="284"/>
      <c r="AP258" s="284"/>
      <c r="AQ258" s="284"/>
      <c r="AR258" s="284"/>
      <c r="AS258" s="284"/>
      <c r="AT258" s="284"/>
      <c r="AU258" s="255"/>
      <c r="AV258" s="255"/>
      <c r="AW258" s="255"/>
      <c r="AX258" s="255"/>
      <c r="AY258" s="255"/>
    </row>
  </sheetData>
  <sortState ref="AB196:AX221">
    <sortCondition ref="AR196:AR221"/>
  </sortState>
  <mergeCells count="12">
    <mergeCell ref="G152:X153"/>
    <mergeCell ref="G192:X193"/>
    <mergeCell ref="AC152:AT153"/>
    <mergeCell ref="AC192:AT193"/>
    <mergeCell ref="G227:X228"/>
    <mergeCell ref="AC227:AT228"/>
    <mergeCell ref="G16:P16"/>
    <mergeCell ref="T16:AC16"/>
    <mergeCell ref="G82:X83"/>
    <mergeCell ref="AC82:AT83"/>
    <mergeCell ref="G116:X117"/>
    <mergeCell ref="AC116:AT117"/>
  </mergeCells>
  <hyperlinks>
    <hyperlink ref="AG31" r:id="rId1"/>
    <hyperlink ref="AG21" r:id="rId2" location="1164290551" display="https://www.bag.admin.ch/bag/fr/home/krankheiten/ausbrueche-epidemien-pandemien/aktuelle-ausbrueche-epidemien/novel-cov/situation-schweiz-und-international.html - 1164290551"/>
    <hyperlink ref="AG26" r:id="rId3"/>
    <hyperlink ref="AG29" r:id="rId4"/>
    <hyperlink ref="AG22" r:id="rId5"/>
    <hyperlink ref="AG23" r:id="rId6"/>
    <hyperlink ref="AG24" r:id="rId7"/>
    <hyperlink ref="AG25" r:id="rId8"/>
    <hyperlink ref="AG27" r:id="rId9"/>
    <hyperlink ref="AG28" r:id="rId10"/>
    <hyperlink ref="AG30" r:id="rId11" display="https://epidemio.wiv-isp.be/ID/Documents/Covid19/Meest recente update.pdf"/>
    <hyperlink ref="AG34" r:id="rId12"/>
    <hyperlink ref="Y32" r:id="rId13" display="++++Russell_IFR_Diamond_Princess_2020.03.05.20031773v2.full.pdf"/>
    <hyperlink ref="B32" r:id="rId14"/>
  </hyperlinks>
  <pageMargins left="0.7" right="0.7" top="0.75" bottom="0.75" header="0.3" footer="0.3"/>
  <pageSetup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1"/>
  <sheetViews>
    <sheetView zoomScale="75" workbookViewId="0">
      <selection activeCell="D37" sqref="D37"/>
    </sheetView>
    <sheetView workbookViewId="1"/>
  </sheetViews>
  <sheetFormatPr defaultColWidth="8.85546875" defaultRowHeight="12.75" x14ac:dyDescent="0.2"/>
  <cols>
    <col min="1" max="1" width="7.42578125" customWidth="1"/>
    <col min="2" max="2" width="14.85546875" bestFit="1" customWidth="1"/>
    <col min="3" max="3" width="14.85546875" customWidth="1"/>
    <col min="15" max="15" width="11.7109375" customWidth="1"/>
  </cols>
  <sheetData>
    <row r="1" spans="1:22" ht="12.95" x14ac:dyDescent="0.15">
      <c r="Q1" s="26" t="s">
        <v>20</v>
      </c>
      <c r="R1" s="16" t="s">
        <v>11</v>
      </c>
      <c r="S1" s="16" t="s">
        <v>14</v>
      </c>
      <c r="T1" s="16" t="s">
        <v>17</v>
      </c>
      <c r="U1" s="17" t="s">
        <v>18</v>
      </c>
    </row>
    <row r="2" spans="1:22" ht="12.95" x14ac:dyDescent="0.15">
      <c r="Q2" s="18" t="s">
        <v>0</v>
      </c>
      <c r="R2" s="28">
        <v>111</v>
      </c>
      <c r="S2" s="24">
        <v>100</v>
      </c>
      <c r="T2" s="1">
        <f>R2/R$2</f>
        <v>1</v>
      </c>
      <c r="U2" s="19">
        <f>S2/S$2</f>
        <v>1</v>
      </c>
    </row>
    <row r="3" spans="1:22" ht="14.1" thickBot="1" x14ac:dyDescent="0.2">
      <c r="A3" t="s">
        <v>85</v>
      </c>
      <c r="E3" s="52" t="s">
        <v>0</v>
      </c>
      <c r="F3" s="52" t="s">
        <v>1</v>
      </c>
      <c r="G3" s="53" t="s">
        <v>2</v>
      </c>
      <c r="H3" s="52" t="s">
        <v>3</v>
      </c>
      <c r="I3" s="52" t="s">
        <v>4</v>
      </c>
      <c r="J3" s="52" t="s">
        <v>5</v>
      </c>
      <c r="K3" s="52" t="s">
        <v>6</v>
      </c>
      <c r="L3" s="52" t="s">
        <v>7</v>
      </c>
      <c r="M3" s="52" t="s">
        <v>8</v>
      </c>
      <c r="N3" s="52" t="s">
        <v>25</v>
      </c>
      <c r="O3" s="54" t="s">
        <v>32</v>
      </c>
      <c r="P3" s="42" t="s">
        <v>34</v>
      </c>
      <c r="R3" s="18" t="s">
        <v>1</v>
      </c>
      <c r="S3" s="24">
        <v>0</v>
      </c>
      <c r="T3" s="24">
        <v>0</v>
      </c>
      <c r="U3" s="1">
        <f t="shared" ref="U3:U13" si="0">S3/R$2</f>
        <v>0</v>
      </c>
      <c r="V3" s="19">
        <f t="shared" ref="V3:V13" si="1">T3/S$2</f>
        <v>0</v>
      </c>
    </row>
    <row r="4" spans="1:22" ht="15.75" thickBot="1" x14ac:dyDescent="0.25">
      <c r="B4" s="106" t="s">
        <v>76</v>
      </c>
      <c r="C4" s="196" t="s">
        <v>21</v>
      </c>
      <c r="D4" s="55" t="s">
        <v>30</v>
      </c>
      <c r="E4" s="61">
        <v>199</v>
      </c>
      <c r="F4" s="58">
        <v>0</v>
      </c>
      <c r="G4" s="45">
        <v>0</v>
      </c>
      <c r="H4" s="45">
        <v>0</v>
      </c>
      <c r="I4" s="45">
        <v>0</v>
      </c>
      <c r="J4" s="45">
        <v>0</v>
      </c>
      <c r="K4" s="45">
        <v>4.0201005025125629E-2</v>
      </c>
      <c r="L4" s="45">
        <v>0.12060301507537688</v>
      </c>
      <c r="M4" s="45">
        <v>0.36180904522613067</v>
      </c>
      <c r="N4" s="45">
        <v>0.47738693467336685</v>
      </c>
      <c r="O4" s="46">
        <f>SUM(M4:N4)</f>
        <v>0.83919597989949746</v>
      </c>
      <c r="P4" s="47"/>
      <c r="R4" s="20" t="s">
        <v>2</v>
      </c>
      <c r="S4" s="24">
        <v>0</v>
      </c>
      <c r="T4" s="24">
        <v>0</v>
      </c>
      <c r="U4" s="1">
        <f t="shared" si="0"/>
        <v>0</v>
      </c>
      <c r="V4" s="19">
        <f t="shared" si="1"/>
        <v>0</v>
      </c>
    </row>
    <row r="5" spans="1:22" ht="15.75" thickBot="1" x14ac:dyDescent="0.25">
      <c r="C5" s="196"/>
      <c r="D5" s="56" t="s">
        <v>31</v>
      </c>
      <c r="E5" s="62">
        <v>137</v>
      </c>
      <c r="F5" s="59">
        <v>0</v>
      </c>
      <c r="G5" s="43">
        <v>0</v>
      </c>
      <c r="H5" s="43">
        <v>0</v>
      </c>
      <c r="I5" s="43">
        <v>0</v>
      </c>
      <c r="J5" s="43">
        <v>0</v>
      </c>
      <c r="K5" s="43">
        <v>1.4598540145985401E-2</v>
      </c>
      <c r="L5" s="43">
        <v>0.11678832116788321</v>
      </c>
      <c r="M5" s="43">
        <v>0.23357664233576642</v>
      </c>
      <c r="N5" s="43">
        <v>0.63503649635036497</v>
      </c>
      <c r="O5" s="44">
        <f t="shared" ref="O5:O18" si="2">SUM(M5:N5)</f>
        <v>0.86861313868613133</v>
      </c>
      <c r="P5" s="48">
        <f>O5/O4</f>
        <v>1.0350539796319769</v>
      </c>
      <c r="R5" s="18" t="s">
        <v>3</v>
      </c>
      <c r="S5" s="24">
        <v>0</v>
      </c>
      <c r="T5" s="24">
        <v>0</v>
      </c>
      <c r="U5" s="1">
        <f t="shared" si="0"/>
        <v>0</v>
      </c>
      <c r="V5" s="19">
        <f t="shared" si="1"/>
        <v>0</v>
      </c>
    </row>
    <row r="6" spans="1:22" ht="15.75" thickBot="1" x14ac:dyDescent="0.25">
      <c r="C6" s="196"/>
      <c r="D6" s="57" t="s">
        <v>33</v>
      </c>
      <c r="E6" s="63">
        <v>336</v>
      </c>
      <c r="F6" s="60">
        <v>0</v>
      </c>
      <c r="G6" s="49">
        <v>0</v>
      </c>
      <c r="H6" s="49">
        <v>0</v>
      </c>
      <c r="I6" s="49">
        <v>0</v>
      </c>
      <c r="J6" s="49">
        <v>0</v>
      </c>
      <c r="K6" s="49">
        <v>2.976190476190476E-2</v>
      </c>
      <c r="L6" s="49">
        <v>0.11904761904761904</v>
      </c>
      <c r="M6" s="49">
        <v>0.30952380952380953</v>
      </c>
      <c r="N6" s="49">
        <v>0.54166666666666674</v>
      </c>
      <c r="O6" s="50">
        <f t="shared" si="2"/>
        <v>0.85119047619047628</v>
      </c>
      <c r="P6" s="51"/>
      <c r="R6" s="18" t="s">
        <v>4</v>
      </c>
      <c r="S6" s="24">
        <v>1</v>
      </c>
      <c r="T6" s="24">
        <v>0</v>
      </c>
      <c r="U6" s="1">
        <f t="shared" si="0"/>
        <v>9.0090090090090089E-3</v>
      </c>
      <c r="V6" s="19">
        <f t="shared" si="1"/>
        <v>0</v>
      </c>
    </row>
    <row r="7" spans="1:22" ht="15.75" thickBot="1" x14ac:dyDescent="0.25">
      <c r="B7" s="106" t="s">
        <v>81</v>
      </c>
      <c r="C7" s="196" t="s">
        <v>20</v>
      </c>
      <c r="D7" s="55" t="s">
        <v>30</v>
      </c>
      <c r="E7" s="61">
        <v>4325</v>
      </c>
      <c r="F7" s="58">
        <v>0</v>
      </c>
      <c r="G7" s="45">
        <v>0</v>
      </c>
      <c r="H7" s="45">
        <v>1.8497109826589595E-3</v>
      </c>
      <c r="I7" s="45">
        <v>3.4682080924855491E-3</v>
      </c>
      <c r="J7" s="45">
        <v>1.0173410404624278E-2</v>
      </c>
      <c r="K7" s="45">
        <v>3.3526011560693639E-2</v>
      </c>
      <c r="L7" s="45">
        <v>0.10289017341040463</v>
      </c>
      <c r="M7" s="45">
        <v>0.3047398843930636</v>
      </c>
      <c r="N7" s="45">
        <v>0.54335260115606931</v>
      </c>
      <c r="O7" s="46">
        <f t="shared" si="2"/>
        <v>0.84809248554913297</v>
      </c>
      <c r="P7" s="47"/>
      <c r="R7" s="18" t="s">
        <v>5</v>
      </c>
      <c r="S7" s="24">
        <v>3</v>
      </c>
      <c r="T7" s="24">
        <v>0</v>
      </c>
      <c r="U7" s="1">
        <f t="shared" si="0"/>
        <v>2.7027027027027029E-2</v>
      </c>
      <c r="V7" s="19">
        <f t="shared" si="1"/>
        <v>0</v>
      </c>
    </row>
    <row r="8" spans="1:22" ht="15.75" thickBot="1" x14ac:dyDescent="0.25">
      <c r="C8" s="196"/>
      <c r="D8" s="56" t="s">
        <v>31</v>
      </c>
      <c r="E8" s="62">
        <v>2781</v>
      </c>
      <c r="F8" s="59">
        <v>3.595828838547285E-4</v>
      </c>
      <c r="G8" s="43">
        <v>3.595828838547285E-4</v>
      </c>
      <c r="H8" s="43">
        <v>1.0787486515641855E-3</v>
      </c>
      <c r="I8" s="43">
        <v>3.2362459546925568E-3</v>
      </c>
      <c r="J8" s="43">
        <v>7.9108234448040278E-3</v>
      </c>
      <c r="K8" s="43">
        <v>2.1934555915138439E-2</v>
      </c>
      <c r="L8" s="43">
        <v>6.4365336209996404E-2</v>
      </c>
      <c r="M8" s="43">
        <v>0.19057892844300611</v>
      </c>
      <c r="N8" s="43">
        <v>0.71017619561308887</v>
      </c>
      <c r="O8" s="44">
        <f t="shared" si="2"/>
        <v>0.90075512405609492</v>
      </c>
      <c r="P8" s="48">
        <f>O8/O7</f>
        <v>1.062095395731355</v>
      </c>
      <c r="R8" s="18" t="s">
        <v>6</v>
      </c>
      <c r="S8" s="24">
        <v>9</v>
      </c>
      <c r="T8" s="24">
        <v>5</v>
      </c>
      <c r="U8" s="1">
        <f t="shared" si="0"/>
        <v>8.1081081081081086E-2</v>
      </c>
      <c r="V8" s="19">
        <f t="shared" si="1"/>
        <v>0.05</v>
      </c>
    </row>
    <row r="9" spans="1:22" ht="15.75" thickBot="1" x14ac:dyDescent="0.25">
      <c r="C9" s="196"/>
      <c r="D9" s="57" t="s">
        <v>33</v>
      </c>
      <c r="E9" s="63">
        <v>7106</v>
      </c>
      <c r="F9" s="60">
        <v>1.4072614691809738E-4</v>
      </c>
      <c r="G9" s="49">
        <v>1.4072614691809738E-4</v>
      </c>
      <c r="H9" s="49">
        <v>1.5479876160990713E-3</v>
      </c>
      <c r="I9" s="49">
        <v>3.3774275260343373E-3</v>
      </c>
      <c r="J9" s="49">
        <v>9.2879256965944269E-3</v>
      </c>
      <c r="K9" s="49">
        <v>2.898958626512806E-2</v>
      </c>
      <c r="L9" s="49">
        <v>8.7813115676892761E-2</v>
      </c>
      <c r="M9" s="49">
        <v>0.26006191950464397</v>
      </c>
      <c r="N9" s="49">
        <v>0.60864058542077115</v>
      </c>
      <c r="O9" s="50">
        <f t="shared" si="2"/>
        <v>0.86870250492541512</v>
      </c>
      <c r="P9" s="51"/>
      <c r="R9" s="18" t="s">
        <v>7</v>
      </c>
      <c r="S9" s="24">
        <v>22</v>
      </c>
      <c r="T9" s="24">
        <v>7</v>
      </c>
      <c r="U9" s="1">
        <f t="shared" si="0"/>
        <v>0.1981981981981982</v>
      </c>
      <c r="V9" s="19">
        <f t="shared" si="1"/>
        <v>7.0000000000000007E-2</v>
      </c>
    </row>
    <row r="10" spans="1:22" ht="15.75" thickBot="1" x14ac:dyDescent="0.25">
      <c r="B10" s="106" t="s">
        <v>74</v>
      </c>
      <c r="C10" s="196" t="s">
        <v>27</v>
      </c>
      <c r="D10" s="55" t="s">
        <v>30</v>
      </c>
      <c r="E10" s="61">
        <v>474</v>
      </c>
      <c r="F10" s="58">
        <v>0</v>
      </c>
      <c r="G10" s="45">
        <v>0</v>
      </c>
      <c r="H10" s="45">
        <v>0</v>
      </c>
      <c r="I10" s="45">
        <v>4.2194092827004216E-3</v>
      </c>
      <c r="J10" s="45">
        <v>2.1097046413502108E-3</v>
      </c>
      <c r="K10" s="45">
        <v>2.3206751054852322E-2</v>
      </c>
      <c r="L10" s="45">
        <v>9.49367088607595E-2</v>
      </c>
      <c r="M10" s="45">
        <v>0.25949367088607594</v>
      </c>
      <c r="N10" s="45">
        <v>0.61603375527426163</v>
      </c>
      <c r="O10" s="46">
        <f t="shared" si="2"/>
        <v>0.87552742616033763</v>
      </c>
      <c r="P10" s="47"/>
      <c r="R10" s="18" t="s">
        <v>8</v>
      </c>
      <c r="S10" s="24">
        <v>37</v>
      </c>
      <c r="T10" s="24">
        <v>26</v>
      </c>
      <c r="U10" s="1">
        <f t="shared" si="0"/>
        <v>0.33333333333333331</v>
      </c>
      <c r="V10" s="19">
        <f t="shared" si="1"/>
        <v>0.26</v>
      </c>
    </row>
    <row r="11" spans="1:22" ht="15.75" thickBot="1" x14ac:dyDescent="0.25">
      <c r="C11" s="196"/>
      <c r="D11" s="56" t="s">
        <v>31</v>
      </c>
      <c r="E11" s="62">
        <v>281</v>
      </c>
      <c r="F11" s="59">
        <v>0</v>
      </c>
      <c r="G11" s="43">
        <v>0</v>
      </c>
      <c r="H11" s="43">
        <v>0</v>
      </c>
      <c r="I11" s="43">
        <v>7.1174377224199285E-3</v>
      </c>
      <c r="J11" s="43">
        <v>0</v>
      </c>
      <c r="K11" s="43">
        <v>2.1352313167259787E-2</v>
      </c>
      <c r="L11" s="43">
        <v>5.6939501779359428E-2</v>
      </c>
      <c r="M11" s="43">
        <v>0.17437722419928825</v>
      </c>
      <c r="N11" s="43">
        <v>0.74021352313167255</v>
      </c>
      <c r="O11" s="44">
        <f t="shared" si="2"/>
        <v>0.9145907473309608</v>
      </c>
      <c r="P11" s="48">
        <f>O11/O10</f>
        <v>1.044616901770784</v>
      </c>
      <c r="R11" s="18" t="s">
        <v>25</v>
      </c>
      <c r="S11" s="24">
        <v>39</v>
      </c>
      <c r="T11" s="24">
        <v>62</v>
      </c>
      <c r="U11" s="1">
        <f t="shared" si="0"/>
        <v>0.35135135135135137</v>
      </c>
      <c r="V11" s="19">
        <f t="shared" si="1"/>
        <v>0.62</v>
      </c>
    </row>
    <row r="12" spans="1:22" ht="15.75" thickBot="1" x14ac:dyDescent="0.25">
      <c r="C12" s="196"/>
      <c r="D12" s="57" t="s">
        <v>33</v>
      </c>
      <c r="E12" s="63">
        <v>755</v>
      </c>
      <c r="F12" s="60">
        <v>0</v>
      </c>
      <c r="G12" s="49">
        <v>0</v>
      </c>
      <c r="H12" s="49">
        <v>0</v>
      </c>
      <c r="I12" s="49">
        <v>5.2980132450331126E-3</v>
      </c>
      <c r="J12" s="49">
        <v>1.3245033112582781E-3</v>
      </c>
      <c r="K12" s="49">
        <v>2.2516556291390728E-2</v>
      </c>
      <c r="L12" s="49">
        <v>8.0794701986754966E-2</v>
      </c>
      <c r="M12" s="49">
        <v>0.22781456953642384</v>
      </c>
      <c r="N12" s="49">
        <v>0.66225165562913912</v>
      </c>
      <c r="O12" s="50">
        <f t="shared" si="2"/>
        <v>0.890066225165563</v>
      </c>
      <c r="P12" s="51"/>
      <c r="R12" s="18" t="s">
        <v>9</v>
      </c>
      <c r="S12" s="24">
        <v>2</v>
      </c>
      <c r="T12" s="24">
        <v>1</v>
      </c>
      <c r="U12" s="1">
        <f t="shared" si="0"/>
        <v>1.8018018018018018E-2</v>
      </c>
      <c r="V12" s="19">
        <f t="shared" si="1"/>
        <v>0.01</v>
      </c>
    </row>
    <row r="13" spans="1:22" ht="15.75" thickBot="1" x14ac:dyDescent="0.25">
      <c r="B13" s="106" t="s">
        <v>78</v>
      </c>
      <c r="C13" s="196" t="s">
        <v>28</v>
      </c>
      <c r="D13" s="55" t="s">
        <v>30</v>
      </c>
      <c r="E13" s="61">
        <v>219</v>
      </c>
      <c r="F13" s="58">
        <v>0</v>
      </c>
      <c r="G13" s="45">
        <v>0</v>
      </c>
      <c r="H13" s="45">
        <v>0</v>
      </c>
      <c r="I13" s="45">
        <v>0</v>
      </c>
      <c r="J13" s="45">
        <v>4.5662100456621002E-3</v>
      </c>
      <c r="K13" s="45">
        <v>3.6529680365296802E-2</v>
      </c>
      <c r="L13" s="45">
        <v>0.13698630136986301</v>
      </c>
      <c r="M13" s="45">
        <v>0.24657534246575341</v>
      </c>
      <c r="N13" s="45">
        <v>0.57534246575342463</v>
      </c>
      <c r="O13" s="46">
        <f t="shared" si="2"/>
        <v>0.82191780821917804</v>
      </c>
      <c r="P13" s="47"/>
      <c r="R13" s="21" t="s">
        <v>10</v>
      </c>
      <c r="S13" s="25">
        <v>10996</v>
      </c>
      <c r="T13" s="25">
        <v>474</v>
      </c>
      <c r="U13" s="22">
        <f t="shared" si="0"/>
        <v>99.063063063063069</v>
      </c>
      <c r="V13" s="23">
        <f t="shared" si="1"/>
        <v>4.74</v>
      </c>
    </row>
    <row r="14" spans="1:22" ht="15.75" thickBot="1" x14ac:dyDescent="0.25">
      <c r="C14" s="196"/>
      <c r="D14" s="56" t="s">
        <v>31</v>
      </c>
      <c r="E14" s="62">
        <v>190</v>
      </c>
      <c r="F14" s="59">
        <v>0</v>
      </c>
      <c r="G14" s="43">
        <v>0</v>
      </c>
      <c r="H14" s="43">
        <v>0</v>
      </c>
      <c r="I14" s="43">
        <v>0</v>
      </c>
      <c r="J14" s="43">
        <v>1.5789473684210527E-2</v>
      </c>
      <c r="K14" s="43">
        <v>1.0526315789473684E-2</v>
      </c>
      <c r="L14" s="43">
        <v>6.3157894736842107E-2</v>
      </c>
      <c r="M14" s="43">
        <v>0.17894736842105263</v>
      </c>
      <c r="N14" s="43">
        <v>0.73157894736842111</v>
      </c>
      <c r="O14" s="44">
        <f t="shared" si="2"/>
        <v>0.91052631578947374</v>
      </c>
      <c r="P14" s="48">
        <f>O14/O13</f>
        <v>1.1078070175438597</v>
      </c>
    </row>
    <row r="15" spans="1:22" ht="15.75" thickBot="1" x14ac:dyDescent="0.25">
      <c r="C15" s="196"/>
      <c r="D15" s="57" t="s">
        <v>33</v>
      </c>
      <c r="E15" s="63">
        <v>409</v>
      </c>
      <c r="F15" s="60">
        <v>0</v>
      </c>
      <c r="G15" s="49">
        <v>0</v>
      </c>
      <c r="H15" s="49">
        <v>0</v>
      </c>
      <c r="I15" s="49">
        <v>0</v>
      </c>
      <c r="J15" s="49">
        <v>9.7799511002444987E-3</v>
      </c>
      <c r="K15" s="49">
        <v>2.4449877750611249E-2</v>
      </c>
      <c r="L15" s="49">
        <v>0.10268948655256724</v>
      </c>
      <c r="M15" s="49">
        <v>0.21515892420537897</v>
      </c>
      <c r="N15" s="49">
        <v>0.64792176039119809</v>
      </c>
      <c r="O15" s="50">
        <f t="shared" si="2"/>
        <v>0.86308068459657705</v>
      </c>
      <c r="P15" s="51"/>
    </row>
    <row r="16" spans="1:22" ht="15.75" thickBot="1" x14ac:dyDescent="0.25">
      <c r="B16" s="106" t="s">
        <v>77</v>
      </c>
      <c r="C16" s="196" t="s">
        <v>26</v>
      </c>
      <c r="D16" s="55" t="s">
        <v>30</v>
      </c>
      <c r="E16" s="61">
        <v>124</v>
      </c>
      <c r="F16" s="58">
        <v>0</v>
      </c>
      <c r="G16" s="45">
        <v>0</v>
      </c>
      <c r="H16" s="45">
        <v>0</v>
      </c>
      <c r="I16" s="45">
        <v>8.0645161290322578E-3</v>
      </c>
      <c r="J16" s="45">
        <v>2.4193548387096774E-2</v>
      </c>
      <c r="K16" s="45">
        <v>8.0645161290322578E-2</v>
      </c>
      <c r="L16" s="45">
        <v>0.20161290322580644</v>
      </c>
      <c r="M16" s="45">
        <v>0.32258064516129031</v>
      </c>
      <c r="N16" s="45">
        <v>0.36290322580645162</v>
      </c>
      <c r="O16" s="46">
        <f t="shared" si="2"/>
        <v>0.68548387096774199</v>
      </c>
      <c r="P16" s="47"/>
    </row>
    <row r="17" spans="2:16" ht="15.75" thickBot="1" x14ac:dyDescent="0.25">
      <c r="C17" s="196"/>
      <c r="D17" s="56" t="s">
        <v>31</v>
      </c>
      <c r="E17" s="62">
        <v>108</v>
      </c>
      <c r="F17" s="59">
        <v>0</v>
      </c>
      <c r="G17" s="43">
        <v>0</v>
      </c>
      <c r="H17" s="43">
        <v>0</v>
      </c>
      <c r="I17" s="43">
        <v>0</v>
      </c>
      <c r="J17" s="43">
        <v>0</v>
      </c>
      <c r="K17" s="43">
        <v>4.6296296296296294E-2</v>
      </c>
      <c r="L17" s="43">
        <v>7.407407407407407E-2</v>
      </c>
      <c r="M17" s="43">
        <v>0.25925925925925924</v>
      </c>
      <c r="N17" s="43">
        <v>0.62037037037037035</v>
      </c>
      <c r="O17" s="44">
        <f t="shared" si="2"/>
        <v>0.87962962962962954</v>
      </c>
      <c r="P17" s="48">
        <f>O17/O16</f>
        <v>1.2832244008714595</v>
      </c>
    </row>
    <row r="18" spans="2:16" ht="15.75" thickBot="1" x14ac:dyDescent="0.25">
      <c r="C18" s="196"/>
      <c r="D18" s="57" t="s">
        <v>33</v>
      </c>
      <c r="E18" s="63">
        <v>232</v>
      </c>
      <c r="F18" s="60">
        <v>0</v>
      </c>
      <c r="G18" s="49">
        <v>0</v>
      </c>
      <c r="H18" s="49">
        <v>0</v>
      </c>
      <c r="I18" s="49">
        <v>4.3103448275862068E-3</v>
      </c>
      <c r="J18" s="49">
        <v>1.2931034482758621E-2</v>
      </c>
      <c r="K18" s="49">
        <v>6.4655172413793108E-2</v>
      </c>
      <c r="L18" s="49">
        <v>0.14224137931034483</v>
      </c>
      <c r="M18" s="49">
        <v>0.29310344827586204</v>
      </c>
      <c r="N18" s="49">
        <v>0.48275862068965519</v>
      </c>
      <c r="O18" s="50">
        <f t="shared" si="2"/>
        <v>0.77586206896551724</v>
      </c>
      <c r="P18" s="51"/>
    </row>
    <row r="19" spans="2:16" ht="15.75" thickBot="1" x14ac:dyDescent="0.25">
      <c r="B19" s="2" t="s">
        <v>71</v>
      </c>
      <c r="C19" s="196" t="s">
        <v>41</v>
      </c>
      <c r="D19" s="55" t="s">
        <v>30</v>
      </c>
      <c r="E19" s="61">
        <v>5548</v>
      </c>
      <c r="F19" s="58">
        <v>0</v>
      </c>
      <c r="G19" s="45">
        <v>0</v>
      </c>
      <c r="H19" s="45">
        <v>1E-3</v>
      </c>
      <c r="I19" s="45">
        <v>5.0000000000000001E-3</v>
      </c>
      <c r="J19" s="45">
        <v>1.4999999999999999E-2</v>
      </c>
      <c r="K19" s="45">
        <v>5.5E-2</v>
      </c>
      <c r="L19" s="45">
        <v>0.13400000000000001</v>
      </c>
      <c r="M19" s="45">
        <v>0.28000000000000003</v>
      </c>
      <c r="N19" s="45">
        <v>0.51</v>
      </c>
      <c r="O19" s="46">
        <f t="shared" ref="O19:O21" si="3">SUM(M19:N19)</f>
        <v>0.79</v>
      </c>
      <c r="P19" s="47"/>
    </row>
    <row r="20" spans="2:16" ht="15.75" thickBot="1" x14ac:dyDescent="0.25">
      <c r="C20" s="196"/>
      <c r="D20" s="56" t="s">
        <v>31</v>
      </c>
      <c r="E20" s="62">
        <v>3571</v>
      </c>
      <c r="F20" s="59">
        <v>0</v>
      </c>
      <c r="G20" s="43">
        <v>0</v>
      </c>
      <c r="H20" s="43">
        <v>2E-3</v>
      </c>
      <c r="I20" s="43">
        <v>5.0000000000000001E-3</v>
      </c>
      <c r="J20" s="43">
        <v>1.2E-2</v>
      </c>
      <c r="K20" s="43">
        <v>3.7999999999999999E-2</v>
      </c>
      <c r="L20" s="43">
        <v>8.5000000000000006E-2</v>
      </c>
      <c r="M20" s="43">
        <v>0.184</v>
      </c>
      <c r="N20" s="43">
        <v>0.67400000000000004</v>
      </c>
      <c r="O20" s="44">
        <f t="shared" si="3"/>
        <v>0.8580000000000001</v>
      </c>
      <c r="P20" s="48">
        <f>O20/O19</f>
        <v>1.0860759493670886</v>
      </c>
    </row>
    <row r="21" spans="2:16" ht="15.75" thickBot="1" x14ac:dyDescent="0.25">
      <c r="C21" s="196"/>
      <c r="D21" s="57" t="s">
        <v>33</v>
      </c>
      <c r="E21" s="63">
        <v>9186</v>
      </c>
      <c r="F21" s="60">
        <v>0</v>
      </c>
      <c r="G21" s="49">
        <v>0</v>
      </c>
      <c r="H21" s="49">
        <v>1E-3</v>
      </c>
      <c r="I21" s="49">
        <v>5.0000000000000001E-3</v>
      </c>
      <c r="J21" s="49">
        <v>1.4E-2</v>
      </c>
      <c r="K21" s="49">
        <v>4.8000000000000001E-2</v>
      </c>
      <c r="L21" s="49">
        <v>0.115</v>
      </c>
      <c r="M21" s="49">
        <v>0.24199999999999999</v>
      </c>
      <c r="N21" s="49">
        <v>0.57399999999999995</v>
      </c>
      <c r="O21" s="50">
        <f t="shared" si="3"/>
        <v>0.81599999999999995</v>
      </c>
      <c r="P21" s="51"/>
    </row>
  </sheetData>
  <mergeCells count="6">
    <mergeCell ref="C19:C21"/>
    <mergeCell ref="C4:C6"/>
    <mergeCell ref="C7:C9"/>
    <mergeCell ref="C10:C12"/>
    <mergeCell ref="C13:C15"/>
    <mergeCell ref="C16:C18"/>
  </mergeCells>
  <hyperlinks>
    <hyperlink ref="B4" r:id="rId1"/>
    <hyperlink ref="B7" r:id="rId2"/>
    <hyperlink ref="B10" r:id="rId3" location="1164290551" display="https://www.bag.admin.ch/bag/fr/home/krankheiten/ausbrueche-epidemien-pandemien/aktuelle-ausbrueche-epidemien/novel-cov/situation-schweiz-und-international.html - 1164290551"/>
    <hyperlink ref="B13" r:id="rId4"/>
    <hyperlink ref="B16" r:id="rId5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R186"/>
  <sheetViews>
    <sheetView zoomScale="69" zoomScaleNormal="100" workbookViewId="0">
      <selection activeCell="C27" sqref="C27"/>
    </sheetView>
    <sheetView zoomScale="81" workbookViewId="1">
      <selection activeCell="D11" sqref="D11"/>
    </sheetView>
  </sheetViews>
  <sheetFormatPr defaultColWidth="11.42578125" defaultRowHeight="12.75" x14ac:dyDescent="0.2"/>
  <cols>
    <col min="1" max="1" width="9.7109375" customWidth="1"/>
    <col min="2" max="2" width="18" customWidth="1"/>
    <col min="3" max="3" width="8.140625" bestFit="1" customWidth="1"/>
    <col min="4" max="4" width="6.140625" bestFit="1" customWidth="1"/>
    <col min="5" max="5" width="7" bestFit="1" customWidth="1"/>
    <col min="6" max="7" width="5.42578125" bestFit="1" customWidth="1"/>
    <col min="8" max="8" width="9.42578125" bestFit="1" customWidth="1"/>
    <col min="9" max="10" width="6.28515625" bestFit="1" customWidth="1"/>
    <col min="11" max="11" width="7.85546875" bestFit="1" customWidth="1"/>
    <col min="12" max="12" width="9.42578125" bestFit="1" customWidth="1"/>
    <col min="13" max="13" width="8.140625" bestFit="1" customWidth="1"/>
    <col min="14" max="15" width="20.28515625" bestFit="1" customWidth="1"/>
    <col min="16" max="18" width="8.140625" bestFit="1" customWidth="1"/>
    <col min="19" max="19" width="4.85546875" bestFit="1" customWidth="1"/>
    <col min="20" max="21" width="5.42578125" bestFit="1" customWidth="1"/>
    <col min="22" max="22" width="7.85546875" bestFit="1" customWidth="1"/>
    <col min="23" max="25" width="5.42578125" bestFit="1" customWidth="1"/>
    <col min="26" max="26" width="9.42578125" bestFit="1" customWidth="1"/>
    <col min="27" max="27" width="5.42578125" bestFit="1" customWidth="1"/>
    <col min="28" max="30" width="7.85546875" bestFit="1" customWidth="1"/>
  </cols>
  <sheetData>
    <row r="1" spans="2:16" ht="12.95" x14ac:dyDescent="0.15">
      <c r="B1" s="141"/>
      <c r="C1" s="139" t="s">
        <v>14</v>
      </c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41"/>
      <c r="O1" s="139"/>
      <c r="P1" s="116" t="s">
        <v>11</v>
      </c>
    </row>
    <row r="2" spans="2:16" ht="14.1" thickBot="1" x14ac:dyDescent="0.2">
      <c r="B2" s="89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133"/>
      <c r="P2" s="119"/>
    </row>
    <row r="3" spans="2:16" ht="12.95" x14ac:dyDescent="0.15">
      <c r="B3" s="90" t="s">
        <v>19</v>
      </c>
      <c r="C3" s="140" t="s">
        <v>13</v>
      </c>
      <c r="D3" s="96" t="s">
        <v>126</v>
      </c>
      <c r="E3" s="96" t="s">
        <v>49</v>
      </c>
      <c r="F3" s="96" t="s">
        <v>63</v>
      </c>
      <c r="G3" s="139" t="s">
        <v>62</v>
      </c>
      <c r="H3" s="139" t="s">
        <v>64</v>
      </c>
      <c r="I3" s="139" t="s">
        <v>65</v>
      </c>
      <c r="J3" s="139" t="s">
        <v>113</v>
      </c>
      <c r="K3" s="139" t="s">
        <v>39</v>
      </c>
      <c r="L3" s="139" t="s">
        <v>68</v>
      </c>
      <c r="M3" s="140" t="s">
        <v>69</v>
      </c>
      <c r="N3" s="139" t="s">
        <v>15</v>
      </c>
      <c r="O3" s="139" t="s">
        <v>16</v>
      </c>
      <c r="P3" s="116" t="s">
        <v>120</v>
      </c>
    </row>
    <row r="4" spans="2:16" ht="12.95" x14ac:dyDescent="0.15">
      <c r="B4" s="92" t="s">
        <v>125</v>
      </c>
      <c r="C4" s="93">
        <v>13130</v>
      </c>
      <c r="D4" s="94">
        <v>1.5232292460015231E-4</v>
      </c>
      <c r="E4" s="94">
        <v>7.6161462300076155E-5</v>
      </c>
      <c r="F4" s="94">
        <v>9.9009900990099011E-4</v>
      </c>
      <c r="G4" s="94">
        <v>8.6062452399086071E-3</v>
      </c>
      <c r="H4" s="94">
        <v>2.2010662604722012E-2</v>
      </c>
      <c r="I4" s="94">
        <v>5.71972581873572E-2</v>
      </c>
      <c r="J4" s="94">
        <v>0.13503427265803503</v>
      </c>
      <c r="K4" s="94">
        <v>0.22231530845392231</v>
      </c>
      <c r="L4" s="94">
        <v>0.27235338918507235</v>
      </c>
      <c r="M4" s="121">
        <v>0.28126428027418127</v>
      </c>
      <c r="N4" s="122">
        <v>0.59581111957349586</v>
      </c>
      <c r="O4" s="122">
        <v>0.40418888042650419</v>
      </c>
      <c r="P4" s="97">
        <f>SUM(J4:M4)</f>
        <v>0.91096725057121097</v>
      </c>
    </row>
    <row r="7" spans="2:16" ht="14.1" thickBot="1" x14ac:dyDescent="0.2"/>
    <row r="8" spans="2:16" ht="12.95" x14ac:dyDescent="0.15">
      <c r="B8" s="108"/>
      <c r="C8" s="187" t="s">
        <v>11</v>
      </c>
      <c r="D8" s="187"/>
      <c r="E8" s="187"/>
      <c r="F8" s="187"/>
      <c r="G8" s="187"/>
      <c r="H8" s="187"/>
      <c r="I8" s="187"/>
      <c r="J8" s="187"/>
      <c r="K8" s="189"/>
      <c r="L8" s="108"/>
      <c r="M8" s="107"/>
      <c r="N8" s="109"/>
      <c r="O8" s="37" t="s">
        <v>11</v>
      </c>
    </row>
    <row r="9" spans="2:16" ht="14.1" thickBo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5"/>
      <c r="M9" s="6"/>
      <c r="N9" s="7"/>
      <c r="O9" s="38"/>
    </row>
    <row r="10" spans="2:16" ht="12.95" x14ac:dyDescent="0.15">
      <c r="B10" s="64" t="s">
        <v>19</v>
      </c>
      <c r="C10" s="64" t="s">
        <v>13</v>
      </c>
      <c r="D10" s="108" t="s">
        <v>102</v>
      </c>
      <c r="E10" s="107" t="s">
        <v>3</v>
      </c>
      <c r="F10" s="107" t="s">
        <v>4</v>
      </c>
      <c r="G10" s="107" t="s">
        <v>5</v>
      </c>
      <c r="H10" s="107" t="s">
        <v>6</v>
      </c>
      <c r="I10" s="107" t="s">
        <v>7</v>
      </c>
      <c r="J10" s="107" t="s">
        <v>8</v>
      </c>
      <c r="K10" s="109" t="s">
        <v>25</v>
      </c>
      <c r="L10" s="108" t="s">
        <v>15</v>
      </c>
      <c r="M10" s="107" t="s">
        <v>16</v>
      </c>
      <c r="N10" s="109" t="s">
        <v>56</v>
      </c>
      <c r="O10" s="37" t="s">
        <v>100</v>
      </c>
    </row>
    <row r="11" spans="2:16" ht="12.95" x14ac:dyDescent="0.15">
      <c r="B11" s="66" t="s">
        <v>101</v>
      </c>
      <c r="C11" s="67">
        <v>34402</v>
      </c>
      <c r="D11" s="33">
        <v>2.3341666182198708E-2</v>
      </c>
      <c r="E11" s="13">
        <v>0.11903377710598222</v>
      </c>
      <c r="F11" s="13">
        <v>0.14650311028428581</v>
      </c>
      <c r="G11" s="13">
        <v>0.14740422068484391</v>
      </c>
      <c r="H11" s="13">
        <v>0.17900122085925238</v>
      </c>
      <c r="I11" s="13">
        <v>0.14098017557118772</v>
      </c>
      <c r="J11" s="13">
        <v>9.7145514795651422E-2</v>
      </c>
      <c r="K11" s="14">
        <v>0.13885820591826056</v>
      </c>
      <c r="L11" s="74">
        <v>0.51808034416603688</v>
      </c>
      <c r="M11" s="75">
        <v>0.43575954886343815</v>
      </c>
      <c r="N11" s="75">
        <v>4.6160106970524972E-2</v>
      </c>
      <c r="O11" s="70">
        <f>SUM(H11:K11)</f>
        <v>0.55598511714435206</v>
      </c>
    </row>
    <row r="12" spans="2:16" ht="12.95" x14ac:dyDescent="0.15">
      <c r="B12" s="66"/>
      <c r="C12" s="67"/>
      <c r="D12" s="33"/>
      <c r="E12" s="13"/>
      <c r="F12" s="13"/>
      <c r="G12" s="13"/>
      <c r="H12" s="13"/>
      <c r="I12" s="13"/>
      <c r="J12" s="13"/>
      <c r="K12" s="14"/>
      <c r="L12" s="10"/>
      <c r="M12" s="15"/>
      <c r="O12" s="70"/>
    </row>
    <row r="15" spans="2:16" ht="12.95" x14ac:dyDescent="0.15">
      <c r="D15" s="183">
        <f>SUM(D11:K11)</f>
        <v>0.99226789140166272</v>
      </c>
    </row>
    <row r="21" spans="2:44" ht="12.95" x14ac:dyDescent="0.15"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125"/>
    </row>
    <row r="23" spans="2:44" ht="14.1" thickBot="1" x14ac:dyDescent="0.2"/>
    <row r="24" spans="2:44" ht="12.95" x14ac:dyDescent="0.15">
      <c r="B24" s="110"/>
      <c r="C24" s="197" t="s">
        <v>11</v>
      </c>
      <c r="D24" s="197"/>
      <c r="E24" s="197"/>
      <c r="F24" s="197"/>
      <c r="G24" s="197"/>
      <c r="H24" s="197"/>
      <c r="I24" s="197"/>
      <c r="J24" s="197"/>
      <c r="K24" s="197"/>
      <c r="L24" s="198"/>
      <c r="M24" s="110"/>
      <c r="N24" s="111"/>
      <c r="O24" s="91"/>
      <c r="P24" s="115" t="s">
        <v>11</v>
      </c>
      <c r="Q24" s="199" t="s">
        <v>14</v>
      </c>
      <c r="R24" s="197"/>
      <c r="S24" s="197"/>
      <c r="T24" s="197"/>
      <c r="U24" s="197"/>
      <c r="V24" s="197"/>
      <c r="W24" s="197"/>
      <c r="X24" s="197"/>
      <c r="Y24" s="197"/>
      <c r="Z24" s="200"/>
      <c r="AA24" s="111"/>
      <c r="AB24" s="111"/>
      <c r="AC24" s="111"/>
      <c r="AD24" s="116" t="s">
        <v>14</v>
      </c>
    </row>
    <row r="25" spans="2:44" ht="14.1" thickBot="1" x14ac:dyDescent="0.2">
      <c r="B25" s="89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9"/>
      <c r="N25" s="88"/>
      <c r="O25" s="117"/>
      <c r="P25" s="118"/>
      <c r="Q25" s="89"/>
      <c r="R25" s="88"/>
      <c r="S25" s="88"/>
      <c r="T25" s="88"/>
      <c r="U25" s="88"/>
      <c r="V25" s="88"/>
      <c r="W25" s="88"/>
      <c r="X25" s="88"/>
      <c r="Y25" s="88"/>
      <c r="Z25" s="117"/>
      <c r="AA25" s="88"/>
      <c r="AB25" s="88"/>
      <c r="AC25" s="88"/>
      <c r="AD25" s="119"/>
    </row>
    <row r="26" spans="2:44" ht="12.95" x14ac:dyDescent="0.15">
      <c r="B26" s="90" t="s">
        <v>19</v>
      </c>
      <c r="C26" s="91" t="s">
        <v>13</v>
      </c>
      <c r="D26" s="111" t="s">
        <v>60</v>
      </c>
      <c r="E26" s="111">
        <v>20</v>
      </c>
      <c r="F26" s="111">
        <v>30</v>
      </c>
      <c r="G26" s="111">
        <v>40</v>
      </c>
      <c r="H26" s="111">
        <v>50</v>
      </c>
      <c r="I26" s="111">
        <v>60</v>
      </c>
      <c r="J26" s="111">
        <v>70</v>
      </c>
      <c r="K26" s="111">
        <v>80</v>
      </c>
      <c r="L26" s="91" t="s">
        <v>93</v>
      </c>
      <c r="M26" s="111" t="s">
        <v>15</v>
      </c>
      <c r="N26" s="111" t="s">
        <v>16</v>
      </c>
      <c r="O26" s="91" t="s">
        <v>56</v>
      </c>
      <c r="P26" s="120" t="s">
        <v>100</v>
      </c>
      <c r="Q26" s="91" t="s">
        <v>13</v>
      </c>
      <c r="R26" s="111" t="s">
        <v>60</v>
      </c>
      <c r="S26" s="111">
        <v>20</v>
      </c>
      <c r="T26" s="111">
        <v>30</v>
      </c>
      <c r="U26" s="111">
        <v>40</v>
      </c>
      <c r="V26" s="111">
        <v>50</v>
      </c>
      <c r="W26" s="111">
        <v>60</v>
      </c>
      <c r="X26" s="111">
        <v>70</v>
      </c>
      <c r="Y26" s="111">
        <v>80</v>
      </c>
      <c r="Z26" s="91" t="s">
        <v>93</v>
      </c>
      <c r="AA26" s="111" t="s">
        <v>15</v>
      </c>
      <c r="AB26" s="111" t="s">
        <v>16</v>
      </c>
      <c r="AC26" s="91" t="s">
        <v>56</v>
      </c>
      <c r="AD26" s="120" t="s">
        <v>100</v>
      </c>
    </row>
    <row r="27" spans="2:44" ht="12.95" x14ac:dyDescent="0.15">
      <c r="B27" s="92" t="s">
        <v>92</v>
      </c>
      <c r="C27" s="93">
        <v>30023</v>
      </c>
      <c r="D27" s="94">
        <v>0.01</v>
      </c>
      <c r="E27" s="94">
        <v>0.09</v>
      </c>
      <c r="F27" s="94">
        <v>0.13</v>
      </c>
      <c r="G27" s="94">
        <v>0.16</v>
      </c>
      <c r="H27" s="94">
        <v>0.19</v>
      </c>
      <c r="I27" s="94">
        <v>0.18</v>
      </c>
      <c r="J27" s="94">
        <v>0.13</v>
      </c>
      <c r="K27" s="94">
        <v>0.11</v>
      </c>
      <c r="L27" s="121" t="s">
        <v>94</v>
      </c>
      <c r="M27" s="122">
        <v>0.45</v>
      </c>
      <c r="N27" s="122">
        <v>0.54</v>
      </c>
      <c r="O27" s="122">
        <v>0.01</v>
      </c>
      <c r="P27" s="97">
        <f>SUM(H27:K27)</f>
        <v>0.61</v>
      </c>
      <c r="Q27" s="102">
        <v>2227</v>
      </c>
      <c r="R27" s="123">
        <v>0</v>
      </c>
      <c r="S27" s="94" t="s">
        <v>94</v>
      </c>
      <c r="T27" s="94">
        <v>0.01</v>
      </c>
      <c r="U27" s="94">
        <v>0.04</v>
      </c>
      <c r="V27" s="94">
        <v>0.1</v>
      </c>
      <c r="W27" s="94">
        <v>0.19</v>
      </c>
      <c r="X27" s="94">
        <v>0.27</v>
      </c>
      <c r="Y27" s="94">
        <v>0.38</v>
      </c>
      <c r="Z27" s="121">
        <v>0</v>
      </c>
      <c r="AA27" s="94">
        <v>0.56000000000000005</v>
      </c>
      <c r="AB27" s="94">
        <v>0.44</v>
      </c>
      <c r="AC27" s="121" t="s">
        <v>95</v>
      </c>
      <c r="AD27" s="124">
        <f>SUM(V27:Y27)</f>
        <v>0.94000000000000006</v>
      </c>
    </row>
    <row r="28" spans="2:44" ht="12.95" x14ac:dyDescent="0.15">
      <c r="B28" s="92"/>
      <c r="C28" s="93"/>
      <c r="D28" s="94"/>
      <c r="E28" s="94"/>
      <c r="F28" s="94"/>
      <c r="G28" s="94"/>
      <c r="H28" s="94"/>
      <c r="I28" s="94"/>
      <c r="J28" s="94"/>
      <c r="K28" s="94"/>
      <c r="L28" s="121"/>
      <c r="M28" s="126"/>
      <c r="N28" s="95"/>
      <c r="O28" s="125"/>
      <c r="P28" s="97"/>
      <c r="Q28" s="127"/>
      <c r="R28" s="102"/>
      <c r="S28" s="94"/>
      <c r="T28" s="94"/>
      <c r="U28" s="94"/>
      <c r="V28" s="94"/>
      <c r="W28" s="94"/>
      <c r="X28" s="94"/>
      <c r="Y28" s="94"/>
      <c r="Z28" s="121"/>
      <c r="AA28" s="94"/>
      <c r="AB28" s="94"/>
      <c r="AC28" s="121"/>
      <c r="AD28" s="128"/>
    </row>
    <row r="29" spans="2:44" ht="12.95" x14ac:dyDescent="0.15">
      <c r="B29" s="92"/>
      <c r="C29" s="93"/>
      <c r="D29" s="94"/>
      <c r="E29" s="94"/>
      <c r="F29" s="94"/>
      <c r="G29" s="94"/>
      <c r="H29" s="94"/>
      <c r="I29" s="94"/>
      <c r="J29" s="94"/>
      <c r="K29" s="94"/>
      <c r="L29" s="121"/>
      <c r="M29" s="126"/>
      <c r="N29" s="126"/>
      <c r="O29" s="95"/>
      <c r="P29" s="97"/>
      <c r="Q29" s="127"/>
      <c r="R29" s="102"/>
      <c r="S29" s="94"/>
      <c r="T29" s="94"/>
      <c r="U29" s="94"/>
      <c r="V29" s="94"/>
      <c r="W29" s="94"/>
      <c r="X29" s="94"/>
      <c r="Y29" s="94"/>
      <c r="Z29" s="121"/>
      <c r="AA29" s="94"/>
      <c r="AB29" s="94"/>
      <c r="AC29" s="121"/>
      <c r="AD29" s="128"/>
    </row>
    <row r="30" spans="2:44" ht="12.95" x14ac:dyDescent="0.15">
      <c r="V30" s="143">
        <f>SUM(R27:Y27)</f>
        <v>0.9900000000000001</v>
      </c>
    </row>
    <row r="33" spans="2:30" ht="14.1" thickBot="1" x14ac:dyDescent="0.2"/>
    <row r="34" spans="2:30" ht="12.95" x14ac:dyDescent="0.15">
      <c r="B34" s="108"/>
      <c r="C34" s="187" t="s">
        <v>11</v>
      </c>
      <c r="D34" s="187"/>
      <c r="E34" s="187"/>
      <c r="F34" s="187"/>
      <c r="G34" s="187"/>
      <c r="H34" s="187"/>
      <c r="I34" s="187"/>
      <c r="J34" s="187"/>
      <c r="K34" s="187"/>
      <c r="L34" s="187"/>
      <c r="M34" s="108"/>
      <c r="N34" s="114"/>
      <c r="O34" s="109"/>
      <c r="P34" s="31" t="s">
        <v>11</v>
      </c>
      <c r="Q34" s="188" t="s">
        <v>14</v>
      </c>
      <c r="R34" s="187"/>
      <c r="S34" s="187"/>
      <c r="T34" s="187"/>
      <c r="U34" s="187"/>
      <c r="V34" s="187"/>
      <c r="W34" s="187"/>
      <c r="X34" s="187"/>
      <c r="Y34" s="187"/>
      <c r="Z34" s="189"/>
      <c r="AA34" s="107"/>
      <c r="AB34" s="107"/>
      <c r="AC34" s="114"/>
      <c r="AD34" s="37" t="s">
        <v>14</v>
      </c>
    </row>
    <row r="35" spans="2:30" ht="14.1" thickBot="1" x14ac:dyDescent="0.2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5"/>
      <c r="N35" s="7"/>
      <c r="O35" s="7"/>
      <c r="P35" s="30"/>
      <c r="Q35" s="5"/>
      <c r="R35" s="6"/>
      <c r="S35" s="6"/>
      <c r="T35" s="6"/>
      <c r="U35" s="6"/>
      <c r="V35" s="6"/>
      <c r="W35" s="6"/>
      <c r="X35" s="6"/>
      <c r="Y35" s="6"/>
      <c r="Z35" s="7"/>
      <c r="AA35" s="6"/>
      <c r="AB35" s="6"/>
      <c r="AC35" s="7"/>
      <c r="AD35" s="38"/>
    </row>
    <row r="36" spans="2:30" ht="12.95" x14ac:dyDescent="0.15">
      <c r="B36" s="64" t="s">
        <v>19</v>
      </c>
      <c r="C36" s="64" t="s">
        <v>13</v>
      </c>
      <c r="D36" s="108">
        <v>0</v>
      </c>
      <c r="E36" s="107">
        <v>10</v>
      </c>
      <c r="F36" s="107">
        <f t="shared" ref="F36:K36" si="0">10+E36</f>
        <v>20</v>
      </c>
      <c r="G36" s="107">
        <f t="shared" si="0"/>
        <v>30</v>
      </c>
      <c r="H36" s="107">
        <f t="shared" si="0"/>
        <v>40</v>
      </c>
      <c r="I36" s="107">
        <f t="shared" si="0"/>
        <v>50</v>
      </c>
      <c r="J36" s="107">
        <f t="shared" si="0"/>
        <v>60</v>
      </c>
      <c r="K36" s="107">
        <f t="shared" si="0"/>
        <v>70</v>
      </c>
      <c r="L36" s="109" t="s">
        <v>25</v>
      </c>
      <c r="M36" s="108" t="s">
        <v>15</v>
      </c>
      <c r="N36" s="114" t="s">
        <v>16</v>
      </c>
      <c r="O36" s="109" t="s">
        <v>56</v>
      </c>
      <c r="P36" s="37" t="s">
        <v>100</v>
      </c>
      <c r="Q36" s="64" t="s">
        <v>13</v>
      </c>
      <c r="R36" s="108">
        <v>0</v>
      </c>
      <c r="S36" s="107">
        <v>10</v>
      </c>
      <c r="T36" s="107">
        <f t="shared" ref="T36:Y36" si="1">10+S36</f>
        <v>20</v>
      </c>
      <c r="U36" s="107">
        <f t="shared" si="1"/>
        <v>30</v>
      </c>
      <c r="V36" s="107">
        <f t="shared" si="1"/>
        <v>40</v>
      </c>
      <c r="W36" s="107">
        <f t="shared" si="1"/>
        <v>50</v>
      </c>
      <c r="X36" s="107">
        <f t="shared" si="1"/>
        <v>60</v>
      </c>
      <c r="Y36" s="107">
        <f t="shared" si="1"/>
        <v>70</v>
      </c>
      <c r="Z36" s="109" t="s">
        <v>25</v>
      </c>
      <c r="AA36" s="107" t="s">
        <v>15</v>
      </c>
      <c r="AB36" s="109" t="s">
        <v>16</v>
      </c>
      <c r="AC36" s="114" t="s">
        <v>56</v>
      </c>
      <c r="AD36" s="37" t="s">
        <v>100</v>
      </c>
    </row>
    <row r="37" spans="2:30" ht="12.95" x14ac:dyDescent="0.15">
      <c r="B37" s="66" t="s">
        <v>122</v>
      </c>
      <c r="C37" s="67">
        <v>13989</v>
      </c>
      <c r="D37" s="33">
        <v>7.266913741733886E-3</v>
      </c>
      <c r="E37" s="13">
        <v>2.042002761427222E-2</v>
      </c>
      <c r="F37" s="13">
        <v>0.10820434561441755</v>
      </c>
      <c r="G37" s="13">
        <v>0.14628297362110312</v>
      </c>
      <c r="H37" s="13">
        <v>0.16394157401351647</v>
      </c>
      <c r="I37" s="13">
        <v>0.19729670808807501</v>
      </c>
      <c r="J37" s="13">
        <v>0.16314221350192573</v>
      </c>
      <c r="K37" s="13">
        <v>9.1999127970350994E-2</v>
      </c>
      <c r="L37" s="14">
        <v>0.10144611583460504</v>
      </c>
      <c r="M37" s="33"/>
      <c r="N37" s="14"/>
      <c r="O37" s="14"/>
      <c r="P37" s="40">
        <f>SUM(I37:L37)</f>
        <v>0.55388416539495677</v>
      </c>
      <c r="Q37" s="66">
        <v>671</v>
      </c>
      <c r="R37" s="36">
        <v>1.4326647564469914E-3</v>
      </c>
      <c r="S37" s="13">
        <v>0</v>
      </c>
      <c r="T37" s="13">
        <v>1.4326647564469914E-3</v>
      </c>
      <c r="U37" s="13">
        <v>1.1461318051575931E-2</v>
      </c>
      <c r="V37" s="13">
        <v>2.0057306590257881E-2</v>
      </c>
      <c r="W37" s="13">
        <v>4.5845272206303724E-2</v>
      </c>
      <c r="X37" s="13">
        <v>0.13753581661891118</v>
      </c>
      <c r="Y37" s="13">
        <v>0.2148997134670487</v>
      </c>
      <c r="Z37" s="14">
        <v>0.56733524355300857</v>
      </c>
      <c r="AA37" s="13"/>
      <c r="AC37" s="14"/>
      <c r="AD37" s="39">
        <f>SUM(W37:Z37)</f>
        <v>0.96561604584527216</v>
      </c>
    </row>
    <row r="45" spans="2:30" ht="14.1" thickBot="1" x14ac:dyDescent="0.2"/>
    <row r="46" spans="2:30" ht="12.95" x14ac:dyDescent="0.15">
      <c r="B46" s="110"/>
      <c r="C46" s="197" t="s">
        <v>11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8"/>
      <c r="N46" s="110"/>
      <c r="O46" s="111"/>
      <c r="P46" s="111"/>
      <c r="Q46" s="116" t="s">
        <v>11</v>
      </c>
      <c r="R46" s="199" t="s">
        <v>14</v>
      </c>
      <c r="S46" s="197"/>
      <c r="T46" s="197"/>
      <c r="U46" s="197"/>
      <c r="V46" s="197"/>
      <c r="W46" s="197"/>
      <c r="X46" s="197"/>
      <c r="Y46" s="197"/>
      <c r="Z46" s="197"/>
      <c r="AA46" s="197"/>
      <c r="AB46" s="198"/>
      <c r="AC46" s="129"/>
      <c r="AD46" s="116" t="s">
        <v>14</v>
      </c>
    </row>
    <row r="47" spans="2:30" ht="14.1" thickBot="1" x14ac:dyDescent="0.2">
      <c r="B47" s="89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9"/>
      <c r="O47" s="133"/>
      <c r="P47" s="133"/>
      <c r="Q47" s="119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119"/>
    </row>
    <row r="48" spans="2:30" ht="12.95" x14ac:dyDescent="0.15">
      <c r="B48" s="90" t="s">
        <v>19</v>
      </c>
      <c r="C48" s="91" t="s">
        <v>13</v>
      </c>
      <c r="D48" s="111" t="s">
        <v>104</v>
      </c>
      <c r="E48" s="111" t="s">
        <v>63</v>
      </c>
      <c r="F48" s="111" t="s">
        <v>63</v>
      </c>
      <c r="G48" s="111" t="s">
        <v>62</v>
      </c>
      <c r="H48" s="111" t="s">
        <v>64</v>
      </c>
      <c r="I48" s="111" t="s">
        <v>65</v>
      </c>
      <c r="J48" s="111" t="s">
        <v>113</v>
      </c>
      <c r="K48" s="111" t="s">
        <v>39</v>
      </c>
      <c r="L48" s="111" t="s">
        <v>68</v>
      </c>
      <c r="M48" s="91" t="s">
        <v>69</v>
      </c>
      <c r="N48" s="111" t="s">
        <v>15</v>
      </c>
      <c r="O48" s="111" t="s">
        <v>16</v>
      </c>
      <c r="P48" s="111" t="s">
        <v>56</v>
      </c>
      <c r="Q48" s="116" t="s">
        <v>120</v>
      </c>
      <c r="R48" s="91" t="s">
        <v>13</v>
      </c>
      <c r="S48" s="111" t="s">
        <v>104</v>
      </c>
      <c r="T48" s="111" t="s">
        <v>63</v>
      </c>
      <c r="U48" s="111" t="s">
        <v>63</v>
      </c>
      <c r="V48" s="111" t="s">
        <v>62</v>
      </c>
      <c r="W48" s="111" t="s">
        <v>64</v>
      </c>
      <c r="X48" s="111" t="s">
        <v>65</v>
      </c>
      <c r="Y48" s="111" t="s">
        <v>113</v>
      </c>
      <c r="Z48" s="111" t="s">
        <v>39</v>
      </c>
      <c r="AA48" s="111" t="s">
        <v>68</v>
      </c>
      <c r="AB48" s="91" t="s">
        <v>69</v>
      </c>
      <c r="AC48" s="129" t="s">
        <v>56</v>
      </c>
      <c r="AD48" s="120" t="s">
        <v>120</v>
      </c>
    </row>
    <row r="49" spans="2:30" ht="12.95" x14ac:dyDescent="0.15">
      <c r="B49" s="92" t="s">
        <v>112</v>
      </c>
      <c r="C49" s="93">
        <v>24753</v>
      </c>
      <c r="D49" s="94">
        <v>0</v>
      </c>
      <c r="E49" s="94">
        <v>0.01</v>
      </c>
      <c r="F49" s="94">
        <v>7.0000000000000007E-2</v>
      </c>
      <c r="G49" s="94">
        <v>0.15</v>
      </c>
      <c r="H49" s="94">
        <v>0.15</v>
      </c>
      <c r="I49" s="94">
        <v>0.19</v>
      </c>
      <c r="J49" s="94">
        <v>0.18</v>
      </c>
      <c r="K49" s="94">
        <v>0.13</v>
      </c>
      <c r="L49" s="94">
        <v>0.08</v>
      </c>
      <c r="M49" s="121">
        <v>0.04</v>
      </c>
      <c r="N49" s="122">
        <v>0.5</v>
      </c>
      <c r="O49" s="122">
        <v>0.49</v>
      </c>
      <c r="P49" s="122">
        <v>0.01</v>
      </c>
      <c r="Q49" s="97">
        <f>SUM(J49:M49)</f>
        <v>0.43</v>
      </c>
      <c r="R49" s="93">
        <v>726</v>
      </c>
      <c r="S49" s="94">
        <v>0</v>
      </c>
      <c r="T49" s="94">
        <v>0</v>
      </c>
      <c r="U49" s="94">
        <v>0</v>
      </c>
      <c r="V49" s="94">
        <v>0.01</v>
      </c>
      <c r="W49" s="94">
        <v>0.02</v>
      </c>
      <c r="X49" s="94">
        <v>0.04</v>
      </c>
      <c r="Y49" s="94">
        <v>0.11</v>
      </c>
      <c r="Z49" s="94">
        <v>0.24</v>
      </c>
      <c r="AA49" s="94">
        <v>0.31</v>
      </c>
      <c r="AB49" s="121">
        <v>0.27</v>
      </c>
      <c r="AC49" s="121">
        <v>0</v>
      </c>
      <c r="AD49" s="124">
        <f>SUM(Y49:AB49)</f>
        <v>0.92999999999999994</v>
      </c>
    </row>
    <row r="53" spans="2:30" ht="14.1" thickBot="1" x14ac:dyDescent="0.2"/>
    <row r="54" spans="2:30" ht="12.95" x14ac:dyDescent="0.15">
      <c r="B54" s="108"/>
      <c r="C54" s="187" t="s">
        <v>11</v>
      </c>
      <c r="D54" s="187"/>
      <c r="E54" s="187"/>
      <c r="F54" s="187"/>
      <c r="G54" s="187"/>
      <c r="H54" s="187"/>
      <c r="I54" s="187"/>
      <c r="J54" s="187"/>
      <c r="K54" s="187"/>
      <c r="L54" s="187"/>
      <c r="M54" s="108"/>
      <c r="N54" s="109"/>
      <c r="O54" s="114"/>
      <c r="P54" s="31" t="s">
        <v>11</v>
      </c>
      <c r="Q54" s="188" t="s">
        <v>14</v>
      </c>
      <c r="R54" s="187"/>
      <c r="S54" s="187"/>
      <c r="T54" s="187"/>
      <c r="U54" s="187"/>
      <c r="V54" s="187"/>
      <c r="W54" s="187"/>
      <c r="X54" s="187"/>
      <c r="Y54" s="187"/>
      <c r="Z54" s="189"/>
      <c r="AA54" s="136"/>
      <c r="AB54" s="136"/>
      <c r="AC54" s="138"/>
      <c r="AD54" s="37" t="s">
        <v>14</v>
      </c>
    </row>
    <row r="55" spans="2:30" ht="14.1" thickBot="1" x14ac:dyDescent="0.2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5"/>
      <c r="N55" s="7"/>
      <c r="O55" s="7"/>
      <c r="P55" s="30"/>
      <c r="Q55" s="5"/>
      <c r="R55" s="6"/>
      <c r="S55" s="6"/>
      <c r="T55" s="6"/>
      <c r="U55" s="6"/>
      <c r="V55" s="6"/>
      <c r="W55" s="6"/>
      <c r="X55" s="6"/>
      <c r="Y55" s="6"/>
      <c r="Z55" s="7"/>
      <c r="AA55" s="6"/>
      <c r="AB55" s="6"/>
      <c r="AC55" s="7"/>
      <c r="AD55" s="38"/>
    </row>
    <row r="56" spans="2:30" ht="12.95" x14ac:dyDescent="0.15">
      <c r="B56" s="64" t="s">
        <v>19</v>
      </c>
      <c r="C56" s="64" t="s">
        <v>13</v>
      </c>
      <c r="D56" s="108">
        <v>0</v>
      </c>
      <c r="E56" s="107">
        <v>10</v>
      </c>
      <c r="F56" s="107">
        <f>10+E56</f>
        <v>20</v>
      </c>
      <c r="G56" s="107">
        <f t="shared" ref="G56" si="2">10+F56</f>
        <v>30</v>
      </c>
      <c r="H56" s="107">
        <f t="shared" ref="H56" si="3">10+G56</f>
        <v>40</v>
      </c>
      <c r="I56" s="107">
        <f t="shared" ref="I56" si="4">10+H56</f>
        <v>50</v>
      </c>
      <c r="J56" s="107">
        <f t="shared" ref="J56" si="5">10+I56</f>
        <v>60</v>
      </c>
      <c r="K56" s="107">
        <f t="shared" ref="K56" si="6">10+J56</f>
        <v>70</v>
      </c>
      <c r="L56" s="109" t="s">
        <v>25</v>
      </c>
      <c r="M56" s="108" t="s">
        <v>15</v>
      </c>
      <c r="N56" s="109" t="s">
        <v>16</v>
      </c>
      <c r="O56" s="114" t="s">
        <v>56</v>
      </c>
      <c r="P56" s="37" t="s">
        <v>100</v>
      </c>
      <c r="Q56" s="64" t="s">
        <v>13</v>
      </c>
      <c r="R56" s="137">
        <v>0</v>
      </c>
      <c r="S56" s="136">
        <v>10</v>
      </c>
      <c r="T56" s="136">
        <f>10+S56</f>
        <v>20</v>
      </c>
      <c r="U56" s="136">
        <f t="shared" ref="U56" si="7">10+T56</f>
        <v>30</v>
      </c>
      <c r="V56" s="136">
        <f>10+U56</f>
        <v>40</v>
      </c>
      <c r="W56" s="136">
        <f t="shared" ref="W56" si="8">10+V56</f>
        <v>50</v>
      </c>
      <c r="X56" s="136">
        <f t="shared" ref="X56" si="9">10+W56</f>
        <v>60</v>
      </c>
      <c r="Y56" s="136">
        <f t="shared" ref="Y56" si="10">10+X56</f>
        <v>70</v>
      </c>
      <c r="Z56" s="138" t="s">
        <v>25</v>
      </c>
      <c r="AA56" s="136" t="s">
        <v>15</v>
      </c>
      <c r="AB56" s="138" t="s">
        <v>16</v>
      </c>
      <c r="AC56" s="138" t="s">
        <v>56</v>
      </c>
      <c r="AD56" s="37" t="s">
        <v>100</v>
      </c>
    </row>
    <row r="57" spans="2:30" ht="12.95" x14ac:dyDescent="0.15">
      <c r="B57" s="66" t="s">
        <v>116</v>
      </c>
      <c r="C57" s="67">
        <v>17371</v>
      </c>
      <c r="D57" s="33">
        <v>8.5836909871244635E-3</v>
      </c>
      <c r="E57" s="13">
        <v>2.2317596566523604E-2</v>
      </c>
      <c r="F57" s="13">
        <v>0.13261802575107295</v>
      </c>
      <c r="G57" s="13">
        <v>0.16266094420600857</v>
      </c>
      <c r="H57" s="13">
        <v>0.18712446351931331</v>
      </c>
      <c r="I57" s="13">
        <v>0.19227467811158799</v>
      </c>
      <c r="J57" s="13">
        <v>0.15965665236051502</v>
      </c>
      <c r="K57" s="13">
        <v>8.15450643776824E-2</v>
      </c>
      <c r="L57" s="14">
        <v>5.3218884120171672E-2</v>
      </c>
      <c r="M57" s="33">
        <v>0.49099999999999999</v>
      </c>
      <c r="N57" s="14">
        <v>0.47599999999999998</v>
      </c>
      <c r="O57" s="14">
        <v>3.3000000000000002E-2</v>
      </c>
      <c r="P57" s="40">
        <f>SUM(I57:L57)</f>
        <v>0.48669527896995707</v>
      </c>
      <c r="Q57" s="66">
        <v>428</v>
      </c>
      <c r="R57" s="36">
        <v>0</v>
      </c>
      <c r="S57" s="13">
        <v>0</v>
      </c>
      <c r="T57" s="13">
        <v>7.8125E-3</v>
      </c>
      <c r="U57" s="13">
        <v>3.125E-2</v>
      </c>
      <c r="V57" s="13">
        <v>6.25E-2</v>
      </c>
      <c r="W57" s="13">
        <v>8.59375E-2</v>
      </c>
      <c r="X57" s="13">
        <v>0.2109375</v>
      </c>
      <c r="Y57" s="13">
        <v>0.1953125</v>
      </c>
      <c r="Z57" s="14">
        <v>0.40625</v>
      </c>
      <c r="AA57" s="13">
        <v>0.50800000000000001</v>
      </c>
      <c r="AB57" s="158">
        <v>0.40600000000000003</v>
      </c>
      <c r="AC57" s="14">
        <v>8.5999999999999993E-2</v>
      </c>
      <c r="AD57" s="39">
        <f>SUM(W57:Z57)</f>
        <v>0.8984375</v>
      </c>
    </row>
    <row r="70" spans="2:30" ht="14.1" thickBot="1" x14ac:dyDescent="0.2">
      <c r="B70" s="106" t="s">
        <v>119</v>
      </c>
    </row>
    <row r="71" spans="2:30" ht="12.95" x14ac:dyDescent="0.15">
      <c r="B71" s="110"/>
      <c r="C71" s="197" t="s">
        <v>11</v>
      </c>
      <c r="D71" s="197"/>
      <c r="E71" s="197"/>
      <c r="F71" s="197"/>
      <c r="G71" s="197"/>
      <c r="H71" s="197"/>
      <c r="I71" s="197"/>
      <c r="J71" s="197"/>
      <c r="K71" s="197"/>
      <c r="L71" s="198"/>
      <c r="M71" s="110"/>
      <c r="N71" s="111"/>
      <c r="O71" s="91"/>
      <c r="P71" s="115" t="s">
        <v>11</v>
      </c>
      <c r="Q71" s="199" t="s">
        <v>14</v>
      </c>
      <c r="R71" s="197"/>
      <c r="S71" s="197"/>
      <c r="T71" s="197"/>
      <c r="U71" s="197"/>
      <c r="V71" s="197"/>
      <c r="W71" s="197"/>
      <c r="X71" s="197"/>
      <c r="Y71" s="197"/>
      <c r="Z71" s="200"/>
      <c r="AA71" s="111"/>
      <c r="AB71" s="111"/>
      <c r="AC71" s="111"/>
      <c r="AD71" s="116" t="s">
        <v>14</v>
      </c>
    </row>
    <row r="72" spans="2:30" ht="14.1" thickBot="1" x14ac:dyDescent="0.2">
      <c r="B72" s="89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9"/>
      <c r="N72" s="88"/>
      <c r="O72" s="117"/>
      <c r="P72" s="118"/>
      <c r="Q72" s="89"/>
      <c r="R72" s="88"/>
      <c r="S72" s="88"/>
      <c r="T72" s="88"/>
      <c r="U72" s="88"/>
      <c r="V72" s="88"/>
      <c r="W72" s="88"/>
      <c r="X72" s="88"/>
      <c r="Y72" s="88"/>
      <c r="Z72" s="117"/>
      <c r="AA72" s="88"/>
      <c r="AB72" s="88"/>
      <c r="AC72" s="88"/>
      <c r="AD72" s="119"/>
    </row>
    <row r="73" spans="2:30" ht="12.95" x14ac:dyDescent="0.15">
      <c r="B73" s="90" t="s">
        <v>19</v>
      </c>
      <c r="C73" s="91" t="s">
        <v>13</v>
      </c>
      <c r="D73" s="111" t="s">
        <v>60</v>
      </c>
      <c r="E73" s="111">
        <v>20</v>
      </c>
      <c r="F73" s="111">
        <v>30</v>
      </c>
      <c r="G73" s="111">
        <v>40</v>
      </c>
      <c r="H73" s="111">
        <v>50</v>
      </c>
      <c r="I73" s="111">
        <v>60</v>
      </c>
      <c r="J73" s="111">
        <v>70</v>
      </c>
      <c r="K73" s="111">
        <v>80</v>
      </c>
      <c r="L73" s="91" t="s">
        <v>93</v>
      </c>
      <c r="M73" s="111" t="s">
        <v>15</v>
      </c>
      <c r="N73" s="111" t="s">
        <v>16</v>
      </c>
      <c r="O73" s="91" t="s">
        <v>56</v>
      </c>
      <c r="P73" s="120" t="s">
        <v>100</v>
      </c>
      <c r="Q73" s="91" t="s">
        <v>13</v>
      </c>
      <c r="R73" s="111" t="s">
        <v>60</v>
      </c>
      <c r="S73" s="111">
        <v>20</v>
      </c>
      <c r="T73" s="111">
        <v>30</v>
      </c>
      <c r="U73" s="111">
        <v>40</v>
      </c>
      <c r="V73" s="111">
        <v>50</v>
      </c>
      <c r="W73" s="111">
        <v>60</v>
      </c>
      <c r="X73" s="111">
        <v>70</v>
      </c>
      <c r="Y73" s="111">
        <v>80</v>
      </c>
      <c r="Z73" s="91" t="s">
        <v>93</v>
      </c>
      <c r="AA73" s="111" t="s">
        <v>15</v>
      </c>
      <c r="AB73" s="111" t="s">
        <v>16</v>
      </c>
      <c r="AC73" s="91" t="s">
        <v>56</v>
      </c>
      <c r="AD73" s="120" t="s">
        <v>100</v>
      </c>
    </row>
    <row r="74" spans="2:30" ht="12.95" x14ac:dyDescent="0.15">
      <c r="B74" s="92" t="s">
        <v>118</v>
      </c>
      <c r="C74" s="93">
        <v>10154</v>
      </c>
      <c r="D74" s="94">
        <v>1.7999999999999999E-2</v>
      </c>
      <c r="E74" s="94">
        <v>0.107</v>
      </c>
      <c r="F74" s="94">
        <v>0.13900000000000001</v>
      </c>
      <c r="G74" s="94">
        <v>0.17</v>
      </c>
      <c r="H74" s="94">
        <v>0.19800000000000001</v>
      </c>
      <c r="I74" s="94">
        <v>0.16400000000000001</v>
      </c>
      <c r="J74" s="94">
        <v>0.105</v>
      </c>
      <c r="K74" s="94">
        <v>9.7000000000000003E-2</v>
      </c>
      <c r="L74" s="121">
        <v>1E-3</v>
      </c>
      <c r="M74" s="122">
        <v>0.44400000000000001</v>
      </c>
      <c r="N74" s="122">
        <v>0.54300000000000004</v>
      </c>
      <c r="O74" s="122">
        <v>1.2999999999999999E-2</v>
      </c>
      <c r="P74" s="97">
        <f>SUM(H74:K74)</f>
        <v>0.56399999999999995</v>
      </c>
      <c r="Q74" s="102">
        <v>436</v>
      </c>
      <c r="R74" s="123">
        <v>0</v>
      </c>
      <c r="S74" s="94">
        <v>0</v>
      </c>
      <c r="T74" s="94">
        <v>1.0999999999999999E-2</v>
      </c>
      <c r="U74" s="94">
        <v>2.7E-2</v>
      </c>
      <c r="V74" s="94">
        <v>7.0999999999999994E-2</v>
      </c>
      <c r="W74" s="94">
        <v>0.214</v>
      </c>
      <c r="X74" s="94">
        <v>0.28299999999999997</v>
      </c>
      <c r="Y74" s="94">
        <v>0.39500000000000002</v>
      </c>
      <c r="Z74" s="121">
        <v>0</v>
      </c>
      <c r="AA74" s="94">
        <v>0.57399999999999995</v>
      </c>
      <c r="AB74" s="94">
        <v>0.40300000000000002</v>
      </c>
      <c r="AC74" s="121">
        <v>2.3E-2</v>
      </c>
      <c r="AD74" s="124">
        <f>SUM(V74:Y74)</f>
        <v>0.96299999999999997</v>
      </c>
    </row>
    <row r="75" spans="2:30" ht="12.95" x14ac:dyDescent="0.15">
      <c r="B75" s="92"/>
      <c r="C75" s="93"/>
      <c r="D75" s="94"/>
      <c r="E75" s="94"/>
      <c r="F75" s="94"/>
      <c r="G75" s="94"/>
      <c r="H75" s="94"/>
      <c r="I75" s="94"/>
      <c r="J75" s="94"/>
      <c r="K75" s="94"/>
      <c r="L75" s="121"/>
      <c r="M75" s="126"/>
      <c r="N75" s="95"/>
      <c r="O75" s="125"/>
      <c r="P75" s="97"/>
      <c r="Q75" s="127"/>
      <c r="R75" s="102"/>
      <c r="S75" s="94"/>
      <c r="T75" s="94"/>
      <c r="U75" s="94"/>
      <c r="V75" s="94"/>
      <c r="W75" s="94"/>
      <c r="X75" s="94"/>
      <c r="Y75" s="94"/>
      <c r="Z75" s="121"/>
      <c r="AA75" s="94"/>
      <c r="AB75" s="94"/>
      <c r="AC75" s="121"/>
      <c r="AD75" s="128"/>
    </row>
    <row r="76" spans="2:30" ht="12.95" x14ac:dyDescent="0.15">
      <c r="B76" s="92"/>
      <c r="C76" s="93"/>
      <c r="D76" s="94"/>
      <c r="E76" s="94"/>
      <c r="F76" s="94"/>
      <c r="G76" s="94"/>
      <c r="H76" s="94"/>
      <c r="I76" s="94"/>
      <c r="J76" s="94"/>
      <c r="K76" s="94"/>
      <c r="L76" s="121"/>
      <c r="M76" s="126"/>
      <c r="N76" s="126"/>
      <c r="O76" s="95"/>
      <c r="P76" s="97"/>
      <c r="Q76" s="127"/>
      <c r="R76" s="102"/>
      <c r="S76" s="94"/>
      <c r="T76" s="94"/>
      <c r="U76" s="94"/>
      <c r="V76" s="94"/>
      <c r="W76" s="94"/>
      <c r="X76" s="94"/>
      <c r="Y76" s="94"/>
      <c r="Z76" s="121"/>
      <c r="AA76" s="94"/>
      <c r="AB76" s="94"/>
      <c r="AC76" s="121"/>
      <c r="AD76" s="128"/>
    </row>
    <row r="78" spans="2:30" ht="14.1" thickBot="1" x14ac:dyDescent="0.2"/>
    <row r="79" spans="2:30" ht="12.95" x14ac:dyDescent="0.15">
      <c r="B79" s="155"/>
      <c r="C79" s="197" t="s">
        <v>11</v>
      </c>
      <c r="D79" s="197"/>
      <c r="E79" s="197"/>
      <c r="F79" s="197"/>
      <c r="G79" s="197"/>
      <c r="H79" s="197"/>
      <c r="I79" s="197"/>
      <c r="J79" s="197"/>
      <c r="K79" s="197"/>
      <c r="L79" s="198"/>
      <c r="M79" s="155"/>
      <c r="N79" s="153"/>
      <c r="O79" s="154"/>
      <c r="P79" s="115" t="s">
        <v>11</v>
      </c>
      <c r="Q79" s="199" t="s">
        <v>14</v>
      </c>
      <c r="R79" s="197"/>
      <c r="S79" s="197"/>
      <c r="T79" s="197"/>
      <c r="U79" s="197"/>
      <c r="V79" s="197"/>
      <c r="W79" s="197"/>
      <c r="X79" s="197"/>
      <c r="Y79" s="197"/>
      <c r="Z79" s="200"/>
      <c r="AA79" s="153"/>
      <c r="AB79" s="153"/>
      <c r="AC79" s="153"/>
      <c r="AD79" s="116" t="s">
        <v>14</v>
      </c>
    </row>
    <row r="80" spans="2:30" ht="14.1" thickBot="1" x14ac:dyDescent="0.2">
      <c r="B80" s="89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9"/>
      <c r="N80" s="88"/>
      <c r="O80" s="117"/>
      <c r="P80" s="118"/>
      <c r="Q80" s="89"/>
      <c r="R80" s="88"/>
      <c r="S80" s="88"/>
      <c r="T80" s="88"/>
      <c r="U80" s="88"/>
      <c r="V80" s="88"/>
      <c r="W80" s="88"/>
      <c r="X80" s="88"/>
      <c r="Y80" s="88"/>
      <c r="Z80" s="117"/>
      <c r="AA80" s="88"/>
      <c r="AB80" s="88"/>
      <c r="AC80" s="88"/>
      <c r="AD80" s="119"/>
    </row>
    <row r="81" spans="2:30" ht="12.95" x14ac:dyDescent="0.15">
      <c r="B81" s="90" t="s">
        <v>19</v>
      </c>
      <c r="C81" s="154" t="s">
        <v>13</v>
      </c>
      <c r="D81" s="153" t="s">
        <v>60</v>
      </c>
      <c r="E81" s="153">
        <v>20</v>
      </c>
      <c r="F81" s="153">
        <v>30</v>
      </c>
      <c r="G81" s="153">
        <v>40</v>
      </c>
      <c r="H81" s="153">
        <v>50</v>
      </c>
      <c r="I81" s="153">
        <v>60</v>
      </c>
      <c r="J81" s="153">
        <v>70</v>
      </c>
      <c r="K81" s="153">
        <v>80</v>
      </c>
      <c r="L81" s="154" t="s">
        <v>93</v>
      </c>
      <c r="M81" s="153" t="s">
        <v>15</v>
      </c>
      <c r="N81" s="153" t="s">
        <v>16</v>
      </c>
      <c r="O81" s="154" t="s">
        <v>56</v>
      </c>
      <c r="P81" s="120" t="s">
        <v>100</v>
      </c>
      <c r="Q81" s="154" t="s">
        <v>13</v>
      </c>
      <c r="R81" s="153" t="s">
        <v>60</v>
      </c>
      <c r="S81" s="153">
        <v>20</v>
      </c>
      <c r="T81" s="153">
        <v>30</v>
      </c>
      <c r="U81" s="153">
        <v>40</v>
      </c>
      <c r="V81" s="153">
        <v>50</v>
      </c>
      <c r="W81" s="153">
        <v>60</v>
      </c>
      <c r="X81" s="153">
        <v>70</v>
      </c>
      <c r="Y81" s="153">
        <v>80</v>
      </c>
      <c r="Z81" s="154" t="s">
        <v>93</v>
      </c>
      <c r="AA81" s="153" t="s">
        <v>15</v>
      </c>
      <c r="AB81" s="153" t="s">
        <v>16</v>
      </c>
      <c r="AC81" s="154" t="s">
        <v>56</v>
      </c>
      <c r="AD81" s="120" t="s">
        <v>100</v>
      </c>
    </row>
    <row r="82" spans="2:30" ht="12.95" x14ac:dyDescent="0.15">
      <c r="B82" s="92" t="s">
        <v>128</v>
      </c>
      <c r="C82" s="93">
        <v>14193</v>
      </c>
      <c r="D82" s="94">
        <v>0.01</v>
      </c>
      <c r="E82" s="94">
        <v>0.09</v>
      </c>
      <c r="F82" s="94">
        <v>0.13</v>
      </c>
      <c r="G82" s="94">
        <v>0.16</v>
      </c>
      <c r="H82" s="94">
        <v>0.19</v>
      </c>
      <c r="I82" s="94">
        <v>0.18</v>
      </c>
      <c r="J82" s="94">
        <v>0.13</v>
      </c>
      <c r="K82" s="94">
        <v>0.11</v>
      </c>
      <c r="L82" s="121" t="s">
        <v>94</v>
      </c>
      <c r="M82" s="122">
        <v>0.45</v>
      </c>
      <c r="N82" s="122">
        <v>0.54</v>
      </c>
      <c r="O82" s="122">
        <v>0.01</v>
      </c>
      <c r="P82" s="97">
        <f>SUM(H82:K82)</f>
        <v>0.61</v>
      </c>
      <c r="Q82" s="102">
        <v>584</v>
      </c>
      <c r="R82" s="123">
        <v>0</v>
      </c>
      <c r="S82" s="94" t="s">
        <v>94</v>
      </c>
      <c r="T82" s="94">
        <v>0.01</v>
      </c>
      <c r="U82" s="94">
        <v>0.04</v>
      </c>
      <c r="V82" s="94">
        <v>0.1</v>
      </c>
      <c r="W82" s="94">
        <v>0.19</v>
      </c>
      <c r="X82" s="94">
        <v>0.27</v>
      </c>
      <c r="Y82" s="94">
        <v>0.38</v>
      </c>
      <c r="Z82" s="121">
        <v>0</v>
      </c>
      <c r="AA82" s="94">
        <v>0.56000000000000005</v>
      </c>
      <c r="AB82" s="94">
        <v>0.44</v>
      </c>
      <c r="AC82" s="121" t="s">
        <v>95</v>
      </c>
      <c r="AD82" s="124">
        <f>SUM(V82:Y82)</f>
        <v>0.94000000000000006</v>
      </c>
    </row>
    <row r="83" spans="2:30" ht="12.95" x14ac:dyDescent="0.15">
      <c r="B83" s="92"/>
      <c r="C83" s="93"/>
      <c r="D83" s="94"/>
      <c r="E83" s="94"/>
      <c r="F83" s="94"/>
      <c r="G83" s="94"/>
      <c r="H83" s="94"/>
      <c r="I83" s="94"/>
      <c r="J83" s="94"/>
      <c r="K83" s="94"/>
      <c r="L83" s="121"/>
      <c r="M83" s="126"/>
      <c r="N83" s="95"/>
      <c r="O83" s="125"/>
      <c r="P83" s="97"/>
      <c r="Q83" s="127"/>
      <c r="R83" s="102"/>
      <c r="S83" s="94"/>
      <c r="T83" s="94"/>
      <c r="U83" s="94"/>
      <c r="V83" s="94"/>
      <c r="W83" s="94"/>
      <c r="X83" s="94"/>
      <c r="Y83" s="94"/>
      <c r="Z83" s="121"/>
      <c r="AA83" s="94"/>
      <c r="AB83" s="94"/>
      <c r="AC83" s="121"/>
      <c r="AD83" s="128"/>
    </row>
    <row r="84" spans="2:30" ht="12.95" x14ac:dyDescent="0.15">
      <c r="B84" s="92"/>
      <c r="C84" s="93"/>
      <c r="D84" s="94"/>
      <c r="E84" s="94"/>
      <c r="F84" s="94"/>
      <c r="G84" s="94"/>
      <c r="H84" s="94"/>
      <c r="I84" s="94"/>
      <c r="J84" s="94"/>
      <c r="K84" s="94"/>
      <c r="L84" s="121"/>
      <c r="M84" s="126"/>
      <c r="N84" s="126"/>
      <c r="O84" s="95"/>
      <c r="P84" s="97"/>
      <c r="Q84" s="127"/>
      <c r="R84" s="102"/>
      <c r="S84" s="94"/>
      <c r="T84" s="94"/>
      <c r="U84" s="94"/>
      <c r="V84" s="94"/>
      <c r="W84" s="94"/>
      <c r="X84" s="94"/>
      <c r="Y84" s="94"/>
      <c r="Z84" s="121"/>
      <c r="AA84" s="94"/>
      <c r="AB84" s="94"/>
      <c r="AC84" s="121"/>
      <c r="AD84" s="128"/>
    </row>
    <row r="87" spans="2:30" ht="14.1" thickBot="1" x14ac:dyDescent="0.2"/>
    <row r="88" spans="2:30" ht="12.95" x14ac:dyDescent="0.15">
      <c r="B88" s="164"/>
      <c r="C88" s="197" t="s">
        <v>11</v>
      </c>
      <c r="D88" s="197"/>
      <c r="E88" s="197"/>
      <c r="F88" s="197"/>
      <c r="G88" s="197"/>
      <c r="H88" s="197"/>
      <c r="I88" s="197"/>
      <c r="J88" s="197"/>
      <c r="K88" s="197"/>
      <c r="L88" s="198"/>
      <c r="M88" s="164"/>
      <c r="N88" s="165"/>
      <c r="O88" s="166"/>
      <c r="P88" s="115" t="s">
        <v>11</v>
      </c>
      <c r="Q88" s="199" t="s">
        <v>14</v>
      </c>
      <c r="R88" s="197"/>
      <c r="S88" s="197"/>
      <c r="T88" s="197"/>
      <c r="U88" s="197"/>
      <c r="V88" s="197"/>
      <c r="W88" s="197"/>
      <c r="X88" s="197"/>
      <c r="Y88" s="197"/>
      <c r="Z88" s="200"/>
      <c r="AA88" s="165"/>
      <c r="AB88" s="165"/>
      <c r="AC88" s="165"/>
      <c r="AD88" s="116" t="s">
        <v>14</v>
      </c>
    </row>
    <row r="89" spans="2:30" ht="13.5" thickBot="1" x14ac:dyDescent="0.25">
      <c r="B89" s="89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9"/>
      <c r="N89" s="88"/>
      <c r="O89" s="117"/>
      <c r="P89" s="118"/>
      <c r="Q89" s="89"/>
      <c r="R89" s="88"/>
      <c r="S89" s="88"/>
      <c r="T89" s="88"/>
      <c r="U89" s="88"/>
      <c r="V89" s="88"/>
      <c r="W89" s="88"/>
      <c r="X89" s="88"/>
      <c r="Y89" s="88"/>
      <c r="Z89" s="117"/>
      <c r="AA89" s="88"/>
      <c r="AB89" s="88"/>
      <c r="AC89" s="88"/>
      <c r="AD89" s="119"/>
    </row>
    <row r="90" spans="2:30" x14ac:dyDescent="0.2">
      <c r="B90" s="90" t="s">
        <v>19</v>
      </c>
      <c r="C90" s="166" t="s">
        <v>13</v>
      </c>
      <c r="D90" s="165" t="s">
        <v>60</v>
      </c>
      <c r="E90" s="165">
        <v>20</v>
      </c>
      <c r="F90" s="165">
        <v>30</v>
      </c>
      <c r="G90" s="165">
        <v>40</v>
      </c>
      <c r="H90" s="165">
        <v>50</v>
      </c>
      <c r="I90" s="165">
        <v>60</v>
      </c>
      <c r="J90" s="165">
        <v>70</v>
      </c>
      <c r="K90" s="165">
        <v>80</v>
      </c>
      <c r="L90" s="166" t="s">
        <v>93</v>
      </c>
      <c r="M90" s="165" t="s">
        <v>15</v>
      </c>
      <c r="N90" s="165" t="s">
        <v>16</v>
      </c>
      <c r="O90" s="166" t="s">
        <v>56</v>
      </c>
      <c r="P90" s="120" t="s">
        <v>100</v>
      </c>
      <c r="Q90" s="166" t="s">
        <v>13</v>
      </c>
      <c r="R90" s="165" t="s">
        <v>60</v>
      </c>
      <c r="S90" s="165">
        <v>20</v>
      </c>
      <c r="T90" s="165">
        <v>30</v>
      </c>
      <c r="U90" s="165">
        <v>40</v>
      </c>
      <c r="V90" s="165">
        <v>50</v>
      </c>
      <c r="W90" s="165">
        <v>60</v>
      </c>
      <c r="X90" s="165">
        <v>70</v>
      </c>
      <c r="Y90" s="165">
        <v>80</v>
      </c>
      <c r="Z90" s="166" t="s">
        <v>93</v>
      </c>
      <c r="AA90" s="165" t="s">
        <v>15</v>
      </c>
      <c r="AB90" s="165" t="s">
        <v>16</v>
      </c>
      <c r="AC90" s="166" t="s">
        <v>56</v>
      </c>
      <c r="AD90" s="120" t="s">
        <v>100</v>
      </c>
    </row>
    <row r="91" spans="2:30" x14ac:dyDescent="0.2">
      <c r="B91" s="92" t="s">
        <v>129</v>
      </c>
      <c r="C91" s="93">
        <v>13715</v>
      </c>
      <c r="D91" s="94">
        <v>1.9103171709806781E-2</v>
      </c>
      <c r="E91" s="94">
        <v>0.12541013488880787</v>
      </c>
      <c r="F91" s="94">
        <v>0.16317900109369304</v>
      </c>
      <c r="G91" s="94">
        <v>0.17404301859278162</v>
      </c>
      <c r="H91" s="94">
        <v>0.18556325191396281</v>
      </c>
      <c r="I91" s="94">
        <v>0.15377324097703243</v>
      </c>
      <c r="J91" s="94">
        <v>9.2745169522420706E-2</v>
      </c>
      <c r="K91" s="94">
        <v>8.545388261028071E-2</v>
      </c>
      <c r="L91" s="121">
        <v>7.2912869121399923E-4</v>
      </c>
      <c r="M91" s="122">
        <v>0.39701057236602261</v>
      </c>
      <c r="N91" s="122">
        <v>0.60007291286912146</v>
      </c>
      <c r="O91" s="122">
        <v>3.6456434560699965E-3</v>
      </c>
      <c r="P91" s="97">
        <f>SUM(H91:K91)</f>
        <v>0.5175355450236967</v>
      </c>
      <c r="Q91" s="102">
        <v>557</v>
      </c>
      <c r="R91" s="123">
        <v>0</v>
      </c>
      <c r="S91" s="94">
        <v>0</v>
      </c>
      <c r="T91" s="94">
        <v>5.3859964093357273E-3</v>
      </c>
      <c r="U91" s="94">
        <v>1.7953321364452424E-2</v>
      </c>
      <c r="V91" s="94">
        <v>5.9245960502692999E-2</v>
      </c>
      <c r="W91" s="94">
        <v>0.1615798922800718</v>
      </c>
      <c r="X91" s="94">
        <v>0.26032315978456017</v>
      </c>
      <c r="Y91" s="94">
        <v>0.49551166965888688</v>
      </c>
      <c r="Z91" s="121">
        <v>0</v>
      </c>
      <c r="AA91" s="94">
        <v>0.45807844548398707</v>
      </c>
      <c r="AB91" s="94">
        <v>0.54048218783735158</v>
      </c>
      <c r="AC91" s="121"/>
      <c r="AD91" s="124">
        <f>SUM(V91:Y91)</f>
        <v>0.97666068222621183</v>
      </c>
    </row>
    <row r="92" spans="2:30" x14ac:dyDescent="0.2">
      <c r="B92" s="92"/>
      <c r="C92" s="93"/>
      <c r="D92" s="94"/>
      <c r="E92" s="94"/>
      <c r="F92" s="94"/>
      <c r="G92" s="94"/>
      <c r="H92" s="94"/>
      <c r="I92" s="94"/>
      <c r="J92" s="94"/>
      <c r="K92" s="94"/>
      <c r="L92" s="121"/>
      <c r="M92" s="126"/>
      <c r="N92" s="95"/>
      <c r="O92" s="125"/>
      <c r="P92" s="97"/>
      <c r="Q92" s="127"/>
      <c r="R92" s="102"/>
      <c r="S92" s="94"/>
      <c r="T92" s="94"/>
      <c r="U92" s="94"/>
      <c r="V92" s="94"/>
      <c r="W92" s="94"/>
      <c r="X92" s="94"/>
      <c r="Y92" s="94"/>
      <c r="Z92" s="121"/>
      <c r="AA92" s="94"/>
      <c r="AB92" s="94"/>
      <c r="AC92" s="121"/>
      <c r="AD92" s="128"/>
    </row>
    <row r="93" spans="2:30" x14ac:dyDescent="0.2">
      <c r="B93" s="92"/>
      <c r="C93" s="93"/>
      <c r="D93" s="94"/>
      <c r="E93" s="94"/>
      <c r="F93" s="94"/>
      <c r="G93" s="94"/>
      <c r="H93" s="94"/>
      <c r="I93" s="94"/>
      <c r="J93" s="94"/>
      <c r="K93" s="94"/>
      <c r="L93" s="121"/>
      <c r="M93" s="126"/>
      <c r="N93" s="126"/>
      <c r="O93" s="95"/>
      <c r="P93" s="97"/>
      <c r="Q93" s="127"/>
      <c r="R93" s="102"/>
      <c r="S93" s="94"/>
      <c r="T93" s="94"/>
      <c r="U93" s="94"/>
      <c r="V93" s="94"/>
      <c r="W93" s="94"/>
      <c r="X93" s="94"/>
      <c r="Y93" s="94"/>
      <c r="Z93" s="121"/>
      <c r="AA93" s="94"/>
      <c r="AB93" s="94"/>
      <c r="AC93" s="121"/>
      <c r="AD93" s="128"/>
    </row>
    <row r="100" spans="2:32" ht="13.5" thickBot="1" x14ac:dyDescent="0.25"/>
    <row r="101" spans="2:32" x14ac:dyDescent="0.2">
      <c r="B101" s="162"/>
      <c r="C101" s="84" t="s">
        <v>11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162"/>
      <c r="O101" s="161"/>
      <c r="P101" s="163"/>
      <c r="Q101" s="31" t="s">
        <v>11</v>
      </c>
      <c r="R101" s="84" t="s">
        <v>14</v>
      </c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162"/>
      <c r="AD101" s="161"/>
      <c r="AE101" s="163"/>
      <c r="AF101" s="31" t="s">
        <v>14</v>
      </c>
    </row>
    <row r="102" spans="2:32" ht="13.5" thickBot="1" x14ac:dyDescent="0.25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5"/>
      <c r="O102" s="6"/>
      <c r="P102" s="87"/>
      <c r="Q102" s="30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5"/>
      <c r="AD102" s="6"/>
      <c r="AE102" s="87"/>
      <c r="AF102" s="30"/>
    </row>
    <row r="103" spans="2:32" x14ac:dyDescent="0.2">
      <c r="B103" s="64" t="s">
        <v>19</v>
      </c>
      <c r="C103" s="64" t="s">
        <v>13</v>
      </c>
      <c r="D103" s="162">
        <v>0</v>
      </c>
      <c r="E103" s="161">
        <v>10</v>
      </c>
      <c r="F103" s="161">
        <f>10+E103</f>
        <v>20</v>
      </c>
      <c r="G103" s="161">
        <f t="shared" ref="G103" si="11">10+F103</f>
        <v>30</v>
      </c>
      <c r="H103" s="161">
        <f t="shared" ref="H103" si="12">10+G103</f>
        <v>40</v>
      </c>
      <c r="I103" s="161">
        <f t="shared" ref="I103" si="13">10+H103</f>
        <v>50</v>
      </c>
      <c r="J103" s="161">
        <f t="shared" ref="J103" si="14">10+I103</f>
        <v>60</v>
      </c>
      <c r="K103" s="161">
        <v>70</v>
      </c>
      <c r="L103" s="161" t="s">
        <v>25</v>
      </c>
      <c r="M103" s="163" t="s">
        <v>56</v>
      </c>
      <c r="N103" s="162" t="s">
        <v>15</v>
      </c>
      <c r="O103" s="161" t="s">
        <v>16</v>
      </c>
      <c r="P103" s="163" t="s">
        <v>56</v>
      </c>
      <c r="Q103" s="37" t="s">
        <v>100</v>
      </c>
      <c r="R103" s="64" t="s">
        <v>13</v>
      </c>
      <c r="S103" s="162">
        <v>0</v>
      </c>
      <c r="T103" s="161">
        <v>10</v>
      </c>
      <c r="U103" s="161">
        <f>10+T103</f>
        <v>20</v>
      </c>
      <c r="V103" s="161">
        <f t="shared" ref="V103" si="15">10+U103</f>
        <v>30</v>
      </c>
      <c r="W103" s="161">
        <f t="shared" ref="W103" si="16">10+V103</f>
        <v>40</v>
      </c>
      <c r="X103" s="161">
        <f t="shared" ref="X103" si="17">10+W103</f>
        <v>50</v>
      </c>
      <c r="Y103" s="161">
        <f t="shared" ref="Y103" si="18">10+X103</f>
        <v>60</v>
      </c>
      <c r="Z103" s="161">
        <v>70</v>
      </c>
      <c r="AA103" s="161" t="s">
        <v>25</v>
      </c>
      <c r="AB103" s="163" t="s">
        <v>56</v>
      </c>
      <c r="AC103" s="162" t="s">
        <v>15</v>
      </c>
      <c r="AD103" s="161" t="s">
        <v>16</v>
      </c>
      <c r="AE103" s="163" t="s">
        <v>56</v>
      </c>
      <c r="AF103" s="37" t="s">
        <v>100</v>
      </c>
    </row>
    <row r="104" spans="2:32" x14ac:dyDescent="0.2">
      <c r="B104" s="66" t="s">
        <v>130</v>
      </c>
      <c r="C104">
        <v>10447</v>
      </c>
      <c r="D104" s="33">
        <v>1.12E-2</v>
      </c>
      <c r="E104" s="13">
        <v>2.3699999999999999E-2</v>
      </c>
      <c r="F104" s="13">
        <v>0.13239999999999999</v>
      </c>
      <c r="G104" s="13">
        <v>0.16250000000000001</v>
      </c>
      <c r="H104" s="13">
        <v>0.16400000000000001</v>
      </c>
      <c r="I104" s="13">
        <v>0.1794</v>
      </c>
      <c r="J104" s="13">
        <v>0.1429</v>
      </c>
      <c r="K104" s="13">
        <v>9.6199999999999994E-2</v>
      </c>
      <c r="L104" s="13">
        <v>8.3900000000000002E-2</v>
      </c>
      <c r="M104" s="14">
        <v>3.8E-3</v>
      </c>
      <c r="N104" s="33">
        <v>0.47</v>
      </c>
      <c r="O104" s="13">
        <v>0.52139999999999997</v>
      </c>
      <c r="P104" s="14">
        <v>8.6E-3</v>
      </c>
      <c r="Q104" s="40">
        <f>SUM(I104:M104)</f>
        <v>0.50620000000000009</v>
      </c>
      <c r="R104">
        <v>486</v>
      </c>
      <c r="S104" s="33">
        <v>0</v>
      </c>
      <c r="T104" s="13">
        <v>0</v>
      </c>
      <c r="U104" s="13">
        <v>8.2000000000000007E-3</v>
      </c>
      <c r="V104" s="13">
        <v>4.1000000000000003E-3</v>
      </c>
      <c r="W104" s="13">
        <v>3.09E-2</v>
      </c>
      <c r="X104" s="13">
        <v>5.7599999999999998E-2</v>
      </c>
      <c r="Y104" s="13">
        <v>0.13370000000000001</v>
      </c>
      <c r="Z104" s="13">
        <v>0.251</v>
      </c>
      <c r="AA104" s="13">
        <v>0.51439999999999997</v>
      </c>
      <c r="AB104" s="14">
        <v>0</v>
      </c>
      <c r="AC104" s="33">
        <v>0.60289999999999999</v>
      </c>
      <c r="AD104" s="13">
        <v>0.39090000000000003</v>
      </c>
      <c r="AE104" s="14">
        <v>6.1999999999999998E-3</v>
      </c>
      <c r="AF104" s="40">
        <f>SUM(X104:AB104)</f>
        <v>0.95669999999999999</v>
      </c>
    </row>
    <row r="109" spans="2:32" ht="13.5" thickBot="1" x14ac:dyDescent="0.25"/>
    <row r="110" spans="2:32" x14ac:dyDescent="0.2">
      <c r="B110" s="162"/>
      <c r="C110" s="84" t="s">
        <v>11</v>
      </c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162"/>
      <c r="O110" s="161"/>
      <c r="P110" s="163"/>
      <c r="Q110" s="31" t="s">
        <v>11</v>
      </c>
      <c r="R110" s="84" t="s">
        <v>14</v>
      </c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162"/>
      <c r="AD110" s="161"/>
      <c r="AE110" s="163"/>
      <c r="AF110" s="31" t="s">
        <v>14</v>
      </c>
    </row>
    <row r="111" spans="2:32" ht="13.5" thickBot="1" x14ac:dyDescent="0.25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5"/>
      <c r="O111" s="6"/>
      <c r="P111" s="87"/>
      <c r="Q111" s="30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5"/>
      <c r="AD111" s="6"/>
      <c r="AE111" s="87"/>
      <c r="AF111" s="30"/>
    </row>
    <row r="112" spans="2:32" x14ac:dyDescent="0.2">
      <c r="B112" s="64" t="s">
        <v>19</v>
      </c>
      <c r="C112" s="64" t="s">
        <v>13</v>
      </c>
      <c r="D112" s="162">
        <v>0</v>
      </c>
      <c r="E112" s="161">
        <v>10</v>
      </c>
      <c r="F112" s="161">
        <f>10+E112</f>
        <v>20</v>
      </c>
      <c r="G112" s="161">
        <f t="shared" ref="G112" si="19">10+F112</f>
        <v>30</v>
      </c>
      <c r="H112" s="161">
        <f t="shared" ref="H112" si="20">10+G112</f>
        <v>40</v>
      </c>
      <c r="I112" s="161">
        <f t="shared" ref="I112" si="21">10+H112</f>
        <v>50</v>
      </c>
      <c r="J112" s="161">
        <f t="shared" ref="J112" si="22">10+I112</f>
        <v>60</v>
      </c>
      <c r="K112" s="161">
        <v>70</v>
      </c>
      <c r="L112" s="161" t="s">
        <v>25</v>
      </c>
      <c r="M112" s="163" t="s">
        <v>56</v>
      </c>
      <c r="N112" s="162" t="s">
        <v>15</v>
      </c>
      <c r="O112" s="161" t="s">
        <v>16</v>
      </c>
      <c r="P112" s="163" t="s">
        <v>56</v>
      </c>
      <c r="Q112" s="37" t="s">
        <v>100</v>
      </c>
      <c r="R112" s="64" t="s">
        <v>13</v>
      </c>
      <c r="S112" s="162">
        <v>0</v>
      </c>
      <c r="T112" s="161">
        <v>10</v>
      </c>
      <c r="U112" s="161">
        <f>10+T112</f>
        <v>20</v>
      </c>
      <c r="V112" s="161">
        <f t="shared" ref="V112" si="23">10+U112</f>
        <v>30</v>
      </c>
      <c r="W112" s="161">
        <f t="shared" ref="W112" si="24">10+V112</f>
        <v>40</v>
      </c>
      <c r="X112" s="161">
        <f t="shared" ref="X112" si="25">10+W112</f>
        <v>50</v>
      </c>
      <c r="Y112" s="161">
        <f t="shared" ref="Y112" si="26">10+X112</f>
        <v>60</v>
      </c>
      <c r="Z112" s="161">
        <v>70</v>
      </c>
      <c r="AA112" s="161" t="s">
        <v>25</v>
      </c>
      <c r="AB112" s="163" t="s">
        <v>56</v>
      </c>
      <c r="AC112" s="162" t="s">
        <v>15</v>
      </c>
      <c r="AD112" s="161" t="s">
        <v>16</v>
      </c>
      <c r="AE112" s="163" t="s">
        <v>56</v>
      </c>
      <c r="AF112" s="37" t="s">
        <v>100</v>
      </c>
    </row>
    <row r="113" spans="2:32" x14ac:dyDescent="0.2">
      <c r="B113" s="66" t="s">
        <v>131</v>
      </c>
      <c r="C113">
        <v>9630</v>
      </c>
      <c r="D113" s="33">
        <v>1.0072689511941848E-2</v>
      </c>
      <c r="E113" s="13">
        <v>2.0456905503634475E-2</v>
      </c>
      <c r="F113" s="13">
        <v>0.11983385254413292</v>
      </c>
      <c r="G113" s="13">
        <v>0.1537902388369678</v>
      </c>
      <c r="H113" s="13">
        <v>0.17279335410176533</v>
      </c>
      <c r="I113" s="13">
        <v>0.18826583592938734</v>
      </c>
      <c r="J113" s="13">
        <v>0.15368639667705089</v>
      </c>
      <c r="K113" s="13">
        <v>8.8785046728971959E-2</v>
      </c>
      <c r="L113" s="13">
        <v>9.2211838006230534E-2</v>
      </c>
      <c r="M113" s="14">
        <v>1.0384215991692627E-4</v>
      </c>
      <c r="N113" s="33">
        <v>0.47403946002076841</v>
      </c>
      <c r="O113" s="13">
        <v>0.51754932502596052</v>
      </c>
      <c r="P113" s="14">
        <v>8.4112149532710283E-3</v>
      </c>
      <c r="Q113" s="40">
        <f>SUM(I113:M113)</f>
        <v>0.52305295950155761</v>
      </c>
      <c r="R113">
        <v>324</v>
      </c>
      <c r="S113" s="33">
        <v>0</v>
      </c>
      <c r="T113" s="13">
        <v>0</v>
      </c>
      <c r="U113" s="13">
        <v>3.0864197530864196E-3</v>
      </c>
      <c r="V113" s="13">
        <v>9.2592592592592587E-3</v>
      </c>
      <c r="W113" s="13">
        <v>2.1604938271604937E-2</v>
      </c>
      <c r="X113" s="13">
        <v>6.1728395061728392E-2</v>
      </c>
      <c r="Y113" s="13">
        <v>0.18209876543209877</v>
      </c>
      <c r="Z113" s="13">
        <v>0.26543209876543211</v>
      </c>
      <c r="AA113" s="13">
        <v>0.45370370370370372</v>
      </c>
      <c r="AB113" s="14">
        <v>3.0864197530864196E-3</v>
      </c>
      <c r="AC113" s="33">
        <v>0.55864197530864201</v>
      </c>
      <c r="AD113" s="13">
        <v>0.41975308641975306</v>
      </c>
      <c r="AE113" s="14">
        <v>2.1604938271604937E-2</v>
      </c>
      <c r="AF113" s="40">
        <f>SUM(X113:AB113)</f>
        <v>0.96604938271604945</v>
      </c>
    </row>
    <row r="114" spans="2:32" x14ac:dyDescent="0.2">
      <c r="N114" s="181">
        <f>N113+0.5*P113</f>
        <v>0.47824506749740392</v>
      </c>
      <c r="O114" s="181">
        <f>O113+0.5*P113</f>
        <v>0.52175493250259608</v>
      </c>
    </row>
    <row r="124" spans="2:32" ht="13.5" thickBot="1" x14ac:dyDescent="0.25"/>
    <row r="125" spans="2:32" x14ac:dyDescent="0.2">
      <c r="B125" s="164"/>
      <c r="C125" s="159" t="s">
        <v>11</v>
      </c>
      <c r="D125" s="159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3"/>
      <c r="R125" s="160"/>
      <c r="S125" s="164"/>
      <c r="T125" s="165"/>
      <c r="U125" s="166"/>
      <c r="V125" s="115" t="s">
        <v>11</v>
      </c>
      <c r="W125" s="170" t="s">
        <v>14</v>
      </c>
      <c r="X125" s="159"/>
      <c r="Y125" s="159"/>
      <c r="Z125" s="159"/>
      <c r="AA125" s="159"/>
      <c r="AB125" s="159"/>
      <c r="AC125" s="159"/>
      <c r="AD125" s="159"/>
      <c r="AE125" s="171"/>
      <c r="AF125" s="116" t="s">
        <v>14</v>
      </c>
    </row>
    <row r="126" spans="2:32" ht="13.5" thickBot="1" x14ac:dyDescent="0.25">
      <c r="B126" s="89"/>
      <c r="C126" s="88"/>
      <c r="D126" s="88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7"/>
      <c r="R126" s="88"/>
      <c r="S126" s="89"/>
      <c r="T126" s="88"/>
      <c r="U126" s="117"/>
      <c r="V126" s="118"/>
      <c r="W126" s="89"/>
      <c r="X126" s="88"/>
      <c r="Y126" s="88"/>
      <c r="Z126" s="88"/>
      <c r="AA126" s="88"/>
      <c r="AB126" s="88"/>
      <c r="AC126" s="88"/>
      <c r="AD126" s="88"/>
      <c r="AE126" s="117"/>
      <c r="AF126" s="119"/>
    </row>
    <row r="127" spans="2:32" x14ac:dyDescent="0.2">
      <c r="B127" s="90" t="s">
        <v>19</v>
      </c>
      <c r="C127" s="166" t="s">
        <v>13</v>
      </c>
      <c r="D127" s="165" t="s">
        <v>60</v>
      </c>
      <c r="E127" s="161">
        <v>20</v>
      </c>
      <c r="F127" s="161">
        <v>25</v>
      </c>
      <c r="G127" s="161">
        <v>30</v>
      </c>
      <c r="H127" s="161">
        <v>35</v>
      </c>
      <c r="I127" s="161">
        <v>40</v>
      </c>
      <c r="J127" s="161">
        <v>45</v>
      </c>
      <c r="K127" s="161">
        <v>50</v>
      </c>
      <c r="L127" s="161">
        <v>55</v>
      </c>
      <c r="M127" s="161">
        <v>60</v>
      </c>
      <c r="N127" s="161">
        <v>65</v>
      </c>
      <c r="O127" s="161">
        <v>70</v>
      </c>
      <c r="P127" s="161">
        <v>75</v>
      </c>
      <c r="Q127" s="161" t="s">
        <v>25</v>
      </c>
      <c r="R127" s="90" t="s">
        <v>93</v>
      </c>
      <c r="S127" s="165" t="s">
        <v>15</v>
      </c>
      <c r="T127" s="165" t="s">
        <v>16</v>
      </c>
      <c r="U127" s="166" t="s">
        <v>56</v>
      </c>
      <c r="V127" s="120" t="s">
        <v>100</v>
      </c>
      <c r="W127" s="166" t="s">
        <v>13</v>
      </c>
      <c r="X127" s="165" t="s">
        <v>60</v>
      </c>
      <c r="Y127" s="165">
        <v>20</v>
      </c>
      <c r="Z127" s="165">
        <v>30</v>
      </c>
      <c r="AA127" s="165">
        <v>40</v>
      </c>
      <c r="AB127" s="165">
        <v>50</v>
      </c>
      <c r="AC127" s="165">
        <v>60</v>
      </c>
      <c r="AD127" s="165">
        <v>70</v>
      </c>
      <c r="AE127" s="166" t="s">
        <v>25</v>
      </c>
      <c r="AF127" s="120" t="s">
        <v>100</v>
      </c>
    </row>
    <row r="128" spans="2:32" x14ac:dyDescent="0.2">
      <c r="B128" s="92" t="s">
        <v>135</v>
      </c>
      <c r="C128" s="172">
        <v>5831</v>
      </c>
      <c r="D128" s="173">
        <v>2.5724575544503515E-2</v>
      </c>
      <c r="E128" s="173">
        <v>6.105299262562168E-2</v>
      </c>
      <c r="F128" s="173">
        <v>6.9627851140456179E-2</v>
      </c>
      <c r="G128" s="173">
        <v>6.4997427542445543E-2</v>
      </c>
      <c r="H128" s="173">
        <v>6.5854913393929002E-2</v>
      </c>
      <c r="I128" s="173">
        <v>7.2714800205796598E-2</v>
      </c>
      <c r="J128" s="173">
        <v>8.6949065340421877E-2</v>
      </c>
      <c r="K128" s="173">
        <v>9.5009432344366318E-2</v>
      </c>
      <c r="L128" s="173">
        <v>0.10324129651860744</v>
      </c>
      <c r="M128" s="174">
        <v>9.6724404047333221E-2</v>
      </c>
      <c r="N128" s="174">
        <v>7.6144743611730403E-2</v>
      </c>
      <c r="O128" s="174">
        <v>4.1502315211799007E-2</v>
      </c>
      <c r="P128" s="173">
        <v>4.7333219001886466E-2</v>
      </c>
      <c r="Q128" s="179">
        <v>9.1922483279025899E-2</v>
      </c>
      <c r="R128" s="97">
        <v>1.2004801920768306E-3</v>
      </c>
      <c r="S128" s="158">
        <v>0.45009257700723782</v>
      </c>
      <c r="T128" s="158">
        <v>0.53812489479885539</v>
      </c>
      <c r="U128" s="158">
        <v>1.178252819390675E-2</v>
      </c>
      <c r="V128" s="143">
        <f>SUM(K128:Q128)</f>
        <v>0.55187789401474874</v>
      </c>
      <c r="W128">
        <v>189</v>
      </c>
      <c r="X128" s="173">
        <v>0</v>
      </c>
      <c r="Y128" s="173">
        <v>0</v>
      </c>
      <c r="Z128" s="173">
        <v>1.5873015873015872E-2</v>
      </c>
      <c r="AA128" s="173">
        <v>2.6455026455026454E-2</v>
      </c>
      <c r="AB128" s="173">
        <v>8.9947089947089942E-2</v>
      </c>
      <c r="AC128" s="174">
        <v>0.21693121693121692</v>
      </c>
      <c r="AD128" s="174">
        <v>0.25925925925925924</v>
      </c>
      <c r="AE128" s="174">
        <v>0.39153439153439151</v>
      </c>
      <c r="AF128" s="143">
        <f>SUM(AB128:AE128)</f>
        <v>0.95767195767195756</v>
      </c>
    </row>
    <row r="129" spans="2:32" x14ac:dyDescent="0.2">
      <c r="B129" s="92"/>
      <c r="C129" s="172"/>
      <c r="D129" s="173"/>
      <c r="E129" s="173"/>
      <c r="F129" s="173"/>
      <c r="G129" s="173"/>
      <c r="H129" s="173"/>
      <c r="I129" s="173"/>
      <c r="J129" s="173"/>
      <c r="K129" s="173"/>
      <c r="L129" s="173"/>
      <c r="M129" s="175"/>
      <c r="N129" s="176"/>
      <c r="O129" s="177"/>
      <c r="P129" s="173"/>
      <c r="Q129" s="175"/>
      <c r="R129" s="178"/>
      <c r="S129" s="94"/>
      <c r="T129" s="94"/>
      <c r="U129" s="94"/>
      <c r="V129" s="94"/>
      <c r="W129" s="94"/>
      <c r="X129" s="94"/>
      <c r="Y129" s="94"/>
      <c r="Z129" s="121"/>
      <c r="AA129" s="94"/>
      <c r="AB129" s="94"/>
      <c r="AC129" s="121"/>
      <c r="AD129" s="128"/>
    </row>
    <row r="135" spans="2:32" ht="13.5" thickBot="1" x14ac:dyDescent="0.25"/>
    <row r="136" spans="2:32" x14ac:dyDescent="0.2">
      <c r="B136" s="162"/>
      <c r="C136" s="84" t="s">
        <v>11</v>
      </c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162"/>
      <c r="O136" s="161"/>
      <c r="P136" s="163"/>
      <c r="Q136" s="31" t="s">
        <v>11</v>
      </c>
      <c r="R136" s="84" t="s">
        <v>14</v>
      </c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162"/>
      <c r="AD136" s="161"/>
      <c r="AE136" s="163"/>
      <c r="AF136" s="31" t="s">
        <v>14</v>
      </c>
    </row>
    <row r="137" spans="2:32" ht="13.5" thickBot="1" x14ac:dyDescent="0.25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5"/>
      <c r="O137" s="6"/>
      <c r="P137" s="87"/>
      <c r="Q137" s="30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5"/>
      <c r="AD137" s="6"/>
      <c r="AE137" s="87"/>
      <c r="AF137" s="30"/>
    </row>
    <row r="138" spans="2:32" x14ac:dyDescent="0.2">
      <c r="B138" s="64" t="s">
        <v>19</v>
      </c>
      <c r="C138" s="64" t="s">
        <v>13</v>
      </c>
      <c r="D138" s="162" t="s">
        <v>137</v>
      </c>
      <c r="E138" s="161" t="s">
        <v>138</v>
      </c>
      <c r="F138" s="161" t="s">
        <v>139</v>
      </c>
      <c r="G138" s="161" t="s">
        <v>140</v>
      </c>
      <c r="H138" s="161" t="s">
        <v>141</v>
      </c>
      <c r="I138" s="161" t="s">
        <v>142</v>
      </c>
      <c r="J138" s="161" t="s">
        <v>143</v>
      </c>
      <c r="K138" s="161" t="s">
        <v>144</v>
      </c>
      <c r="L138" s="161" t="s">
        <v>145</v>
      </c>
      <c r="M138" s="163" t="s">
        <v>56</v>
      </c>
      <c r="N138" s="162" t="s">
        <v>15</v>
      </c>
      <c r="O138" s="161" t="s">
        <v>16</v>
      </c>
      <c r="P138" s="163" t="s">
        <v>56</v>
      </c>
      <c r="Q138" s="37" t="s">
        <v>100</v>
      </c>
      <c r="R138" s="64" t="s">
        <v>13</v>
      </c>
      <c r="S138" s="162" t="s">
        <v>137</v>
      </c>
      <c r="T138" s="161" t="s">
        <v>138</v>
      </c>
      <c r="U138" s="161" t="s">
        <v>139</v>
      </c>
      <c r="V138" s="161" t="s">
        <v>140</v>
      </c>
      <c r="W138" s="161" t="s">
        <v>141</v>
      </c>
      <c r="X138" s="161" t="s">
        <v>142</v>
      </c>
      <c r="Y138" s="161" t="s">
        <v>143</v>
      </c>
      <c r="Z138" s="161" t="s">
        <v>144</v>
      </c>
      <c r="AA138" s="161" t="s">
        <v>145</v>
      </c>
      <c r="AB138" s="163" t="s">
        <v>56</v>
      </c>
      <c r="AC138" s="162" t="s">
        <v>15</v>
      </c>
      <c r="AD138" s="161" t="s">
        <v>16</v>
      </c>
      <c r="AE138" s="163" t="s">
        <v>56</v>
      </c>
      <c r="AF138" s="37" t="s">
        <v>100</v>
      </c>
    </row>
    <row r="139" spans="2:32" x14ac:dyDescent="0.2">
      <c r="B139" s="66" t="s">
        <v>136</v>
      </c>
      <c r="C139">
        <v>7394</v>
      </c>
      <c r="D139" s="33">
        <v>1.4471192859074925E-2</v>
      </c>
      <c r="E139" s="13">
        <v>5.4503651609413041E-2</v>
      </c>
      <c r="F139" s="13">
        <v>0.19894509061401136</v>
      </c>
      <c r="G139" s="13">
        <v>0.17189613199891804</v>
      </c>
      <c r="H139" s="13">
        <v>0.17067892886123884</v>
      </c>
      <c r="I139" s="13">
        <v>0.1817690018934271</v>
      </c>
      <c r="J139" s="13">
        <v>0.11766296997565594</v>
      </c>
      <c r="K139" s="13">
        <v>5.6397078712469573E-2</v>
      </c>
      <c r="L139" s="13">
        <v>3.2729239924262916E-2</v>
      </c>
      <c r="M139" s="14">
        <v>9.4671355152826616E-4</v>
      </c>
      <c r="N139" s="33">
        <v>0.46713551528266162</v>
      </c>
      <c r="O139" s="13">
        <v>0.50432783337841491</v>
      </c>
      <c r="P139" s="14">
        <v>2.8536651338923451E-2</v>
      </c>
      <c r="Q139" s="40">
        <f>SUM(I139:M139)</f>
        <v>0.38950500405734378</v>
      </c>
      <c r="R139">
        <v>157</v>
      </c>
      <c r="S139" s="33">
        <v>6.369426751592357E-3</v>
      </c>
      <c r="T139" s="13">
        <v>0</v>
      </c>
      <c r="U139" s="13">
        <v>6.369426751592357E-3</v>
      </c>
      <c r="V139" s="13">
        <v>6.369426751592357E-3</v>
      </c>
      <c r="W139" s="13">
        <v>5.7324840764331211E-2</v>
      </c>
      <c r="X139" s="13">
        <v>9.5541401273885357E-2</v>
      </c>
      <c r="Y139" s="13">
        <v>0.2356687898089172</v>
      </c>
      <c r="Z139" s="13">
        <v>0.26114649681528662</v>
      </c>
      <c r="AA139" s="13">
        <v>0.33121019108280253</v>
      </c>
      <c r="AB139" s="14">
        <v>0</v>
      </c>
      <c r="AC139" s="33">
        <v>0.60509554140127386</v>
      </c>
      <c r="AD139" s="13">
        <v>0.38216560509554143</v>
      </c>
      <c r="AE139" s="14">
        <v>1.2738853503184714E-2</v>
      </c>
      <c r="AF139" s="40">
        <f>SUM(X139:AB139)</f>
        <v>0.92356687898089174</v>
      </c>
    </row>
    <row r="144" spans="2:32" ht="13.5" thickBot="1" x14ac:dyDescent="0.25"/>
    <row r="145" spans="2:22" x14ac:dyDescent="0.2">
      <c r="B145" s="162"/>
      <c r="C145" s="187" t="s">
        <v>11</v>
      </c>
      <c r="D145" s="187"/>
      <c r="E145" s="187"/>
      <c r="F145" s="187"/>
      <c r="G145" s="187"/>
      <c r="H145" s="187"/>
      <c r="I145" s="162"/>
      <c r="J145" s="161"/>
      <c r="K145" s="161"/>
      <c r="L145" s="37" t="s">
        <v>11</v>
      </c>
      <c r="M145" s="188" t="s">
        <v>14</v>
      </c>
      <c r="N145" s="187"/>
      <c r="O145" s="187"/>
      <c r="P145" s="187"/>
      <c r="Q145" s="187"/>
      <c r="R145" s="187"/>
      <c r="S145" s="162"/>
      <c r="T145" s="161"/>
      <c r="U145" s="161"/>
      <c r="V145" s="37" t="s">
        <v>14</v>
      </c>
    </row>
    <row r="146" spans="2:22" ht="13.5" thickBot="1" x14ac:dyDescent="0.25">
      <c r="B146" s="5"/>
      <c r="C146" s="6"/>
      <c r="D146" s="6"/>
      <c r="E146" s="6"/>
      <c r="F146" s="6"/>
      <c r="G146" s="6"/>
      <c r="H146" s="6"/>
      <c r="I146" s="5"/>
      <c r="J146" s="6"/>
      <c r="K146" s="6"/>
      <c r="L146" s="38"/>
      <c r="M146" s="6"/>
      <c r="N146" s="6"/>
      <c r="O146" s="6"/>
      <c r="P146" s="6"/>
      <c r="Q146" s="6"/>
      <c r="R146" s="6"/>
      <c r="S146" s="5"/>
      <c r="T146" s="80"/>
      <c r="U146" s="6"/>
      <c r="V146" s="38"/>
    </row>
    <row r="147" spans="2:22" x14ac:dyDescent="0.2">
      <c r="B147" s="64" t="s">
        <v>19</v>
      </c>
      <c r="C147" s="64" t="s">
        <v>13</v>
      </c>
      <c r="D147" s="162" t="s">
        <v>146</v>
      </c>
      <c r="E147" s="161" t="s">
        <v>147</v>
      </c>
      <c r="F147" s="161" t="s">
        <v>148</v>
      </c>
      <c r="G147" s="161" t="s">
        <v>98</v>
      </c>
      <c r="H147" s="161" t="s">
        <v>99</v>
      </c>
      <c r="I147" s="162" t="s">
        <v>15</v>
      </c>
      <c r="J147" s="161" t="s">
        <v>16</v>
      </c>
      <c r="K147" s="161" t="s">
        <v>56</v>
      </c>
      <c r="L147" s="38" t="s">
        <v>100</v>
      </c>
      <c r="M147" s="163" t="s">
        <v>13</v>
      </c>
      <c r="N147" s="162" t="s">
        <v>146</v>
      </c>
      <c r="O147" s="161" t="s">
        <v>147</v>
      </c>
      <c r="P147" s="161" t="s">
        <v>148</v>
      </c>
      <c r="Q147" s="161" t="s">
        <v>98</v>
      </c>
      <c r="R147" s="161" t="s">
        <v>99</v>
      </c>
      <c r="S147" s="162" t="s">
        <v>15</v>
      </c>
      <c r="T147" s="161" t="s">
        <v>16</v>
      </c>
      <c r="U147" s="161" t="s">
        <v>56</v>
      </c>
      <c r="V147" s="38" t="s">
        <v>100</v>
      </c>
    </row>
    <row r="148" spans="2:22" x14ac:dyDescent="0.2">
      <c r="B148" s="10" t="s">
        <v>149</v>
      </c>
      <c r="C148" s="12">
        <v>6951</v>
      </c>
      <c r="D148" s="79">
        <v>0.01</v>
      </c>
      <c r="E148" s="79">
        <v>0.06</v>
      </c>
      <c r="F148" s="79">
        <v>0.39</v>
      </c>
      <c r="G148" s="79">
        <v>0.28000000000000003</v>
      </c>
      <c r="H148" s="79">
        <v>0.25</v>
      </c>
      <c r="I148" s="74">
        <v>0.48</v>
      </c>
      <c r="J148" s="75">
        <v>0.51</v>
      </c>
      <c r="K148" s="75">
        <v>0.01</v>
      </c>
      <c r="L148" s="39">
        <f>SUM(G148:H148)</f>
        <v>0.53</v>
      </c>
      <c r="M148">
        <v>213</v>
      </c>
      <c r="N148" s="13">
        <v>0</v>
      </c>
      <c r="O148" s="13">
        <v>0</v>
      </c>
      <c r="P148" s="13">
        <v>0.05</v>
      </c>
      <c r="Q148" s="77">
        <v>0.1</v>
      </c>
      <c r="R148" s="13">
        <v>0.85</v>
      </c>
      <c r="S148" s="33">
        <v>0.62</v>
      </c>
      <c r="T148" s="13">
        <v>0.38</v>
      </c>
      <c r="U148" s="13">
        <v>0</v>
      </c>
      <c r="V148" s="143">
        <f>SUM(Q148:R148)</f>
        <v>0.95</v>
      </c>
    </row>
    <row r="151" spans="2:22" ht="13.5" thickBot="1" x14ac:dyDescent="0.25"/>
    <row r="152" spans="2:22" x14ac:dyDescent="0.2">
      <c r="B152" s="141"/>
      <c r="C152" s="197" t="s">
        <v>11</v>
      </c>
      <c r="D152" s="197"/>
      <c r="E152" s="197"/>
      <c r="F152" s="197"/>
      <c r="G152" s="197"/>
      <c r="H152" s="198"/>
      <c r="I152" s="141"/>
      <c r="J152" s="139"/>
      <c r="K152" s="139"/>
      <c r="L152" s="116" t="s">
        <v>11</v>
      </c>
    </row>
    <row r="153" spans="2:22" ht="13.5" thickBot="1" x14ac:dyDescent="0.25">
      <c r="B153" s="89"/>
      <c r="C153" s="88"/>
      <c r="D153" s="88"/>
      <c r="E153" s="88"/>
      <c r="F153" s="88"/>
      <c r="G153" s="88"/>
      <c r="H153" s="88"/>
      <c r="I153" s="89"/>
      <c r="J153" s="88"/>
      <c r="K153" s="133"/>
      <c r="L153" s="119"/>
    </row>
    <row r="154" spans="2:22" x14ac:dyDescent="0.2">
      <c r="B154" s="90" t="s">
        <v>19</v>
      </c>
      <c r="C154" s="140" t="s">
        <v>13</v>
      </c>
      <c r="D154" s="139" t="s">
        <v>42</v>
      </c>
      <c r="E154" s="139" t="s">
        <v>97</v>
      </c>
      <c r="F154" s="139" t="s">
        <v>98</v>
      </c>
      <c r="G154" s="139" t="s">
        <v>99</v>
      </c>
      <c r="H154" s="139" t="s">
        <v>93</v>
      </c>
      <c r="I154" s="141" t="s">
        <v>15</v>
      </c>
      <c r="J154" s="139" t="s">
        <v>16</v>
      </c>
      <c r="K154" s="139" t="s">
        <v>56</v>
      </c>
      <c r="L154" s="119" t="s">
        <v>100</v>
      </c>
    </row>
    <row r="155" spans="2:22" x14ac:dyDescent="0.2">
      <c r="B155" s="101" t="s">
        <v>96</v>
      </c>
      <c r="C155" s="102">
        <v>10224</v>
      </c>
      <c r="D155" s="94">
        <v>1.7146178436501017E-2</v>
      </c>
      <c r="E155" s="94">
        <v>0.47747747747747749</v>
      </c>
      <c r="F155" s="94">
        <v>0.27201394943330426</v>
      </c>
      <c r="G155" s="94">
        <v>0.23103748910200522</v>
      </c>
      <c r="H155" s="94">
        <v>2.3249055507120024E-3</v>
      </c>
      <c r="I155" s="130">
        <v>0.4876489392618425</v>
      </c>
      <c r="J155" s="122">
        <v>0.50366899157221734</v>
      </c>
      <c r="K155" s="122">
        <v>8.6820691659401338E-3</v>
      </c>
      <c r="L155" s="134">
        <f>SUM(F155:G155)</f>
        <v>0.50305143853530954</v>
      </c>
      <c r="S155" s="132"/>
    </row>
    <row r="156" spans="2:22" x14ac:dyDescent="0.2">
      <c r="B156" s="101"/>
      <c r="C156" s="95"/>
      <c r="D156" s="95"/>
      <c r="E156" s="95"/>
      <c r="F156" s="95"/>
      <c r="G156" s="95"/>
      <c r="H156" s="95"/>
      <c r="I156" s="101"/>
      <c r="J156" s="95"/>
      <c r="K156" s="125"/>
      <c r="L156" s="98"/>
    </row>
    <row r="158" spans="2:22" ht="13.5" thickBot="1" x14ac:dyDescent="0.25"/>
    <row r="159" spans="2:22" x14ac:dyDescent="0.2">
      <c r="B159" s="108"/>
      <c r="C159" s="187" t="s">
        <v>11</v>
      </c>
      <c r="D159" s="187"/>
      <c r="E159" s="187"/>
      <c r="F159" s="187"/>
      <c r="G159" s="187"/>
      <c r="H159" s="187"/>
      <c r="I159" s="187"/>
      <c r="J159" s="187"/>
      <c r="K159" s="37" t="s">
        <v>11</v>
      </c>
    </row>
    <row r="160" spans="2:22" ht="13.5" thickBot="1" x14ac:dyDescent="0.25">
      <c r="B160" s="5"/>
      <c r="C160" s="6"/>
      <c r="D160" s="6"/>
      <c r="E160" s="6"/>
      <c r="F160" s="6"/>
      <c r="G160" s="6"/>
      <c r="H160" s="6"/>
      <c r="I160" s="6"/>
      <c r="J160" s="6"/>
      <c r="K160" s="38"/>
    </row>
    <row r="161" spans="2:30" x14ac:dyDescent="0.2">
      <c r="B161" s="64" t="s">
        <v>19</v>
      </c>
      <c r="C161" s="64" t="s">
        <v>13</v>
      </c>
      <c r="D161" s="108" t="s">
        <v>104</v>
      </c>
      <c r="E161" s="131" t="s">
        <v>105</v>
      </c>
      <c r="F161" s="107" t="s">
        <v>106</v>
      </c>
      <c r="G161" s="107" t="s">
        <v>107</v>
      </c>
      <c r="H161" s="107" t="s">
        <v>108</v>
      </c>
      <c r="I161" s="107" t="s">
        <v>98</v>
      </c>
      <c r="J161" s="107" t="s">
        <v>99</v>
      </c>
      <c r="K161" s="37" t="s">
        <v>100</v>
      </c>
    </row>
    <row r="162" spans="2:30" x14ac:dyDescent="0.2">
      <c r="B162" s="66" t="s">
        <v>103</v>
      </c>
      <c r="C162" s="67">
        <v>29441</v>
      </c>
      <c r="D162" s="33" t="s">
        <v>94</v>
      </c>
      <c r="E162" s="13" t="s">
        <v>94</v>
      </c>
      <c r="F162" s="13">
        <v>0.01</v>
      </c>
      <c r="G162" s="13">
        <v>0.06</v>
      </c>
      <c r="H162" s="13">
        <v>0.4</v>
      </c>
      <c r="I162" s="13">
        <v>0.28999999999999998</v>
      </c>
      <c r="J162" s="13">
        <v>0.23</v>
      </c>
      <c r="K162" s="70">
        <f>SUM(I162:J162)</f>
        <v>0.52</v>
      </c>
    </row>
    <row r="163" spans="2:30" x14ac:dyDescent="0.2">
      <c r="B163" s="66"/>
      <c r="C163" s="67"/>
      <c r="D163" s="33"/>
      <c r="E163" s="13"/>
      <c r="F163" s="13"/>
      <c r="G163" s="13"/>
      <c r="H163" s="13"/>
      <c r="I163" s="13"/>
      <c r="J163" s="14"/>
      <c r="K163" s="70"/>
    </row>
    <row r="164" spans="2:30" x14ac:dyDescent="0.2">
      <c r="B164" s="66"/>
      <c r="C164" s="67"/>
      <c r="D164" s="33"/>
      <c r="E164" s="13"/>
      <c r="F164" s="13"/>
      <c r="G164" s="13"/>
      <c r="H164" s="13"/>
      <c r="I164" s="13"/>
      <c r="J164" s="14"/>
      <c r="K164" s="70"/>
    </row>
    <row r="169" spans="2:30" x14ac:dyDescent="0.2">
      <c r="B169" t="s">
        <v>87</v>
      </c>
    </row>
    <row r="172" spans="2:30" ht="13.5" thickBot="1" x14ac:dyDescent="0.25"/>
    <row r="173" spans="2:30" x14ac:dyDescent="0.2">
      <c r="B173" s="108"/>
      <c r="C173" s="187" t="s">
        <v>11</v>
      </c>
      <c r="D173" s="187"/>
      <c r="E173" s="187"/>
      <c r="F173" s="187"/>
      <c r="G173" s="187"/>
      <c r="H173" s="187"/>
      <c r="I173" s="108"/>
      <c r="J173" s="107"/>
      <c r="K173" s="107"/>
      <c r="L173" s="37" t="s">
        <v>11</v>
      </c>
      <c r="M173" s="188" t="s">
        <v>14</v>
      </c>
      <c r="N173" s="187"/>
      <c r="O173" s="187"/>
      <c r="P173" s="187"/>
      <c r="Q173" s="187"/>
      <c r="R173" s="187"/>
      <c r="S173" s="108"/>
      <c r="T173" s="107"/>
      <c r="U173" s="107"/>
      <c r="V173" s="37" t="s">
        <v>14</v>
      </c>
    </row>
    <row r="174" spans="2:30" ht="13.5" thickBot="1" x14ac:dyDescent="0.25">
      <c r="B174" s="5"/>
      <c r="C174" s="6"/>
      <c r="D174" s="6"/>
      <c r="E174" s="6"/>
      <c r="F174" s="6"/>
      <c r="G174" s="6"/>
      <c r="H174" s="6"/>
      <c r="I174" s="5"/>
      <c r="J174" s="6"/>
      <c r="K174" s="6"/>
      <c r="L174" s="38"/>
      <c r="M174" s="6"/>
      <c r="N174" s="6"/>
      <c r="O174" s="6"/>
      <c r="P174" s="6"/>
      <c r="Q174" s="6"/>
      <c r="R174" s="6"/>
      <c r="S174" s="5"/>
      <c r="T174" s="80"/>
      <c r="U174" s="6"/>
      <c r="V174" s="38"/>
    </row>
    <row r="175" spans="2:30" x14ac:dyDescent="0.2">
      <c r="B175" s="64" t="s">
        <v>19</v>
      </c>
      <c r="C175" s="64" t="s">
        <v>13</v>
      </c>
      <c r="D175" s="108" t="s">
        <v>53</v>
      </c>
      <c r="E175" s="107" t="s">
        <v>54</v>
      </c>
      <c r="F175" s="107" t="s">
        <v>55</v>
      </c>
      <c r="G175" s="107" t="s">
        <v>51</v>
      </c>
      <c r="H175" s="107" t="s">
        <v>25</v>
      </c>
      <c r="I175" s="108" t="s">
        <v>15</v>
      </c>
      <c r="J175" s="107" t="s">
        <v>16</v>
      </c>
      <c r="K175" s="107" t="s">
        <v>56</v>
      </c>
      <c r="L175" s="38" t="s">
        <v>100</v>
      </c>
      <c r="M175" s="109" t="s">
        <v>13</v>
      </c>
      <c r="N175" s="108" t="s">
        <v>53</v>
      </c>
      <c r="O175" s="107" t="s">
        <v>54</v>
      </c>
      <c r="P175" s="107" t="s">
        <v>55</v>
      </c>
      <c r="Q175" s="107" t="s">
        <v>51</v>
      </c>
      <c r="R175" s="107" t="s">
        <v>25</v>
      </c>
      <c r="S175" s="108" t="s">
        <v>15</v>
      </c>
      <c r="T175" s="107" t="s">
        <v>16</v>
      </c>
      <c r="U175" s="107" t="s">
        <v>56</v>
      </c>
      <c r="V175" s="38" t="s">
        <v>57</v>
      </c>
    </row>
    <row r="176" spans="2:30" x14ac:dyDescent="0.2">
      <c r="B176" s="10" t="s">
        <v>58</v>
      </c>
      <c r="C176" s="12">
        <v>11445</v>
      </c>
      <c r="D176" s="79">
        <v>0.03</v>
      </c>
      <c r="E176" s="79">
        <v>0.28000000000000003</v>
      </c>
      <c r="F176" s="79">
        <v>0.34</v>
      </c>
      <c r="G176" s="79">
        <v>0.25</v>
      </c>
      <c r="H176" s="79">
        <v>0.1</v>
      </c>
      <c r="I176" s="74">
        <v>0.45</v>
      </c>
      <c r="J176" s="75">
        <v>0.52</v>
      </c>
      <c r="K176" s="75">
        <v>0.03</v>
      </c>
      <c r="L176" s="39">
        <f>SUM(F176:H176)</f>
        <v>0.69000000000000006</v>
      </c>
      <c r="M176" s="135">
        <v>603</v>
      </c>
      <c r="N176" s="13">
        <v>0</v>
      </c>
      <c r="O176" s="13">
        <v>0</v>
      </c>
      <c r="P176" s="13">
        <v>0.08</v>
      </c>
      <c r="Q176" s="77">
        <v>0.38</v>
      </c>
      <c r="R176" s="13">
        <v>0.54</v>
      </c>
      <c r="S176" s="33">
        <v>0.43</v>
      </c>
      <c r="T176" s="13">
        <v>0.56999999999999995</v>
      </c>
      <c r="U176" s="13">
        <v>0</v>
      </c>
      <c r="V176" s="143">
        <f>SUM(Q176:R176)</f>
        <v>0.92</v>
      </c>
      <c r="AC176" s="13"/>
      <c r="AD176" s="39"/>
    </row>
    <row r="180" spans="2:11" ht="13.5" thickBot="1" x14ac:dyDescent="0.25"/>
    <row r="181" spans="2:11" x14ac:dyDescent="0.2">
      <c r="B181" s="162"/>
      <c r="C181" s="84" t="s">
        <v>11</v>
      </c>
      <c r="D181" s="84"/>
      <c r="E181" s="84"/>
      <c r="F181" s="84"/>
      <c r="G181" s="84"/>
      <c r="H181" s="162"/>
      <c r="I181" s="161"/>
      <c r="J181" s="163"/>
      <c r="K181" s="37" t="s">
        <v>11</v>
      </c>
    </row>
    <row r="182" spans="2:11" ht="13.5" thickBot="1" x14ac:dyDescent="0.25">
      <c r="B182" s="5"/>
      <c r="C182" s="6"/>
      <c r="D182" s="6"/>
      <c r="E182" s="6"/>
      <c r="F182" s="6"/>
      <c r="G182" s="6"/>
      <c r="H182" s="5"/>
      <c r="I182" s="6"/>
      <c r="J182" s="87"/>
      <c r="K182" s="38"/>
    </row>
    <row r="183" spans="2:11" x14ac:dyDescent="0.2">
      <c r="B183" s="64" t="s">
        <v>19</v>
      </c>
      <c r="C183" s="64" t="s">
        <v>13</v>
      </c>
      <c r="D183" s="162" t="s">
        <v>42</v>
      </c>
      <c r="E183" s="131" t="s">
        <v>133</v>
      </c>
      <c r="F183" s="161" t="s">
        <v>134</v>
      </c>
      <c r="G183" s="161" t="s">
        <v>56</v>
      </c>
      <c r="H183" s="162" t="s">
        <v>15</v>
      </c>
      <c r="I183" s="161" t="s">
        <v>16</v>
      </c>
      <c r="J183" s="163" t="s">
        <v>56</v>
      </c>
      <c r="K183" s="37" t="s">
        <v>57</v>
      </c>
    </row>
    <row r="184" spans="2:11" x14ac:dyDescent="0.2">
      <c r="B184" s="66" t="s">
        <v>132</v>
      </c>
      <c r="C184" s="67">
        <v>20166</v>
      </c>
      <c r="D184" s="33">
        <v>0.01</v>
      </c>
      <c r="E184" s="13">
        <v>0.62</v>
      </c>
      <c r="F184" s="13">
        <v>0.34</v>
      </c>
      <c r="G184" s="13">
        <v>0.03</v>
      </c>
      <c r="H184" s="33">
        <v>0.44</v>
      </c>
      <c r="I184" s="13">
        <v>0.54</v>
      </c>
      <c r="J184" s="14">
        <v>0.02</v>
      </c>
      <c r="K184" s="70">
        <f>SUM(F184)</f>
        <v>0.34</v>
      </c>
    </row>
    <row r="185" spans="2:11" x14ac:dyDescent="0.2">
      <c r="B185" s="66"/>
      <c r="C185" s="67"/>
      <c r="D185" s="33"/>
      <c r="E185" s="13"/>
      <c r="F185" s="13"/>
      <c r="G185" s="14"/>
    </row>
    <row r="186" spans="2:11" x14ac:dyDescent="0.2">
      <c r="B186" s="66"/>
      <c r="C186" s="67"/>
      <c r="D186" s="33"/>
      <c r="E186" s="13"/>
      <c r="F186" s="13"/>
      <c r="G186" s="14"/>
    </row>
  </sheetData>
  <mergeCells count="21">
    <mergeCell ref="C8:K8"/>
    <mergeCell ref="C159:J159"/>
    <mergeCell ref="C24:L24"/>
    <mergeCell ref="C79:L79"/>
    <mergeCell ref="Q79:Z79"/>
    <mergeCell ref="M173:R173"/>
    <mergeCell ref="Q24:Z24"/>
    <mergeCell ref="C152:H152"/>
    <mergeCell ref="Q71:Z71"/>
    <mergeCell ref="Q54:Z54"/>
    <mergeCell ref="Q34:Z34"/>
    <mergeCell ref="R46:AB46"/>
    <mergeCell ref="C54:L54"/>
    <mergeCell ref="C34:L34"/>
    <mergeCell ref="C71:L71"/>
    <mergeCell ref="C46:M46"/>
    <mergeCell ref="C145:H145"/>
    <mergeCell ref="M145:R145"/>
    <mergeCell ref="C173:H173"/>
    <mergeCell ref="C88:L88"/>
    <mergeCell ref="Q88:Z88"/>
  </mergeCells>
  <hyperlinks>
    <hyperlink ref="B7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M43"/>
  <sheetViews>
    <sheetView topLeftCell="B1" zoomScale="59" workbookViewId="0">
      <selection activeCell="G35" sqref="G35"/>
    </sheetView>
    <sheetView workbookViewId="1"/>
  </sheetViews>
  <sheetFormatPr defaultColWidth="11.42578125" defaultRowHeight="12.75" x14ac:dyDescent="0.2"/>
  <sheetData>
    <row r="2" spans="2:13" ht="12.95" x14ac:dyDescent="0.15">
      <c r="C2" t="s">
        <v>86</v>
      </c>
    </row>
    <row r="3" spans="2:13" ht="14.1" thickBot="1" x14ac:dyDescent="0.2"/>
    <row r="4" spans="2:13" ht="14.1" thickBot="1" x14ac:dyDescent="0.2">
      <c r="B4" s="105">
        <v>43923</v>
      </c>
      <c r="C4" s="199" t="s">
        <v>14</v>
      </c>
      <c r="D4" s="197"/>
      <c r="E4" s="197"/>
      <c r="F4" s="197"/>
      <c r="G4" s="197"/>
      <c r="H4" s="197"/>
      <c r="I4" s="197"/>
      <c r="J4" s="82" t="s">
        <v>11</v>
      </c>
    </row>
    <row r="5" spans="2:13" ht="14.1" thickBot="1" x14ac:dyDescent="0.2">
      <c r="C5" s="99" t="s">
        <v>19</v>
      </c>
      <c r="D5" s="100" t="s">
        <v>13</v>
      </c>
      <c r="E5" s="100" t="s">
        <v>53</v>
      </c>
      <c r="F5" s="100" t="s">
        <v>54</v>
      </c>
      <c r="G5" s="100" t="s">
        <v>55</v>
      </c>
      <c r="H5" s="100" t="s">
        <v>51</v>
      </c>
      <c r="I5" s="100" t="s">
        <v>25</v>
      </c>
      <c r="J5" s="37" t="s">
        <v>57</v>
      </c>
    </row>
    <row r="6" spans="2:13" ht="12.95" x14ac:dyDescent="0.15">
      <c r="C6" s="101" t="s">
        <v>67</v>
      </c>
      <c r="D6" s="102">
        <v>3302</v>
      </c>
      <c r="E6" s="73">
        <v>1E-3</v>
      </c>
      <c r="F6" s="73">
        <v>0.01</v>
      </c>
      <c r="G6" s="73">
        <v>7.0000000000000007E-2</v>
      </c>
      <c r="H6" s="73">
        <v>0.39</v>
      </c>
      <c r="I6" s="73">
        <v>0.53</v>
      </c>
      <c r="J6" s="81">
        <f>SUM(H6:I6)</f>
        <v>0.92</v>
      </c>
    </row>
    <row r="11" spans="2:13" ht="12.95" x14ac:dyDescent="0.15">
      <c r="C11" t="s">
        <v>84</v>
      </c>
    </row>
    <row r="12" spans="2:13" ht="14.1" thickBot="1" x14ac:dyDescent="0.2">
      <c r="E12" s="52" t="s">
        <v>0</v>
      </c>
      <c r="F12" s="52" t="s">
        <v>36</v>
      </c>
      <c r="G12" s="53" t="s">
        <v>37</v>
      </c>
      <c r="H12" s="52" t="s">
        <v>38</v>
      </c>
      <c r="I12" s="52" t="s">
        <v>39</v>
      </c>
      <c r="J12" s="52" t="s">
        <v>68</v>
      </c>
      <c r="K12" s="52" t="s">
        <v>69</v>
      </c>
      <c r="L12" s="54" t="s">
        <v>59</v>
      </c>
      <c r="M12" s="42" t="s">
        <v>34</v>
      </c>
    </row>
    <row r="13" spans="2:13" ht="15.75" thickBot="1" x14ac:dyDescent="0.25">
      <c r="B13" s="105">
        <v>43917</v>
      </c>
      <c r="C13" s="196" t="s">
        <v>67</v>
      </c>
      <c r="D13" s="55" t="s">
        <v>30</v>
      </c>
      <c r="E13" s="61">
        <v>333</v>
      </c>
      <c r="F13" s="58">
        <v>0</v>
      </c>
      <c r="G13" s="45">
        <v>1.8018018018018018E-2</v>
      </c>
      <c r="H13" s="45">
        <v>0.12012012012012012</v>
      </c>
      <c r="I13" s="45">
        <v>0.20420420420420421</v>
      </c>
      <c r="J13" s="45">
        <v>0.35435435435435436</v>
      </c>
      <c r="K13" s="45">
        <v>0.3033033033033033</v>
      </c>
      <c r="L13" s="46">
        <f>SUM(I13:K13)</f>
        <v>0.86186186186186187</v>
      </c>
      <c r="M13" s="47"/>
    </row>
    <row r="14" spans="2:13" ht="15.75" thickBot="1" x14ac:dyDescent="0.25">
      <c r="C14" s="196"/>
      <c r="D14" s="56" t="s">
        <v>31</v>
      </c>
      <c r="E14" s="62">
        <v>206</v>
      </c>
      <c r="F14" s="59">
        <v>0</v>
      </c>
      <c r="G14" s="43">
        <v>9.7087378640776691E-3</v>
      </c>
      <c r="H14" s="43">
        <v>0.11165048543689321</v>
      </c>
      <c r="I14" s="43">
        <v>0.15048543689320387</v>
      </c>
      <c r="J14" s="43">
        <v>0.30582524271844658</v>
      </c>
      <c r="K14" s="43">
        <v>0.42233009708737862</v>
      </c>
      <c r="L14" s="46">
        <f t="shared" ref="L14:L15" si="0">SUM(I14:K14)</f>
        <v>0.87864077669902907</v>
      </c>
      <c r="M14" s="48">
        <f>L14/L13</f>
        <v>1.0194682182605459</v>
      </c>
    </row>
    <row r="15" spans="2:13" ht="15.75" thickBot="1" x14ac:dyDescent="0.25">
      <c r="C15" s="196"/>
      <c r="D15" s="57" t="s">
        <v>33</v>
      </c>
      <c r="E15" s="63">
        <v>539</v>
      </c>
      <c r="F15" s="60">
        <v>0</v>
      </c>
      <c r="G15" s="49">
        <v>1.4842300556586271E-2</v>
      </c>
      <c r="H15" s="49">
        <v>0.11688311688311688</v>
      </c>
      <c r="I15" s="49">
        <v>0.18367346938775511</v>
      </c>
      <c r="J15" s="49">
        <v>0.3358070500927644</v>
      </c>
      <c r="K15" s="49">
        <v>0.34879406307977734</v>
      </c>
      <c r="L15" s="46">
        <f t="shared" si="0"/>
        <v>0.86827458256029688</v>
      </c>
      <c r="M15" s="51"/>
    </row>
    <row r="18" spans="4:6" ht="12.95" x14ac:dyDescent="0.15">
      <c r="D18" s="103" t="s">
        <v>0</v>
      </c>
    </row>
    <row r="19" spans="4:6" ht="12.95" x14ac:dyDescent="0.15">
      <c r="D19" s="52" t="s">
        <v>0</v>
      </c>
      <c r="E19">
        <v>539</v>
      </c>
    </row>
    <row r="20" spans="4:6" ht="12.95" x14ac:dyDescent="0.15">
      <c r="D20" s="52" t="s">
        <v>36</v>
      </c>
      <c r="E20">
        <v>0</v>
      </c>
      <c r="F20">
        <f>E20/539</f>
        <v>0</v>
      </c>
    </row>
    <row r="21" spans="4:6" ht="12.95" x14ac:dyDescent="0.15">
      <c r="D21" s="53" t="s">
        <v>37</v>
      </c>
      <c r="E21">
        <v>8</v>
      </c>
      <c r="F21">
        <f t="shared" ref="F21:F25" si="1">E21/539</f>
        <v>1.4842300556586271E-2</v>
      </c>
    </row>
    <row r="22" spans="4:6" ht="12.95" x14ac:dyDescent="0.15">
      <c r="D22" s="52" t="s">
        <v>38</v>
      </c>
      <c r="E22">
        <v>63</v>
      </c>
      <c r="F22">
        <f t="shared" si="1"/>
        <v>0.11688311688311688</v>
      </c>
    </row>
    <row r="23" spans="4:6" ht="12.95" x14ac:dyDescent="0.15">
      <c r="D23" s="52" t="s">
        <v>39</v>
      </c>
      <c r="E23">
        <v>99</v>
      </c>
      <c r="F23">
        <f t="shared" si="1"/>
        <v>0.18367346938775511</v>
      </c>
    </row>
    <row r="24" spans="4:6" ht="12.95" x14ac:dyDescent="0.15">
      <c r="D24" s="52" t="s">
        <v>68</v>
      </c>
      <c r="E24">
        <v>181</v>
      </c>
      <c r="F24">
        <f t="shared" si="1"/>
        <v>0.3358070500927644</v>
      </c>
    </row>
    <row r="25" spans="4:6" ht="12.95" x14ac:dyDescent="0.15">
      <c r="D25" s="52" t="s">
        <v>69</v>
      </c>
      <c r="E25">
        <v>188</v>
      </c>
      <c r="F25">
        <f t="shared" si="1"/>
        <v>0.34879406307977734</v>
      </c>
    </row>
    <row r="27" spans="4:6" ht="12.95" x14ac:dyDescent="0.15">
      <c r="D27" s="104" t="s">
        <v>10</v>
      </c>
    </row>
    <row r="28" spans="4:6" ht="12.95" x14ac:dyDescent="0.15">
      <c r="D28" s="52" t="s">
        <v>0</v>
      </c>
      <c r="E28">
        <f>SUM(E29:E34)</f>
        <v>333</v>
      </c>
    </row>
    <row r="29" spans="4:6" ht="12.95" x14ac:dyDescent="0.15">
      <c r="D29" s="52" t="s">
        <v>36</v>
      </c>
      <c r="E29">
        <v>0</v>
      </c>
      <c r="F29">
        <f>E29/333</f>
        <v>0</v>
      </c>
    </row>
    <row r="30" spans="4:6" ht="12.95" x14ac:dyDescent="0.15">
      <c r="D30" s="53" t="s">
        <v>37</v>
      </c>
      <c r="E30">
        <v>6</v>
      </c>
      <c r="F30">
        <f t="shared" ref="F30:F33" si="2">E30/333</f>
        <v>1.8018018018018018E-2</v>
      </c>
    </row>
    <row r="31" spans="4:6" ht="12.95" x14ac:dyDescent="0.15">
      <c r="D31" s="52" t="s">
        <v>38</v>
      </c>
      <c r="E31">
        <v>40</v>
      </c>
      <c r="F31">
        <f t="shared" si="2"/>
        <v>0.12012012012012012</v>
      </c>
    </row>
    <row r="32" spans="4:6" ht="12.95" x14ac:dyDescent="0.15">
      <c r="D32" s="52" t="s">
        <v>39</v>
      </c>
      <c r="E32">
        <v>68</v>
      </c>
      <c r="F32">
        <f t="shared" si="2"/>
        <v>0.20420420420420421</v>
      </c>
    </row>
    <row r="33" spans="4:6" ht="12.95" x14ac:dyDescent="0.15">
      <c r="D33" s="52" t="s">
        <v>68</v>
      </c>
      <c r="E33">
        <v>118</v>
      </c>
      <c r="F33">
        <f t="shared" si="2"/>
        <v>0.35435435435435436</v>
      </c>
    </row>
    <row r="34" spans="4:6" ht="12.95" x14ac:dyDescent="0.15">
      <c r="D34" s="52" t="s">
        <v>69</v>
      </c>
      <c r="E34">
        <v>101</v>
      </c>
      <c r="F34">
        <f>E34/333</f>
        <v>0.3033033033033033</v>
      </c>
    </row>
    <row r="36" spans="4:6" ht="12.95" x14ac:dyDescent="0.15">
      <c r="D36" s="104" t="s">
        <v>9</v>
      </c>
    </row>
    <row r="37" spans="4:6" ht="12.95" x14ac:dyDescent="0.15">
      <c r="D37" s="52" t="s">
        <v>0</v>
      </c>
      <c r="E37">
        <f>SUM(E38:E43)</f>
        <v>206</v>
      </c>
    </row>
    <row r="38" spans="4:6" ht="12.95" x14ac:dyDescent="0.15">
      <c r="D38" s="52" t="s">
        <v>36</v>
      </c>
      <c r="E38">
        <v>0</v>
      </c>
      <c r="F38">
        <f>E38/206</f>
        <v>0</v>
      </c>
    </row>
    <row r="39" spans="4:6" ht="12.95" x14ac:dyDescent="0.15">
      <c r="D39" s="53" t="s">
        <v>37</v>
      </c>
      <c r="E39">
        <v>2</v>
      </c>
      <c r="F39">
        <f t="shared" ref="F39:F43" si="3">E39/206</f>
        <v>9.7087378640776691E-3</v>
      </c>
    </row>
    <row r="40" spans="4:6" ht="12.95" x14ac:dyDescent="0.15">
      <c r="D40" s="52" t="s">
        <v>38</v>
      </c>
      <c r="E40">
        <v>23</v>
      </c>
      <c r="F40">
        <f t="shared" si="3"/>
        <v>0.11165048543689321</v>
      </c>
    </row>
    <row r="41" spans="4:6" ht="12.95" x14ac:dyDescent="0.15">
      <c r="D41" s="52" t="s">
        <v>39</v>
      </c>
      <c r="E41">
        <v>31</v>
      </c>
      <c r="F41">
        <f t="shared" si="3"/>
        <v>0.15048543689320387</v>
      </c>
    </row>
    <row r="42" spans="4:6" ht="12.95" x14ac:dyDescent="0.15">
      <c r="D42" s="52" t="s">
        <v>68</v>
      </c>
      <c r="E42">
        <v>63</v>
      </c>
      <c r="F42">
        <f t="shared" si="3"/>
        <v>0.30582524271844658</v>
      </c>
    </row>
    <row r="43" spans="4:6" ht="12.95" x14ac:dyDescent="0.15">
      <c r="D43" s="52" t="s">
        <v>69</v>
      </c>
      <c r="E43">
        <v>87</v>
      </c>
      <c r="F43">
        <f t="shared" si="3"/>
        <v>0.42233009708737862</v>
      </c>
    </row>
  </sheetData>
  <mergeCells count="2">
    <mergeCell ref="C4:I4"/>
    <mergeCell ref="C13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S19"/>
  <sheetViews>
    <sheetView zoomScale="67" workbookViewId="0">
      <selection activeCell="J14" sqref="J14"/>
    </sheetView>
    <sheetView workbookViewId="1"/>
  </sheetViews>
  <sheetFormatPr defaultColWidth="11.42578125" defaultRowHeight="12.75" x14ac:dyDescent="0.2"/>
  <sheetData>
    <row r="3" spans="2:19" ht="12.95" x14ac:dyDescent="0.15">
      <c r="B3" t="s">
        <v>88</v>
      </c>
    </row>
    <row r="5" spans="2:19" ht="14.1" thickBot="1" x14ac:dyDescent="0.2"/>
    <row r="6" spans="2:19" ht="12.95" x14ac:dyDescent="0.15">
      <c r="B6" s="34"/>
      <c r="C6" s="187" t="s">
        <v>11</v>
      </c>
      <c r="D6" s="187"/>
      <c r="E6" s="187"/>
      <c r="F6" s="187"/>
      <c r="G6" s="187"/>
      <c r="H6" s="187"/>
      <c r="I6" s="34"/>
      <c r="J6" s="35"/>
      <c r="K6" s="188" t="s">
        <v>14</v>
      </c>
      <c r="L6" s="187"/>
      <c r="M6" s="187"/>
      <c r="N6" s="187"/>
      <c r="O6" s="187"/>
      <c r="P6" s="189"/>
      <c r="Q6" s="29"/>
      <c r="R6" s="29"/>
      <c r="S6" s="37" t="s">
        <v>14</v>
      </c>
    </row>
    <row r="7" spans="2:19" ht="14.1" thickBot="1" x14ac:dyDescent="0.2">
      <c r="B7" s="5"/>
      <c r="C7" s="6"/>
      <c r="D7" s="6"/>
      <c r="E7" s="6"/>
      <c r="F7" s="6"/>
      <c r="G7" s="6"/>
      <c r="H7" s="6"/>
      <c r="I7" s="5"/>
      <c r="J7" s="7"/>
      <c r="K7" s="5"/>
      <c r="L7" s="6"/>
      <c r="M7" s="6"/>
      <c r="N7" s="6"/>
      <c r="O7" s="6"/>
      <c r="P7" s="7"/>
      <c r="Q7" s="6"/>
      <c r="R7" s="6"/>
      <c r="S7" s="38"/>
    </row>
    <row r="8" spans="2:19" ht="12.95" x14ac:dyDescent="0.15">
      <c r="B8" s="64" t="s">
        <v>19</v>
      </c>
      <c r="C8" s="64" t="s">
        <v>13</v>
      </c>
      <c r="D8" s="34" t="s">
        <v>48</v>
      </c>
      <c r="E8" s="29" t="s">
        <v>49</v>
      </c>
      <c r="F8" s="29" t="s">
        <v>50</v>
      </c>
      <c r="G8" s="29" t="s">
        <v>51</v>
      </c>
      <c r="H8" s="29" t="s">
        <v>25</v>
      </c>
      <c r="I8" s="34" t="s">
        <v>15</v>
      </c>
      <c r="J8" s="35" t="s">
        <v>16</v>
      </c>
      <c r="K8" s="64" t="s">
        <v>13</v>
      </c>
      <c r="L8" s="29" t="s">
        <v>47</v>
      </c>
      <c r="M8" s="29">
        <v>60</v>
      </c>
      <c r="N8" s="29">
        <f t="shared" ref="N8:O8" si="0">10+M8</f>
        <v>70</v>
      </c>
      <c r="O8" s="29">
        <f t="shared" si="0"/>
        <v>80</v>
      </c>
      <c r="P8" s="35" t="s">
        <v>25</v>
      </c>
      <c r="Q8" s="29" t="s">
        <v>15</v>
      </c>
      <c r="R8" s="35" t="s">
        <v>16</v>
      </c>
      <c r="S8" s="37" t="s">
        <v>32</v>
      </c>
    </row>
    <row r="9" spans="2:19" ht="12.95" x14ac:dyDescent="0.15">
      <c r="B9" s="10" t="s">
        <v>52</v>
      </c>
      <c r="C9" s="12">
        <v>117456</v>
      </c>
      <c r="D9" s="13">
        <v>7.8242065113744725E-3</v>
      </c>
      <c r="E9" s="13">
        <v>1.9675452935567363E-2</v>
      </c>
      <c r="F9" s="13">
        <v>0.68726161285928344</v>
      </c>
      <c r="G9" s="13">
        <v>0.19403861871679606</v>
      </c>
      <c r="H9" s="13">
        <v>9.1200108976978611E-2</v>
      </c>
      <c r="I9" s="74">
        <v>0.49</v>
      </c>
      <c r="J9" s="75">
        <v>0.51</v>
      </c>
      <c r="K9" s="10">
        <v>2544</v>
      </c>
      <c r="L9" s="77">
        <v>4.8818897637795275E-2</v>
      </c>
      <c r="M9" s="13">
        <v>8.9370078740157483E-2</v>
      </c>
      <c r="N9" s="13">
        <v>0.24173228346456693</v>
      </c>
      <c r="O9" s="13">
        <v>0.45551181102362204</v>
      </c>
      <c r="P9" s="13">
        <v>0.16456692913385826</v>
      </c>
      <c r="Q9" s="13">
        <v>0.6</v>
      </c>
      <c r="R9" s="13">
        <v>0.4</v>
      </c>
      <c r="S9" s="13">
        <f>SUM(N9:P9)</f>
        <v>0.86181102362204731</v>
      </c>
    </row>
    <row r="10" spans="2:19" ht="12.95" x14ac:dyDescent="0.15">
      <c r="B10" s="10"/>
      <c r="C10" s="12"/>
      <c r="D10" s="13"/>
      <c r="E10" s="13"/>
      <c r="F10" s="13"/>
      <c r="G10" s="13"/>
      <c r="H10" s="13"/>
      <c r="I10" s="10"/>
      <c r="J10" s="15"/>
      <c r="K10" s="10"/>
      <c r="L10" s="12"/>
      <c r="M10" s="13"/>
      <c r="N10" s="13"/>
      <c r="O10" s="13"/>
      <c r="P10" s="13"/>
      <c r="Q10" s="13"/>
      <c r="R10" s="13"/>
      <c r="S10" s="13"/>
    </row>
    <row r="11" spans="2:19" ht="12.95" x14ac:dyDescent="0.15">
      <c r="B11" s="10"/>
      <c r="C11" s="12"/>
      <c r="D11" s="13"/>
      <c r="E11" s="13"/>
      <c r="F11" s="13"/>
      <c r="G11" s="13"/>
      <c r="H11" s="13"/>
      <c r="I11" s="10"/>
      <c r="J11" s="2"/>
      <c r="K11" s="10"/>
      <c r="L11" s="12"/>
      <c r="M11" s="13"/>
      <c r="N11" s="13"/>
      <c r="O11" s="13"/>
      <c r="P11" s="13"/>
      <c r="Q11" s="13"/>
      <c r="R11" s="13"/>
      <c r="S11" s="13"/>
    </row>
    <row r="12" spans="2:19" ht="12.95" x14ac:dyDescent="0.15">
      <c r="B12" s="10"/>
      <c r="C12" s="12"/>
      <c r="D12" s="13"/>
      <c r="E12" s="13"/>
      <c r="F12" s="13"/>
      <c r="G12" s="13"/>
      <c r="H12" s="13"/>
      <c r="I12" s="10"/>
      <c r="J12" s="2"/>
      <c r="K12" s="10"/>
      <c r="L12" s="12"/>
      <c r="M12" s="13"/>
      <c r="N12" s="13"/>
      <c r="O12" s="13"/>
      <c r="P12" s="13"/>
      <c r="Q12" s="13"/>
      <c r="R12" s="13"/>
      <c r="S12" s="13"/>
    </row>
    <row r="13" spans="2:19" ht="12.95" x14ac:dyDescent="0.15">
      <c r="B13" s="10"/>
      <c r="C13" s="12"/>
      <c r="D13" s="13"/>
      <c r="E13" s="13"/>
      <c r="F13" s="13"/>
      <c r="G13" s="13"/>
      <c r="H13" s="13"/>
      <c r="I13" s="10"/>
      <c r="J13" s="2"/>
      <c r="K13" s="10"/>
      <c r="L13" s="12"/>
      <c r="M13" s="13"/>
      <c r="N13" s="13"/>
      <c r="O13" s="13"/>
      <c r="P13" s="13"/>
      <c r="Q13" s="13"/>
      <c r="R13" s="13"/>
      <c r="S13" s="13"/>
    </row>
    <row r="14" spans="2:19" ht="12.95" x14ac:dyDescent="0.15">
      <c r="B14" s="10"/>
      <c r="C14" s="12"/>
      <c r="D14" s="13"/>
      <c r="E14" s="13"/>
      <c r="F14" s="13"/>
      <c r="G14" s="13"/>
      <c r="H14" s="13"/>
      <c r="I14" s="10"/>
      <c r="J14" s="2"/>
      <c r="K14" s="10"/>
      <c r="L14" s="12"/>
      <c r="M14" s="13"/>
      <c r="N14" s="13"/>
      <c r="O14" s="13"/>
      <c r="P14" s="13"/>
      <c r="Q14" s="13"/>
      <c r="R14" s="13"/>
      <c r="S14" s="13"/>
    </row>
    <row r="15" spans="2:19" ht="12.95" x14ac:dyDescent="0.15">
      <c r="B15" s="10"/>
      <c r="C15" s="12"/>
      <c r="D15" s="13"/>
      <c r="E15" s="13"/>
      <c r="F15" s="13"/>
      <c r="G15" s="13"/>
      <c r="H15" s="13"/>
      <c r="I15" s="10"/>
      <c r="J15" s="2"/>
      <c r="K15" s="10"/>
      <c r="L15" s="12"/>
      <c r="M15" s="13"/>
      <c r="N15" s="13"/>
      <c r="O15" s="13"/>
      <c r="P15" s="13"/>
      <c r="Q15" s="13"/>
      <c r="R15" s="13"/>
      <c r="S15" s="13"/>
    </row>
    <row r="16" spans="2:19" ht="12.95" x14ac:dyDescent="0.15">
      <c r="B16" s="10"/>
      <c r="C16" s="12"/>
      <c r="D16" s="13"/>
      <c r="E16" s="13"/>
      <c r="F16" s="13"/>
      <c r="G16" s="13"/>
      <c r="H16" s="13"/>
      <c r="I16" s="10"/>
      <c r="J16" s="12"/>
      <c r="K16" s="10"/>
      <c r="L16" s="12"/>
      <c r="M16" s="13"/>
      <c r="N16" s="13"/>
      <c r="O16" s="13"/>
      <c r="P16" s="13"/>
      <c r="Q16" s="13"/>
      <c r="R16" s="13"/>
      <c r="S16" s="13"/>
    </row>
    <row r="17" spans="2:19" ht="12.95" x14ac:dyDescent="0.15">
      <c r="B17" s="10"/>
      <c r="C17" s="12"/>
      <c r="D17" s="13"/>
      <c r="E17" s="13"/>
      <c r="F17" s="13"/>
      <c r="G17" s="13"/>
      <c r="H17" s="13"/>
      <c r="I17" s="10"/>
      <c r="J17" s="12"/>
      <c r="K17" s="10"/>
      <c r="L17" s="12"/>
      <c r="M17" s="13"/>
      <c r="N17" s="13"/>
      <c r="O17" s="13"/>
      <c r="P17" s="13"/>
      <c r="Q17" s="13"/>
      <c r="R17" s="13"/>
      <c r="S17" s="13"/>
    </row>
    <row r="18" spans="2:19" ht="12.95" x14ac:dyDescent="0.15">
      <c r="B18" s="10"/>
      <c r="C18" s="12"/>
      <c r="D18" s="13"/>
      <c r="E18" s="13"/>
      <c r="F18" s="13"/>
      <c r="G18" s="13"/>
      <c r="H18" s="13"/>
      <c r="I18" s="10"/>
      <c r="J18" s="12"/>
      <c r="K18" s="10"/>
      <c r="L18" s="12"/>
      <c r="M18" s="13"/>
      <c r="N18" s="13"/>
      <c r="O18" s="13"/>
      <c r="P18" s="13"/>
      <c r="Q18" s="13"/>
      <c r="R18" s="13"/>
      <c r="S18" s="13"/>
    </row>
    <row r="19" spans="2:19" ht="12.95" x14ac:dyDescent="0.15">
      <c r="B19" s="10"/>
      <c r="C19" s="12"/>
      <c r="D19" s="13"/>
      <c r="E19" s="13"/>
      <c r="F19" s="13"/>
      <c r="G19" s="13"/>
      <c r="H19" s="13"/>
      <c r="K19" s="10"/>
      <c r="L19" s="12"/>
      <c r="M19" s="13"/>
      <c r="N19" s="13"/>
      <c r="O19" s="13"/>
      <c r="P19" s="13"/>
      <c r="Q19" s="13"/>
      <c r="R19" s="13"/>
      <c r="S19" s="13"/>
    </row>
  </sheetData>
  <mergeCells count="2">
    <mergeCell ref="C6:H6"/>
    <mergeCell ref="K6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D11"/>
  <sheetViews>
    <sheetView zoomScale="41" workbookViewId="0">
      <selection activeCell="AA19" sqref="AA19"/>
    </sheetView>
    <sheetView workbookViewId="1"/>
  </sheetViews>
  <sheetFormatPr defaultColWidth="11.42578125" defaultRowHeight="12.75" x14ac:dyDescent="0.2"/>
  <sheetData>
    <row r="1" spans="2:30" ht="12.95" x14ac:dyDescent="0.15">
      <c r="B1" t="s">
        <v>91</v>
      </c>
    </row>
    <row r="2" spans="2:30" ht="14.1" thickBot="1" x14ac:dyDescent="0.2"/>
    <row r="3" spans="2:30" ht="12.95" x14ac:dyDescent="0.15">
      <c r="B3" s="141"/>
      <c r="C3" s="159" t="s">
        <v>11</v>
      </c>
      <c r="D3" s="159"/>
      <c r="E3" s="159"/>
      <c r="F3" s="159"/>
      <c r="G3" s="159"/>
      <c r="H3" s="159"/>
      <c r="I3" s="159"/>
      <c r="J3" s="159"/>
      <c r="K3" s="159"/>
      <c r="L3" s="159"/>
      <c r="M3" s="160"/>
      <c r="N3" s="141"/>
      <c r="O3" s="140"/>
      <c r="P3" s="115" t="s">
        <v>11</v>
      </c>
      <c r="Q3" s="159" t="s">
        <v>14</v>
      </c>
      <c r="R3" s="159"/>
      <c r="S3" s="159"/>
      <c r="T3" s="159"/>
      <c r="U3" s="159"/>
      <c r="V3" s="159"/>
      <c r="W3" s="159"/>
      <c r="X3" s="159"/>
      <c r="Y3" s="159"/>
      <c r="Z3" s="159"/>
      <c r="AA3" s="160"/>
      <c r="AB3" s="141"/>
      <c r="AC3" s="140"/>
      <c r="AD3" s="115" t="s">
        <v>11</v>
      </c>
    </row>
    <row r="4" spans="2:30" ht="14.1" thickBot="1" x14ac:dyDescent="0.2">
      <c r="B4" s="89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117"/>
      <c r="P4" s="11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117"/>
      <c r="AD4" s="118"/>
    </row>
    <row r="5" spans="2:30" ht="12.95" x14ac:dyDescent="0.15">
      <c r="B5" s="90" t="s">
        <v>19</v>
      </c>
      <c r="C5" s="140" t="s">
        <v>13</v>
      </c>
      <c r="D5" s="139" t="s">
        <v>48</v>
      </c>
      <c r="E5" s="139" t="s">
        <v>49</v>
      </c>
      <c r="F5" s="139" t="s">
        <v>63</v>
      </c>
      <c r="G5" s="139" t="s">
        <v>62</v>
      </c>
      <c r="H5" s="139" t="s">
        <v>64</v>
      </c>
      <c r="I5" s="139" t="s">
        <v>65</v>
      </c>
      <c r="J5" s="139" t="s">
        <v>113</v>
      </c>
      <c r="K5" s="139" t="s">
        <v>39</v>
      </c>
      <c r="L5" s="139" t="s">
        <v>68</v>
      </c>
      <c r="M5" s="140" t="s">
        <v>123</v>
      </c>
      <c r="N5" s="139" t="s">
        <v>15</v>
      </c>
      <c r="O5" s="140" t="s">
        <v>16</v>
      </c>
      <c r="P5" s="120" t="s">
        <v>59</v>
      </c>
      <c r="Q5" s="140" t="s">
        <v>13</v>
      </c>
      <c r="R5" s="139" t="s">
        <v>48</v>
      </c>
      <c r="S5" s="139" t="s">
        <v>49</v>
      </c>
      <c r="T5" s="139" t="s">
        <v>63</v>
      </c>
      <c r="U5" s="139" t="s">
        <v>62</v>
      </c>
      <c r="V5" s="139" t="s">
        <v>64</v>
      </c>
      <c r="W5" s="139" t="s">
        <v>65</v>
      </c>
      <c r="X5" s="139" t="s">
        <v>113</v>
      </c>
      <c r="Y5" s="139" t="s">
        <v>39</v>
      </c>
      <c r="Z5" s="139" t="s">
        <v>68</v>
      </c>
      <c r="AA5" s="140" t="s">
        <v>123</v>
      </c>
      <c r="AB5" s="139" t="s">
        <v>15</v>
      </c>
      <c r="AC5" s="140">
        <v>41</v>
      </c>
      <c r="AD5" s="120" t="s">
        <v>59</v>
      </c>
    </row>
    <row r="6" spans="2:30" ht="12.95" x14ac:dyDescent="0.15">
      <c r="B6" s="92" t="s">
        <v>66</v>
      </c>
      <c r="C6" s="93">
        <v>14662</v>
      </c>
      <c r="D6" s="94">
        <v>5.2516709862228889E-3</v>
      </c>
      <c r="E6" s="94">
        <v>2.2029736734415495E-2</v>
      </c>
      <c r="F6" s="94">
        <v>9.3166007365980089E-2</v>
      </c>
      <c r="G6" s="94">
        <v>0.13756649843131905</v>
      </c>
      <c r="H6" s="94">
        <v>0.13933978993316054</v>
      </c>
      <c r="I6" s="94">
        <v>0.20965761833310598</v>
      </c>
      <c r="J6" s="94">
        <v>0.16818987859773565</v>
      </c>
      <c r="K6" s="94">
        <v>8.9005592688582727E-2</v>
      </c>
      <c r="L6" s="94">
        <v>8.3071886509343884E-2</v>
      </c>
      <c r="M6" s="121">
        <v>5.272132042013368E-2</v>
      </c>
      <c r="N6" s="122">
        <v>0.49</v>
      </c>
      <c r="O6" s="122">
        <v>0.51</v>
      </c>
      <c r="P6" s="97">
        <f>SUM(K6:M6)</f>
        <v>0.22479879961806026</v>
      </c>
      <c r="Q6" s="93">
        <v>388</v>
      </c>
      <c r="R6" s="94">
        <v>0</v>
      </c>
      <c r="S6" s="94">
        <v>0</v>
      </c>
      <c r="T6" s="94">
        <v>0</v>
      </c>
      <c r="U6" s="94">
        <v>2.5773195876288659E-3</v>
      </c>
      <c r="V6" s="94">
        <v>0</v>
      </c>
      <c r="W6" s="94">
        <v>1.0309278350515464E-2</v>
      </c>
      <c r="X6" s="94">
        <v>3.3505154639175257E-2</v>
      </c>
      <c r="Y6" s="94">
        <v>0.18298969072164947</v>
      </c>
      <c r="Z6" s="94">
        <v>0.38402061855670105</v>
      </c>
      <c r="AA6" s="121">
        <v>0.38659793814432991</v>
      </c>
      <c r="AB6" s="122">
        <v>0.59</v>
      </c>
      <c r="AC6" s="122">
        <v>0.51</v>
      </c>
      <c r="AD6" s="97">
        <f>SUM(Y6:AA6)</f>
        <v>0.95360824742268036</v>
      </c>
    </row>
    <row r="7" spans="2:30" ht="12.95" x14ac:dyDescent="0.15">
      <c r="B7" s="92"/>
      <c r="C7" s="93"/>
      <c r="D7" s="94"/>
      <c r="E7" s="94"/>
      <c r="F7" s="94"/>
      <c r="G7" s="94"/>
      <c r="H7" s="94"/>
      <c r="I7" s="94"/>
      <c r="J7" s="94"/>
      <c r="K7" s="94"/>
      <c r="L7" s="94"/>
      <c r="M7" s="121"/>
      <c r="N7" s="126"/>
      <c r="O7" s="125"/>
      <c r="P7" s="97"/>
      <c r="Q7" s="93"/>
      <c r="R7" s="94"/>
      <c r="S7" s="94"/>
      <c r="T7" s="94"/>
      <c r="U7" s="94"/>
      <c r="V7" s="94"/>
      <c r="W7" s="94"/>
      <c r="X7" s="94"/>
      <c r="Y7" s="94"/>
      <c r="Z7" s="94"/>
      <c r="AA7" s="121"/>
      <c r="AB7" s="126"/>
      <c r="AC7" s="125"/>
      <c r="AD7" s="97"/>
    </row>
    <row r="8" spans="2:30" ht="12.95" x14ac:dyDescent="0.15">
      <c r="B8" s="92"/>
      <c r="C8" s="93"/>
      <c r="D8" s="94"/>
      <c r="E8" s="94"/>
      <c r="F8" s="94"/>
      <c r="G8" s="94"/>
      <c r="H8" s="94"/>
      <c r="I8" s="94"/>
      <c r="J8" s="94"/>
      <c r="K8" s="94"/>
      <c r="L8" s="94"/>
      <c r="M8" s="121"/>
      <c r="N8" s="126"/>
      <c r="O8" s="95"/>
      <c r="P8" s="97"/>
      <c r="Q8" s="93"/>
      <c r="R8" s="94"/>
      <c r="S8" s="94"/>
      <c r="T8" s="94"/>
      <c r="U8" s="94"/>
      <c r="V8" s="94"/>
      <c r="W8" s="94"/>
      <c r="X8" s="94"/>
      <c r="Y8" s="94"/>
      <c r="Z8" s="94"/>
      <c r="AA8" s="121"/>
      <c r="AB8" s="126"/>
      <c r="AC8" s="95"/>
      <c r="AD8" s="97"/>
    </row>
    <row r="9" spans="2:30" ht="12.95" x14ac:dyDescent="0.1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101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8"/>
    </row>
    <row r="10" spans="2:30" ht="12.95" x14ac:dyDescent="0.15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101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8"/>
    </row>
    <row r="11" spans="2:30" ht="12.95" x14ac:dyDescent="0.15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AD51"/>
  <sheetViews>
    <sheetView zoomScale="89" workbookViewId="0">
      <selection activeCell="X12" sqref="X12"/>
    </sheetView>
    <sheetView workbookViewId="1"/>
  </sheetViews>
  <sheetFormatPr defaultColWidth="11.42578125" defaultRowHeight="12.75" x14ac:dyDescent="0.2"/>
  <cols>
    <col min="2" max="2" width="6.85546875" customWidth="1"/>
    <col min="3" max="3" width="14.7109375" customWidth="1"/>
  </cols>
  <sheetData>
    <row r="2" spans="2:23" ht="12.95" x14ac:dyDescent="0.15">
      <c r="B2" t="s">
        <v>89</v>
      </c>
    </row>
    <row r="5" spans="2:23" ht="14.1" thickBot="1" x14ac:dyDescent="0.2"/>
    <row r="6" spans="2:23" ht="12.95" x14ac:dyDescent="0.15">
      <c r="C6" s="34"/>
      <c r="D6" s="187" t="s">
        <v>11</v>
      </c>
      <c r="E6" s="187"/>
      <c r="F6" s="187"/>
      <c r="G6" s="187"/>
      <c r="H6" s="187"/>
      <c r="I6" s="187"/>
      <c r="J6" s="34"/>
      <c r="K6" s="29"/>
      <c r="L6" s="35"/>
      <c r="M6" s="31" t="s">
        <v>11</v>
      </c>
      <c r="N6" s="187" t="s">
        <v>14</v>
      </c>
      <c r="O6" s="187"/>
      <c r="P6" s="187"/>
      <c r="Q6" s="187"/>
      <c r="R6" s="187"/>
      <c r="S6" s="187"/>
      <c r="T6" s="34"/>
      <c r="U6" s="29"/>
      <c r="V6" s="35"/>
      <c r="W6" s="37" t="s">
        <v>14</v>
      </c>
    </row>
    <row r="7" spans="2:23" ht="14.1" thickBot="1" x14ac:dyDescent="0.2">
      <c r="C7" s="5"/>
      <c r="D7" s="6"/>
      <c r="E7" s="6"/>
      <c r="F7" s="6"/>
      <c r="G7" s="6"/>
      <c r="H7" s="6"/>
      <c r="I7" s="6"/>
      <c r="J7" s="5"/>
      <c r="K7" s="6"/>
      <c r="L7" s="7"/>
      <c r="M7" s="30"/>
      <c r="N7" s="6"/>
      <c r="O7" s="6"/>
      <c r="P7" s="6"/>
      <c r="Q7" s="6"/>
      <c r="R7" s="6"/>
      <c r="S7" s="6"/>
      <c r="T7" s="5"/>
      <c r="U7" s="6"/>
      <c r="V7" s="7"/>
      <c r="W7" s="38"/>
    </row>
    <row r="8" spans="2:23" ht="12.95" x14ac:dyDescent="0.15">
      <c r="C8" s="64" t="s">
        <v>19</v>
      </c>
      <c r="D8" s="64" t="s">
        <v>13</v>
      </c>
      <c r="E8" s="34" t="s">
        <v>42</v>
      </c>
      <c r="F8" s="29" t="s">
        <v>43</v>
      </c>
      <c r="G8" s="29" t="s">
        <v>38</v>
      </c>
      <c r="H8" s="29" t="s">
        <v>44</v>
      </c>
      <c r="I8" s="29" t="s">
        <v>40</v>
      </c>
      <c r="J8" s="34" t="s">
        <v>15</v>
      </c>
      <c r="K8" s="29" t="s">
        <v>16</v>
      </c>
      <c r="L8" s="35" t="s">
        <v>56</v>
      </c>
      <c r="M8" s="37" t="s">
        <v>127</v>
      </c>
      <c r="N8" s="64" t="s">
        <v>13</v>
      </c>
      <c r="O8" s="34" t="s">
        <v>42</v>
      </c>
      <c r="P8" s="29" t="s">
        <v>43</v>
      </c>
      <c r="Q8" s="29" t="s">
        <v>38</v>
      </c>
      <c r="R8" s="29" t="s">
        <v>44</v>
      </c>
      <c r="S8" s="29" t="s">
        <v>40</v>
      </c>
      <c r="T8" s="34" t="s">
        <v>15</v>
      </c>
      <c r="U8" s="29" t="s">
        <v>16</v>
      </c>
      <c r="V8" s="35" t="s">
        <v>56</v>
      </c>
      <c r="W8" s="37" t="s">
        <v>127</v>
      </c>
    </row>
    <row r="9" spans="2:23" ht="12.95" x14ac:dyDescent="0.15">
      <c r="C9" s="10" t="s">
        <v>45</v>
      </c>
      <c r="D9" s="12">
        <v>87725</v>
      </c>
      <c r="E9" s="13">
        <v>1.9675121117127388E-2</v>
      </c>
      <c r="F9" s="13">
        <v>0.38650327728697637</v>
      </c>
      <c r="G9" s="76">
        <v>0.36</v>
      </c>
      <c r="H9" s="77">
        <v>0.12527785693929894</v>
      </c>
      <c r="I9" s="13">
        <v>0.10742661726987746</v>
      </c>
      <c r="J9" s="74">
        <v>0.49</v>
      </c>
      <c r="K9" s="75">
        <v>0.46</v>
      </c>
      <c r="L9" s="75">
        <v>0.05</v>
      </c>
      <c r="M9" s="70">
        <f>SUM(G9:I9)</f>
        <v>0.59270447420917638</v>
      </c>
      <c r="N9" s="78">
        <v>4778</v>
      </c>
      <c r="O9" s="13">
        <v>6.2787777312683132E-4</v>
      </c>
      <c r="P9" s="13">
        <v>5.0439514441188785E-2</v>
      </c>
      <c r="Q9" s="13">
        <v>0.23922143156132272</v>
      </c>
      <c r="R9" s="13">
        <v>0.24843030556718293</v>
      </c>
      <c r="S9" s="13">
        <v>0.46128087065717871</v>
      </c>
      <c r="T9" s="74">
        <v>0.36</v>
      </c>
      <c r="U9" s="75">
        <v>0.6</v>
      </c>
      <c r="V9" s="13">
        <v>0.04</v>
      </c>
      <c r="W9" s="39">
        <f>SUM(Q9:S9)</f>
        <v>0.94893260778568433</v>
      </c>
    </row>
    <row r="10" spans="2:23" ht="12.95" x14ac:dyDescent="0.15">
      <c r="C10" s="10"/>
      <c r="D10" s="15"/>
      <c r="E10" s="15"/>
      <c r="F10" s="15"/>
      <c r="G10" s="15"/>
      <c r="H10" s="15"/>
      <c r="I10" s="15"/>
      <c r="J10" s="10"/>
      <c r="K10" s="15"/>
      <c r="M10" s="70"/>
      <c r="N10" s="10"/>
      <c r="O10" s="13"/>
      <c r="P10" s="13"/>
      <c r="Q10" s="13"/>
      <c r="R10" s="13"/>
      <c r="S10" s="13"/>
      <c r="T10" s="10"/>
      <c r="U10" s="15"/>
      <c r="V10" s="2"/>
    </row>
    <row r="11" spans="2:23" ht="12.95" x14ac:dyDescent="0.15">
      <c r="C11" s="10"/>
      <c r="D11" s="2"/>
      <c r="E11" s="2"/>
      <c r="F11" s="2"/>
      <c r="G11" s="2"/>
      <c r="H11" s="2"/>
      <c r="I11" s="2"/>
      <c r="J11" s="10"/>
      <c r="K11" s="11"/>
      <c r="L11" s="2"/>
      <c r="M11" s="70"/>
      <c r="N11" s="10"/>
      <c r="O11" s="2"/>
      <c r="P11" s="2"/>
      <c r="Q11" s="2"/>
      <c r="R11" s="2"/>
      <c r="S11" s="2"/>
      <c r="T11" s="10"/>
      <c r="U11" s="11"/>
      <c r="V11" s="2"/>
    </row>
    <row r="12" spans="2:23" ht="12.95" x14ac:dyDescent="0.15">
      <c r="C12" s="10"/>
      <c r="D12" s="2"/>
      <c r="E12" s="2"/>
      <c r="F12" s="2"/>
      <c r="G12" s="2"/>
      <c r="H12" s="2"/>
      <c r="I12" s="2"/>
      <c r="J12" s="10"/>
      <c r="K12" s="11"/>
      <c r="L12" s="2"/>
      <c r="M12" s="15"/>
      <c r="N12" s="10"/>
      <c r="O12" s="2"/>
      <c r="P12" s="2"/>
      <c r="Q12" s="2"/>
      <c r="R12" s="2"/>
      <c r="S12" s="2"/>
      <c r="T12" s="10"/>
      <c r="U12" s="11"/>
      <c r="V12" s="2"/>
    </row>
    <row r="13" spans="2:23" ht="12.95" x14ac:dyDescent="0.15">
      <c r="C13" s="10"/>
      <c r="D13" s="2"/>
      <c r="E13" s="2"/>
      <c r="F13" s="2"/>
      <c r="G13" s="2"/>
      <c r="H13" s="2"/>
      <c r="I13" s="2"/>
      <c r="J13" s="10"/>
      <c r="K13" s="11"/>
      <c r="L13" s="2"/>
      <c r="M13" s="10"/>
      <c r="N13" s="2"/>
      <c r="O13" s="2"/>
      <c r="P13" s="2"/>
      <c r="Q13" s="2"/>
      <c r="R13" s="2"/>
      <c r="S13" s="10"/>
      <c r="T13" s="11"/>
      <c r="U13" s="2"/>
    </row>
    <row r="14" spans="2:23" ht="12.95" x14ac:dyDescent="0.15">
      <c r="C14" s="10"/>
      <c r="D14" s="2"/>
      <c r="E14" s="2"/>
      <c r="F14" s="2"/>
      <c r="G14" s="2"/>
      <c r="H14" s="2"/>
      <c r="I14" s="2"/>
      <c r="J14" s="10"/>
      <c r="K14" s="11"/>
      <c r="L14" s="2"/>
      <c r="M14" s="10"/>
      <c r="N14" s="2"/>
      <c r="O14" s="2"/>
      <c r="P14" s="2"/>
      <c r="Q14" s="2"/>
      <c r="R14" s="2"/>
      <c r="S14" s="10"/>
      <c r="T14" s="11"/>
      <c r="U14" s="2"/>
    </row>
    <row r="15" spans="2:23" ht="12.95" x14ac:dyDescent="0.15">
      <c r="C15" s="10"/>
      <c r="D15" s="2"/>
      <c r="E15" s="2"/>
      <c r="F15" s="2"/>
      <c r="G15" s="2"/>
      <c r="H15" s="2"/>
      <c r="I15" s="2"/>
      <c r="J15" s="10"/>
      <c r="K15" s="11"/>
      <c r="L15" s="2"/>
      <c r="M15" s="10"/>
      <c r="N15" s="2"/>
      <c r="O15" s="2"/>
      <c r="P15" s="2"/>
      <c r="Q15" s="2"/>
      <c r="R15" s="2"/>
      <c r="S15" s="10"/>
      <c r="T15" s="11"/>
      <c r="U15" s="13"/>
    </row>
    <row r="16" spans="2:23" ht="12.95" x14ac:dyDescent="0.15">
      <c r="C16" s="10"/>
      <c r="D16" s="12"/>
      <c r="E16" s="13"/>
      <c r="F16" s="13"/>
      <c r="G16" s="13"/>
      <c r="H16" s="13"/>
      <c r="I16" s="13"/>
      <c r="J16" s="10"/>
      <c r="K16" s="11"/>
      <c r="L16" s="12"/>
      <c r="M16" s="10"/>
      <c r="N16" s="13"/>
      <c r="O16" s="13"/>
      <c r="P16" s="2"/>
      <c r="Q16" s="2"/>
      <c r="R16" s="13"/>
      <c r="S16" s="10"/>
      <c r="T16" s="11"/>
      <c r="U16" s="13"/>
    </row>
    <row r="17" spans="3:26" ht="12.95" x14ac:dyDescent="0.15">
      <c r="C17" s="10"/>
      <c r="D17" s="12"/>
      <c r="E17" s="13"/>
      <c r="F17" s="13"/>
      <c r="G17" s="13"/>
      <c r="H17" s="13"/>
      <c r="I17" s="13"/>
      <c r="J17" s="10"/>
      <c r="K17" s="11"/>
      <c r="L17" s="12"/>
      <c r="M17" s="10"/>
      <c r="N17" s="13"/>
      <c r="O17" s="13"/>
      <c r="P17" s="2"/>
      <c r="Q17" s="2"/>
      <c r="R17" s="13"/>
      <c r="S17" s="10"/>
      <c r="T17" s="11"/>
      <c r="U17" s="12"/>
    </row>
    <row r="18" spans="3:26" ht="12.95" x14ac:dyDescent="0.15">
      <c r="C18" s="10"/>
      <c r="D18" s="12"/>
      <c r="E18" s="13"/>
      <c r="F18" s="13"/>
      <c r="G18" s="13"/>
      <c r="H18" s="13"/>
      <c r="I18" s="13"/>
      <c r="M18" s="13"/>
      <c r="N18" s="13"/>
      <c r="O18" s="13"/>
      <c r="P18" s="2"/>
      <c r="Q18" s="2"/>
      <c r="R18" s="13"/>
      <c r="S18" s="10"/>
      <c r="T18" s="13"/>
    </row>
    <row r="19" spans="3:26" ht="12.95" x14ac:dyDescent="0.15">
      <c r="C19" s="10"/>
      <c r="D19" s="12"/>
      <c r="E19" s="13"/>
      <c r="F19" s="13"/>
      <c r="G19" s="13"/>
      <c r="H19" s="13"/>
      <c r="I19" s="13"/>
      <c r="O19" s="13"/>
      <c r="P19" s="13"/>
      <c r="R19" s="10"/>
    </row>
    <row r="25" spans="3:26" ht="14.1" thickBot="1" x14ac:dyDescent="0.2"/>
    <row r="26" spans="3:26" ht="12.95" x14ac:dyDescent="0.15">
      <c r="C26" s="108"/>
      <c r="D26" s="84" t="s">
        <v>11</v>
      </c>
      <c r="E26" s="84"/>
      <c r="F26" s="84"/>
      <c r="G26" s="84"/>
      <c r="H26" s="84"/>
      <c r="I26" s="84"/>
      <c r="J26" s="84"/>
      <c r="K26" s="84"/>
      <c r="L26" s="108"/>
      <c r="M26" s="107"/>
      <c r="N26" s="109"/>
      <c r="O26" s="31" t="s">
        <v>11</v>
      </c>
      <c r="P26" s="85" t="s">
        <v>14</v>
      </c>
      <c r="Q26" s="84"/>
      <c r="R26" s="84"/>
      <c r="S26" s="84"/>
      <c r="T26" s="84"/>
      <c r="U26" s="84"/>
      <c r="V26" s="84"/>
      <c r="W26" s="84"/>
      <c r="X26" s="107"/>
      <c r="Y26" s="107"/>
      <c r="Z26" s="37" t="s">
        <v>14</v>
      </c>
    </row>
    <row r="27" spans="3:26" ht="14.1" thickBot="1" x14ac:dyDescent="0.2">
      <c r="C27" s="5"/>
      <c r="D27" s="6"/>
      <c r="E27" s="6"/>
      <c r="F27" s="6"/>
      <c r="G27" s="6"/>
      <c r="H27" s="6"/>
      <c r="I27" s="6"/>
      <c r="J27" s="6"/>
      <c r="K27" s="6"/>
      <c r="L27" s="5"/>
      <c r="M27" s="6"/>
      <c r="N27" s="7"/>
      <c r="O27" s="30"/>
      <c r="P27" s="5"/>
      <c r="Q27" s="6"/>
      <c r="R27" s="6"/>
      <c r="S27" s="6"/>
      <c r="T27" s="6"/>
      <c r="U27" s="6"/>
      <c r="V27" s="6"/>
      <c r="W27" s="6"/>
      <c r="X27" s="6"/>
      <c r="Y27" s="6"/>
      <c r="Z27" s="38"/>
    </row>
    <row r="28" spans="3:26" ht="12.95" x14ac:dyDescent="0.15">
      <c r="C28" s="64" t="s">
        <v>19</v>
      </c>
      <c r="D28" s="64" t="s">
        <v>13</v>
      </c>
      <c r="E28" s="108" t="s">
        <v>42</v>
      </c>
      <c r="F28" s="107" t="s">
        <v>110</v>
      </c>
      <c r="G28" s="107" t="s">
        <v>4</v>
      </c>
      <c r="H28" s="107" t="s">
        <v>5</v>
      </c>
      <c r="I28" s="107" t="s">
        <v>6</v>
      </c>
      <c r="J28" s="107" t="s">
        <v>7</v>
      </c>
      <c r="K28" s="109" t="s">
        <v>111</v>
      </c>
      <c r="L28" s="108" t="s">
        <v>15</v>
      </c>
      <c r="M28" s="107" t="s">
        <v>16</v>
      </c>
      <c r="N28" s="109" t="s">
        <v>56</v>
      </c>
      <c r="O28" s="37" t="s">
        <v>100</v>
      </c>
      <c r="P28" s="64" t="s">
        <v>13</v>
      </c>
      <c r="Q28" s="108" t="s">
        <v>42</v>
      </c>
      <c r="R28" s="107" t="s">
        <v>110</v>
      </c>
      <c r="S28" s="107" t="s">
        <v>4</v>
      </c>
      <c r="T28" s="107" t="s">
        <v>5</v>
      </c>
      <c r="U28" s="107" t="s">
        <v>6</v>
      </c>
      <c r="V28" s="107" t="s">
        <v>7</v>
      </c>
      <c r="W28" s="109" t="s">
        <v>111</v>
      </c>
      <c r="X28" s="107" t="s">
        <v>15</v>
      </c>
      <c r="Y28" s="109" t="s">
        <v>16</v>
      </c>
      <c r="Z28" s="37" t="s">
        <v>100</v>
      </c>
    </row>
    <row r="29" spans="3:26" ht="12.95" x14ac:dyDescent="0.15">
      <c r="C29" s="66" t="s">
        <v>109</v>
      </c>
      <c r="D29" s="67">
        <v>9113</v>
      </c>
      <c r="E29" s="33">
        <v>1.2E-2</v>
      </c>
      <c r="F29" s="13">
        <v>0.14000000000000001</v>
      </c>
      <c r="G29" s="13">
        <v>0.17</v>
      </c>
      <c r="H29" s="13">
        <v>0.18</v>
      </c>
      <c r="I29" s="13">
        <v>0.2</v>
      </c>
      <c r="J29" s="13">
        <v>0.15</v>
      </c>
      <c r="K29" s="14">
        <v>0.15</v>
      </c>
      <c r="L29" s="74">
        <v>0.5</v>
      </c>
      <c r="M29" s="75">
        <v>0.48499999999999999</v>
      </c>
      <c r="N29" s="75">
        <v>0.15</v>
      </c>
      <c r="O29" s="70">
        <f>SUM(I29:K29)</f>
        <v>0.5</v>
      </c>
      <c r="P29" s="12">
        <v>308</v>
      </c>
      <c r="Q29" s="33">
        <v>0</v>
      </c>
      <c r="R29" s="13">
        <v>0</v>
      </c>
      <c r="S29" s="13">
        <v>0.02</v>
      </c>
      <c r="T29" s="13">
        <v>0.08</v>
      </c>
      <c r="U29" s="13">
        <v>0.14000000000000001</v>
      </c>
      <c r="V29" s="13">
        <v>0.18</v>
      </c>
      <c r="W29" s="13">
        <v>0.57999999999999996</v>
      </c>
      <c r="X29" s="13">
        <v>0.58399999999999996</v>
      </c>
      <c r="Y29" s="14">
        <v>0.42</v>
      </c>
      <c r="Z29" s="39">
        <f>SUM(U29:W29)</f>
        <v>0.89999999999999991</v>
      </c>
    </row>
    <row r="30" spans="3:26" ht="12.95" x14ac:dyDescent="0.15">
      <c r="C30" s="66"/>
      <c r="D30" s="67"/>
      <c r="E30" s="33"/>
      <c r="F30" s="13"/>
      <c r="G30" s="13"/>
      <c r="H30" s="13"/>
      <c r="I30" s="13"/>
      <c r="J30" s="13"/>
      <c r="K30" s="14"/>
      <c r="L30" s="10"/>
      <c r="M30" s="11"/>
      <c r="O30" s="70"/>
      <c r="P30" s="66"/>
      <c r="Q30" s="36"/>
      <c r="R30" s="13"/>
      <c r="S30" s="13"/>
      <c r="T30" s="13"/>
      <c r="U30" s="13"/>
      <c r="V30" s="13"/>
      <c r="W30" s="13"/>
      <c r="X30" s="13"/>
      <c r="Y30" s="14"/>
      <c r="Z30" s="41"/>
    </row>
    <row r="31" spans="3:26" ht="12.95" x14ac:dyDescent="0.15">
      <c r="C31" s="66"/>
      <c r="D31" s="67"/>
      <c r="E31" s="33"/>
      <c r="F31" s="13"/>
      <c r="G31" s="13"/>
      <c r="H31" s="13"/>
      <c r="I31" s="13"/>
      <c r="J31" s="13"/>
      <c r="K31" s="14"/>
      <c r="L31" s="10"/>
      <c r="M31" s="11"/>
      <c r="N31" s="2"/>
      <c r="O31" s="70"/>
      <c r="P31" s="66"/>
      <c r="Q31" s="36"/>
      <c r="R31" s="13"/>
      <c r="S31" s="13"/>
      <c r="T31" s="13"/>
      <c r="U31" s="13"/>
      <c r="V31" s="13"/>
      <c r="W31" s="13"/>
      <c r="X31" s="13"/>
      <c r="Y31" s="14"/>
      <c r="Z31" s="41"/>
    </row>
    <row r="32" spans="3:26" ht="12.95" x14ac:dyDescent="0.15">
      <c r="C32" s="15"/>
      <c r="D32" s="15"/>
      <c r="E32" s="15"/>
      <c r="F32" s="15"/>
      <c r="G32" s="15"/>
      <c r="H32" s="15"/>
      <c r="I32" s="15"/>
      <c r="J32" s="15"/>
      <c r="K32" s="15"/>
      <c r="L32" s="10"/>
      <c r="M32" s="11"/>
      <c r="N32" s="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41"/>
    </row>
    <row r="33" spans="3:30" ht="12.95" x14ac:dyDescent="0.15">
      <c r="C33" s="15"/>
      <c r="D33" s="15"/>
      <c r="E33" s="15"/>
      <c r="F33" s="15"/>
      <c r="G33" s="15"/>
      <c r="H33" s="15"/>
      <c r="I33" s="15"/>
      <c r="J33" s="15"/>
      <c r="K33" s="15"/>
      <c r="L33" s="10"/>
      <c r="M33" s="11"/>
      <c r="N33" s="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41"/>
    </row>
    <row r="34" spans="3:30" ht="12.95" x14ac:dyDescent="0.15">
      <c r="C34" s="2"/>
      <c r="D34" s="2"/>
      <c r="E34" s="2"/>
      <c r="F34" s="2"/>
      <c r="G34" s="2"/>
      <c r="H34" s="2"/>
      <c r="I34" s="2"/>
      <c r="J34" s="2"/>
      <c r="K34" s="2"/>
      <c r="L34" s="10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30" ht="12.95" x14ac:dyDescent="0.15">
      <c r="C35" s="2"/>
      <c r="D35" s="2"/>
      <c r="E35" s="2"/>
      <c r="F35" s="2"/>
      <c r="G35" s="2"/>
      <c r="H35" s="2"/>
      <c r="I35" s="2"/>
      <c r="J35" s="2"/>
      <c r="K35" s="2"/>
      <c r="L35" s="10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30" ht="12.95" x14ac:dyDescent="0.15">
      <c r="C36" s="2"/>
      <c r="D36" s="2"/>
      <c r="E36" s="2"/>
      <c r="F36" s="2"/>
      <c r="G36" s="2"/>
      <c r="H36" s="2"/>
      <c r="I36" s="2"/>
      <c r="J36" s="2"/>
      <c r="K36" s="2"/>
      <c r="L36" s="10"/>
      <c r="M36" s="11"/>
      <c r="N36" s="1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30" ht="12.95" x14ac:dyDescent="0.15">
      <c r="C37" s="2"/>
      <c r="D37" s="2"/>
      <c r="E37" s="2"/>
      <c r="F37" s="2"/>
      <c r="G37" s="2"/>
      <c r="H37" s="2"/>
      <c r="I37" s="2"/>
      <c r="J37" s="2"/>
      <c r="K37" s="2"/>
      <c r="L37" s="10"/>
      <c r="M37" s="11"/>
      <c r="N37" s="1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40" spans="3:30" ht="12.95" x14ac:dyDescent="0.15">
      <c r="C40" s="125" t="s">
        <v>90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</row>
    <row r="41" spans="3:30" ht="12.95" x14ac:dyDescent="0.15"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</row>
    <row r="42" spans="3:30" ht="14.1" thickBot="1" x14ac:dyDescent="0.2"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</row>
    <row r="43" spans="3:30" ht="12.95" x14ac:dyDescent="0.15">
      <c r="C43" s="110"/>
      <c r="D43" s="197" t="s">
        <v>11</v>
      </c>
      <c r="E43" s="197"/>
      <c r="F43" s="197"/>
      <c r="G43" s="197"/>
      <c r="H43" s="197"/>
      <c r="I43" s="197"/>
      <c r="J43" s="197"/>
      <c r="K43" s="197"/>
      <c r="L43" s="197"/>
      <c r="M43" s="198"/>
      <c r="N43" s="110"/>
      <c r="O43" s="111"/>
      <c r="P43" s="91"/>
      <c r="Q43" s="115" t="s">
        <v>11</v>
      </c>
      <c r="R43" s="199" t="s">
        <v>14</v>
      </c>
      <c r="S43" s="197"/>
      <c r="T43" s="197"/>
      <c r="U43" s="197"/>
      <c r="V43" s="197"/>
      <c r="W43" s="197"/>
      <c r="X43" s="197"/>
      <c r="Y43" s="197"/>
      <c r="Z43" s="197"/>
      <c r="AA43" s="200"/>
      <c r="AB43" s="111"/>
      <c r="AC43" s="111"/>
      <c r="AD43" s="116" t="s">
        <v>14</v>
      </c>
    </row>
    <row r="44" spans="3:30" ht="14.1" thickBot="1" x14ac:dyDescent="0.2">
      <c r="C44" s="89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O44" s="88"/>
      <c r="P44" s="117"/>
      <c r="Q44" s="118"/>
      <c r="R44" s="89"/>
      <c r="S44" s="88"/>
      <c r="T44" s="88"/>
      <c r="U44" s="88"/>
      <c r="V44" s="88"/>
      <c r="W44" s="88"/>
      <c r="X44" s="88"/>
      <c r="Y44" s="88"/>
      <c r="Z44" s="88"/>
      <c r="AA44" s="117"/>
      <c r="AB44" s="88"/>
      <c r="AC44" s="88"/>
      <c r="AD44" s="119"/>
    </row>
    <row r="45" spans="3:30" ht="12.95" x14ac:dyDescent="0.15">
      <c r="C45" s="90" t="s">
        <v>19</v>
      </c>
      <c r="D45" s="91" t="s">
        <v>13</v>
      </c>
      <c r="E45" s="111" t="s">
        <v>60</v>
      </c>
      <c r="F45" s="111">
        <v>20</v>
      </c>
      <c r="G45" s="111">
        <v>30</v>
      </c>
      <c r="H45" s="111">
        <v>40</v>
      </c>
      <c r="I45" s="111">
        <v>50</v>
      </c>
      <c r="J45" s="111">
        <v>60</v>
      </c>
      <c r="K45" s="111">
        <v>70</v>
      </c>
      <c r="L45" s="111">
        <v>80</v>
      </c>
      <c r="M45" s="91">
        <v>90</v>
      </c>
      <c r="N45" s="111" t="s">
        <v>15</v>
      </c>
      <c r="O45" s="111" t="s">
        <v>16</v>
      </c>
      <c r="P45" s="91" t="s">
        <v>56</v>
      </c>
      <c r="Q45" s="120" t="s">
        <v>100</v>
      </c>
      <c r="R45" s="91" t="s">
        <v>13</v>
      </c>
      <c r="S45" s="111" t="s">
        <v>60</v>
      </c>
      <c r="T45" s="111">
        <v>20</v>
      </c>
      <c r="U45" s="111">
        <v>30</v>
      </c>
      <c r="V45" s="111">
        <v>40</v>
      </c>
      <c r="W45" s="111">
        <v>50</v>
      </c>
      <c r="X45" s="111">
        <v>60</v>
      </c>
      <c r="Y45" s="111">
        <v>70</v>
      </c>
      <c r="Z45" s="111">
        <v>80</v>
      </c>
      <c r="AA45" s="91">
        <v>90</v>
      </c>
      <c r="AB45" s="111" t="s">
        <v>15</v>
      </c>
      <c r="AC45" s="91" t="s">
        <v>16</v>
      </c>
      <c r="AD45" s="120" t="s">
        <v>100</v>
      </c>
    </row>
    <row r="46" spans="3:30" ht="12.95" x14ac:dyDescent="0.15">
      <c r="C46" s="92" t="s">
        <v>61</v>
      </c>
      <c r="D46" s="93">
        <v>1870</v>
      </c>
      <c r="E46" s="94">
        <v>3.5799999999999998E-2</v>
      </c>
      <c r="F46" s="94">
        <v>0.115</v>
      </c>
      <c r="G46" s="94">
        <v>0.17010000000000003</v>
      </c>
      <c r="H46" s="94">
        <v>0.16899999999999998</v>
      </c>
      <c r="I46" s="94">
        <v>0.18289999999999998</v>
      </c>
      <c r="J46" s="94">
        <v>0.13419999999999999</v>
      </c>
      <c r="K46" s="94">
        <v>9.8900000000000002E-2</v>
      </c>
      <c r="L46" s="94">
        <v>5.5099999999999996E-2</v>
      </c>
      <c r="M46" s="121">
        <v>3.1E-2</v>
      </c>
      <c r="N46" s="122">
        <v>0.50960000000000005</v>
      </c>
      <c r="O46" s="122">
        <v>0.48560000000000003</v>
      </c>
      <c r="P46" s="122" t="s">
        <v>124</v>
      </c>
      <c r="Q46" s="97">
        <f>SUM(I46:M46)</f>
        <v>0.50209999999999988</v>
      </c>
      <c r="R46" s="102">
        <v>73</v>
      </c>
      <c r="S46" s="123">
        <v>0</v>
      </c>
      <c r="T46" s="94">
        <v>0</v>
      </c>
      <c r="U46" s="94">
        <v>4.1100000000000005E-2</v>
      </c>
      <c r="V46" s="94">
        <v>5.4800000000000001E-2</v>
      </c>
      <c r="W46" s="94">
        <v>0.13699999999999998</v>
      </c>
      <c r="X46" s="94">
        <v>0.12330000000000001</v>
      </c>
      <c r="Y46" s="94">
        <v>0.3014</v>
      </c>
      <c r="Z46" s="94">
        <v>0.24660000000000001</v>
      </c>
      <c r="AA46" s="121">
        <v>9.5899999999999999E-2</v>
      </c>
      <c r="AB46" s="94">
        <v>0.64379999999999993</v>
      </c>
      <c r="AC46" s="121">
        <v>0.35619999999999996</v>
      </c>
      <c r="AD46" s="124">
        <f>SUM(W46:AA46)</f>
        <v>0.9042</v>
      </c>
    </row>
    <row r="47" spans="3:30" ht="12.95" x14ac:dyDescent="0.15">
      <c r="C47" s="92"/>
      <c r="D47" s="93"/>
      <c r="E47" s="94"/>
      <c r="F47" s="94"/>
      <c r="G47" s="94"/>
      <c r="H47" s="94"/>
      <c r="I47" s="94"/>
      <c r="J47" s="94"/>
      <c r="K47" s="94"/>
      <c r="L47" s="94"/>
      <c r="M47" s="121"/>
      <c r="N47" s="126"/>
      <c r="O47" s="95"/>
      <c r="P47" s="125"/>
      <c r="Q47" s="97"/>
      <c r="R47" s="127"/>
      <c r="S47" s="102"/>
      <c r="T47" s="94"/>
      <c r="U47" s="94"/>
      <c r="V47" s="94"/>
      <c r="W47" s="94"/>
      <c r="X47" s="94"/>
      <c r="Y47" s="94"/>
      <c r="Z47" s="94"/>
      <c r="AA47" s="121"/>
      <c r="AB47" s="94"/>
      <c r="AC47" s="121"/>
      <c r="AD47" s="128"/>
    </row>
    <row r="48" spans="3:30" ht="12.95" x14ac:dyDescent="0.15">
      <c r="C48" s="92"/>
      <c r="D48" s="93"/>
      <c r="E48" s="94"/>
      <c r="F48" s="94"/>
      <c r="G48" s="94"/>
      <c r="H48" s="94"/>
      <c r="I48" s="94"/>
      <c r="J48" s="94"/>
      <c r="K48" s="94"/>
      <c r="L48" s="94"/>
      <c r="M48" s="121"/>
      <c r="N48" s="126"/>
      <c r="O48" s="126"/>
      <c r="P48" s="95"/>
      <c r="Q48" s="97"/>
      <c r="R48" s="127"/>
      <c r="S48" s="102"/>
      <c r="T48" s="94"/>
      <c r="U48" s="94"/>
      <c r="V48" s="94"/>
      <c r="W48" s="94"/>
      <c r="X48" s="94"/>
      <c r="Y48" s="94"/>
      <c r="Z48" s="94"/>
      <c r="AA48" s="121"/>
      <c r="AB48" s="94"/>
      <c r="AC48" s="121"/>
      <c r="AD48" s="128"/>
    </row>
    <row r="49" spans="3:30" ht="12.95" x14ac:dyDescent="0.15"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101"/>
      <c r="O49" s="126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8"/>
    </row>
    <row r="50" spans="3:30" ht="12.95" x14ac:dyDescent="0.15"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101"/>
      <c r="O50" s="126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8"/>
    </row>
    <row r="51" spans="3:30" ht="12.95" x14ac:dyDescent="0.15"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101"/>
      <c r="O51" s="126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125"/>
    </row>
  </sheetData>
  <mergeCells count="4">
    <mergeCell ref="D6:I6"/>
    <mergeCell ref="N6:S6"/>
    <mergeCell ref="D43:M43"/>
    <mergeCell ref="R43:AA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zoomScale="58" zoomScaleNormal="100" workbookViewId="0">
      <selection activeCell="F29" sqref="F29:AF29"/>
    </sheetView>
    <sheetView workbookViewId="1"/>
  </sheetViews>
  <sheetFormatPr defaultColWidth="8.85546875" defaultRowHeight="12.75" x14ac:dyDescent="0.2"/>
  <cols>
    <col min="5" max="5" width="7.7109375" customWidth="1"/>
    <col min="6" max="6" width="15.28515625" customWidth="1"/>
    <col min="7" max="7" width="8.85546875" customWidth="1"/>
    <col min="8" max="9" width="5.28515625" customWidth="1"/>
    <col min="10" max="10" width="4.42578125" customWidth="1"/>
    <col min="11" max="11" width="5.42578125" customWidth="1"/>
    <col min="12" max="12" width="4.42578125" customWidth="1"/>
    <col min="13" max="15" width="5.28515625" customWidth="1"/>
    <col min="16" max="16" width="5.42578125" customWidth="1"/>
    <col min="17" max="17" width="5.7109375" bestFit="1" customWidth="1"/>
    <col min="18" max="18" width="6.7109375" bestFit="1" customWidth="1"/>
    <col min="19" max="19" width="7.85546875" bestFit="1" customWidth="1"/>
    <col min="20" max="20" width="8.140625" bestFit="1" customWidth="1"/>
    <col min="21" max="25" width="3.7109375" bestFit="1" customWidth="1"/>
    <col min="26" max="29" width="4.7109375" bestFit="1" customWidth="1"/>
    <col min="30" max="30" width="6.42578125" customWidth="1"/>
    <col min="31" max="31" width="5.7109375" bestFit="1" customWidth="1"/>
    <col min="32" max="32" width="7.85546875" bestFit="1" customWidth="1"/>
  </cols>
  <sheetData>
    <row r="1" spans="1:33" ht="12.95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ht="12.95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ht="12.95" x14ac:dyDescent="0.15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ht="12.95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ht="12.95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ht="12.95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ht="12.95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ht="12.95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ht="12.95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ht="12.95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ht="12.95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ht="12.95" x14ac:dyDescent="0.15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.1" thickBot="1" x14ac:dyDescent="0.2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ht="12.95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.1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2.95" x14ac:dyDescent="0.15">
      <c r="E16" s="2"/>
      <c r="F16" s="3"/>
      <c r="G16" s="187" t="s">
        <v>11</v>
      </c>
      <c r="H16" s="187"/>
      <c r="I16" s="187"/>
      <c r="J16" s="187"/>
      <c r="K16" s="187"/>
      <c r="L16" s="187"/>
      <c r="M16" s="187"/>
      <c r="N16" s="187"/>
      <c r="O16" s="187"/>
      <c r="P16" s="187"/>
      <c r="Q16" s="3"/>
      <c r="R16" s="4"/>
      <c r="S16" s="31" t="s">
        <v>11</v>
      </c>
      <c r="T16" s="188" t="s">
        <v>14</v>
      </c>
      <c r="U16" s="187"/>
      <c r="V16" s="187"/>
      <c r="W16" s="187"/>
      <c r="X16" s="187"/>
      <c r="Y16" s="187"/>
      <c r="Z16" s="187"/>
      <c r="AA16" s="187"/>
      <c r="AB16" s="187"/>
      <c r="AC16" s="189"/>
      <c r="AD16" s="27"/>
      <c r="AE16" s="27"/>
      <c r="AF16" s="37" t="s">
        <v>14</v>
      </c>
      <c r="AG16" t="s">
        <v>70</v>
      </c>
    </row>
    <row r="17" spans="5:33" ht="14.1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5:33" ht="12.95" x14ac:dyDescent="0.15">
      <c r="E18" s="2"/>
      <c r="F18" s="64" t="s">
        <v>19</v>
      </c>
      <c r="G18" s="64" t="s">
        <v>13</v>
      </c>
      <c r="H18" s="3">
        <v>0</v>
      </c>
      <c r="I18" s="27">
        <v>10</v>
      </c>
      <c r="J18" s="27">
        <f>10+I18</f>
        <v>20</v>
      </c>
      <c r="K18" s="27">
        <f t="shared" ref="K18:O18" si="1">10+J18</f>
        <v>30</v>
      </c>
      <c r="L18" s="27">
        <f t="shared" si="1"/>
        <v>40</v>
      </c>
      <c r="M18" s="27">
        <f t="shared" si="1"/>
        <v>50</v>
      </c>
      <c r="N18" s="27">
        <f t="shared" si="1"/>
        <v>60</v>
      </c>
      <c r="O18" s="27">
        <f t="shared" si="1"/>
        <v>70</v>
      </c>
      <c r="P18" s="4" t="s">
        <v>25</v>
      </c>
      <c r="Q18" s="3" t="s">
        <v>15</v>
      </c>
      <c r="R18" s="4" t="s">
        <v>16</v>
      </c>
      <c r="S18" s="37" t="s">
        <v>32</v>
      </c>
      <c r="T18" s="64" t="s">
        <v>13</v>
      </c>
      <c r="U18" s="3">
        <v>0</v>
      </c>
      <c r="V18" s="27">
        <v>10</v>
      </c>
      <c r="W18" s="27">
        <f>10+V18</f>
        <v>20</v>
      </c>
      <c r="X18" s="27">
        <f t="shared" ref="X18:AB18" si="2">10+W18</f>
        <v>30</v>
      </c>
      <c r="Y18" s="27">
        <f t="shared" si="2"/>
        <v>40</v>
      </c>
      <c r="Z18" s="27">
        <f t="shared" si="2"/>
        <v>50</v>
      </c>
      <c r="AA18" s="27">
        <f t="shared" si="2"/>
        <v>60</v>
      </c>
      <c r="AB18" s="27">
        <f t="shared" si="2"/>
        <v>70</v>
      </c>
      <c r="AC18" s="4" t="s">
        <v>25</v>
      </c>
      <c r="AD18" s="27" t="s">
        <v>15</v>
      </c>
      <c r="AE18" s="4" t="s">
        <v>16</v>
      </c>
      <c r="AF18" s="37" t="s">
        <v>32</v>
      </c>
      <c r="AG18" s="2"/>
    </row>
    <row r="19" spans="5:33" ht="12.95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5:33" ht="12.95" x14ac:dyDescent="0.15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5:33" ht="12.95" x14ac:dyDescent="0.15"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6" t="s">
        <v>74</v>
      </c>
    </row>
    <row r="22" spans="5:33" ht="12.95" x14ac:dyDescent="0.15">
      <c r="E22" s="2"/>
      <c r="F22" s="66" t="s">
        <v>26</v>
      </c>
      <c r="G22" s="67">
        <v>10423</v>
      </c>
      <c r="H22" s="33">
        <v>1.2280533435671112E-2</v>
      </c>
      <c r="I22" s="13">
        <v>5.2959800441331667E-2</v>
      </c>
      <c r="J22" s="13">
        <v>0.27285810227381752</v>
      </c>
      <c r="K22" s="13">
        <v>0.10639930921999424</v>
      </c>
      <c r="L22" s="13">
        <v>0.1337426844478557</v>
      </c>
      <c r="M22" s="13">
        <v>0.18392017653266815</v>
      </c>
      <c r="N22" s="13">
        <v>0.12606735105056127</v>
      </c>
      <c r="O22" s="71">
        <v>6.6391633886596954E-2</v>
      </c>
      <c r="P22" s="72">
        <v>4.5380408711503409E-2</v>
      </c>
      <c r="Q22" s="33">
        <v>0.59848412165403431</v>
      </c>
      <c r="R22" s="14">
        <v>0.40151587834596564</v>
      </c>
      <c r="S22" s="40">
        <f>SUM(O22:P22)</f>
        <v>0.11177204259810036</v>
      </c>
      <c r="T22" s="66">
        <v>204</v>
      </c>
      <c r="U22" s="33">
        <v>0</v>
      </c>
      <c r="V22" s="13">
        <v>0</v>
      </c>
      <c r="W22" s="13">
        <v>0</v>
      </c>
      <c r="X22" s="13">
        <v>4.9019607843137254E-3</v>
      </c>
      <c r="Y22" s="13">
        <v>1.4705882352941176E-2</v>
      </c>
      <c r="Z22" s="13">
        <v>6.3725490196078427E-2</v>
      </c>
      <c r="AA22" s="13">
        <v>0.13235294117647059</v>
      </c>
      <c r="AB22" s="13">
        <v>0.29411764705882354</v>
      </c>
      <c r="AC22" s="14">
        <v>0.49019607843137253</v>
      </c>
      <c r="AD22" s="13">
        <v>0.52450980392156865</v>
      </c>
      <c r="AE22" s="14">
        <v>0.47549019607843135</v>
      </c>
      <c r="AF22" s="39">
        <f t="shared" si="4"/>
        <v>0.78431372549019607</v>
      </c>
      <c r="AG22" s="106" t="s">
        <v>77</v>
      </c>
    </row>
    <row r="23" spans="5:33" ht="12.95" x14ac:dyDescent="0.15"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5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6" t="s">
        <v>78</v>
      </c>
    </row>
    <row r="24" spans="5:33" ht="12.95" x14ac:dyDescent="0.15">
      <c r="E24" s="2"/>
      <c r="F24" s="66" t="s">
        <v>12</v>
      </c>
      <c r="G24" s="67">
        <v>9141</v>
      </c>
      <c r="H24" s="33">
        <v>5.7980527294606713E-3</v>
      </c>
      <c r="I24" s="13">
        <v>1.6737774860518542E-2</v>
      </c>
      <c r="J24" s="13">
        <v>7.2858549392845418E-2</v>
      </c>
      <c r="K24" s="13">
        <v>9.276884367137074E-2</v>
      </c>
      <c r="L24" s="13">
        <v>0.13127666557269446</v>
      </c>
      <c r="M24" s="13">
        <v>0.17503555409692595</v>
      </c>
      <c r="N24" s="13">
        <v>0.14221638770375233</v>
      </c>
      <c r="O24" s="13">
        <v>0.14221638770375233</v>
      </c>
      <c r="P24" s="14">
        <v>0.23</v>
      </c>
      <c r="Q24" s="33">
        <v>0.50519636801225254</v>
      </c>
      <c r="R24" s="14">
        <v>0.49480363198774752</v>
      </c>
      <c r="S24" s="40">
        <f t="shared" si="5"/>
        <v>0.37221638770375232</v>
      </c>
      <c r="T24" s="67">
        <v>793</v>
      </c>
      <c r="U24" s="33">
        <v>0</v>
      </c>
      <c r="V24" s="13">
        <v>0</v>
      </c>
      <c r="W24" s="13">
        <v>3.7831021437578815E-3</v>
      </c>
      <c r="X24" s="13">
        <v>1.2610340479192938E-3</v>
      </c>
      <c r="Y24" s="13">
        <v>5.0441361916771753E-3</v>
      </c>
      <c r="Z24" s="13">
        <v>3.9092055485498108E-2</v>
      </c>
      <c r="AA24" s="13">
        <v>7.1878940731399749E-2</v>
      </c>
      <c r="AB24" s="13">
        <v>0.25598991172761665</v>
      </c>
      <c r="AC24" s="14">
        <v>0.62</v>
      </c>
      <c r="AD24" s="13">
        <v>0.41866330390920553</v>
      </c>
      <c r="AE24" s="14">
        <v>0.58133669609079441</v>
      </c>
      <c r="AF24" s="39">
        <f t="shared" si="4"/>
        <v>0.87598991172761664</v>
      </c>
      <c r="AG24" s="106" t="s">
        <v>79</v>
      </c>
    </row>
    <row r="25" spans="5:33" ht="12.95" x14ac:dyDescent="0.15">
      <c r="E25" s="2"/>
      <c r="F25" s="66" t="s">
        <v>24</v>
      </c>
      <c r="G25" s="67">
        <v>6218</v>
      </c>
      <c r="H25" s="33">
        <v>1.0935992280476037E-2</v>
      </c>
      <c r="I25" s="13">
        <v>4.1331617883563848E-2</v>
      </c>
      <c r="J25" s="13">
        <v>0.14007719523962689</v>
      </c>
      <c r="K25" s="13">
        <v>0.15825024123512382</v>
      </c>
      <c r="L25" s="13">
        <v>0.18591186876809263</v>
      </c>
      <c r="M25" s="13">
        <v>0.19765197812801544</v>
      </c>
      <c r="N25" s="13">
        <v>0.11740109359922805</v>
      </c>
      <c r="O25" s="71">
        <v>7.896429720167257E-2</v>
      </c>
      <c r="P25" s="72">
        <v>0.06</v>
      </c>
      <c r="Q25" s="33">
        <v>0.5</v>
      </c>
      <c r="R25" s="14">
        <v>0.5</v>
      </c>
      <c r="S25" s="40">
        <f t="shared" si="5"/>
        <v>0.13896429720167258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6" t="s">
        <v>80</v>
      </c>
    </row>
    <row r="26" spans="5:33" ht="12.95" x14ac:dyDescent="0.15">
      <c r="E26" s="2"/>
      <c r="F26" s="66" t="s">
        <v>23</v>
      </c>
      <c r="G26" s="67">
        <v>136110</v>
      </c>
      <c r="H26" s="33">
        <v>7.3469987510102119E-3</v>
      </c>
      <c r="I26" s="13">
        <v>0</v>
      </c>
      <c r="J26" s="13">
        <v>5.1428991257071489E-2</v>
      </c>
      <c r="K26" s="13">
        <v>6.6122988759091908E-2</v>
      </c>
      <c r="L26" s="13">
        <v>0.12489897876717361</v>
      </c>
      <c r="M26" s="13">
        <v>0.19530771679768816</v>
      </c>
      <c r="N26" s="13">
        <v>0.15975640617474429</v>
      </c>
      <c r="O26" s="13">
        <v>0.16847861238427692</v>
      </c>
      <c r="P26" s="14">
        <v>0.20924999999999999</v>
      </c>
      <c r="Q26" s="33"/>
      <c r="R26" s="14"/>
      <c r="S26" s="40">
        <f t="shared" si="5"/>
        <v>0.37772861238427691</v>
      </c>
      <c r="T26" s="67">
        <v>16654</v>
      </c>
      <c r="U26" s="33">
        <v>6.0045634682358595E-5</v>
      </c>
      <c r="V26" s="13">
        <v>0</v>
      </c>
      <c r="W26" s="13">
        <v>4.2031944277651017E-4</v>
      </c>
      <c r="X26" s="13">
        <v>2.1616428485649094E-3</v>
      </c>
      <c r="Y26" s="13">
        <v>9.1869821064008653E-3</v>
      </c>
      <c r="Z26" s="13">
        <v>3.8309114927344783E-2</v>
      </c>
      <c r="AA26" s="13">
        <v>0.11750930707337577</v>
      </c>
      <c r="AB26" s="13">
        <v>0.32220487570553619</v>
      </c>
      <c r="AC26" s="14">
        <v>0.51</v>
      </c>
      <c r="AD26" s="13"/>
      <c r="AE26" s="14"/>
      <c r="AF26" s="39">
        <f t="shared" si="4"/>
        <v>0.83220487570553625</v>
      </c>
      <c r="AG26" s="106" t="s">
        <v>75</v>
      </c>
    </row>
    <row r="27" spans="5:33" ht="12.95" x14ac:dyDescent="0.15"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5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6" t="s">
        <v>81</v>
      </c>
    </row>
    <row r="28" spans="5:33" ht="12.95" x14ac:dyDescent="0.15"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5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0.61227045075125208</v>
      </c>
      <c r="AE28" s="14">
        <v>0.38772954924874792</v>
      </c>
      <c r="AF28" s="39">
        <f t="shared" si="4"/>
        <v>0.87854683472454087</v>
      </c>
      <c r="AG28" s="106" t="s">
        <v>82</v>
      </c>
    </row>
    <row r="29" spans="5:33" ht="12.95" x14ac:dyDescent="0.15"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157">
        <v>0.59226190476190499</v>
      </c>
      <c r="AE29" s="14">
        <v>0.39</v>
      </c>
      <c r="AF29" s="39">
        <v>0.85</v>
      </c>
      <c r="AG29" s="106" t="s">
        <v>76</v>
      </c>
    </row>
    <row r="30" spans="5:33" ht="12.95" x14ac:dyDescent="0.15"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5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0.37218543046357599</v>
      </c>
      <c r="AF30" s="39">
        <f t="shared" si="4"/>
        <v>0.890066225165563</v>
      </c>
      <c r="AG30" s="106" t="s">
        <v>83</v>
      </c>
    </row>
    <row r="31" spans="5:33" ht="12.95" x14ac:dyDescent="0.15"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5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6" t="s">
        <v>73</v>
      </c>
    </row>
    <row r="32" spans="5:33" ht="12.95" x14ac:dyDescent="0.15"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2.5079009073300032E-2</v>
      </c>
      <c r="Q32" s="33"/>
      <c r="R32" s="14"/>
      <c r="S32" s="40">
        <f t="shared" si="5"/>
        <v>7.7887654195126929E-2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3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72</v>
      </c>
    </row>
    <row r="33" spans="5:33" ht="12.95" x14ac:dyDescent="0.15"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71</v>
      </c>
    </row>
    <row r="34" spans="5:33" ht="12.95" x14ac:dyDescent="0.15">
      <c r="E34" s="2"/>
      <c r="F34" s="66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5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6" t="s">
        <v>114</v>
      </c>
    </row>
    <row r="35" spans="5:33" ht="12.95" x14ac:dyDescent="0.15">
      <c r="E35" s="15"/>
      <c r="F35" s="66" t="s">
        <v>115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0</v>
      </c>
      <c r="V35" s="13">
        <v>0</v>
      </c>
      <c r="W35" s="13">
        <v>1.4326647564469914E-3</v>
      </c>
      <c r="X35" s="13">
        <v>1.4999999999999999E-2</v>
      </c>
      <c r="Y35" s="13">
        <v>0.04</v>
      </c>
      <c r="Z35" s="13">
        <v>0.1</v>
      </c>
      <c r="AA35" s="13">
        <v>0.2</v>
      </c>
      <c r="AB35" s="13">
        <v>0.27</v>
      </c>
      <c r="AC35" s="14">
        <v>0.38</v>
      </c>
      <c r="AD35" s="13">
        <v>0.6</v>
      </c>
      <c r="AE35" s="14">
        <v>0.4</v>
      </c>
      <c r="AF35" s="39">
        <f>SUM(AB35:AC35)</f>
        <v>0.65</v>
      </c>
      <c r="AG35" s="15"/>
    </row>
    <row r="36" spans="5:33" ht="12.95" x14ac:dyDescent="0.15">
      <c r="E36" s="15"/>
      <c r="F36" s="66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5"/>
        <v>0.12125534950071326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5:33" ht="12.95" x14ac:dyDescent="0.15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5:33" ht="12.95" x14ac:dyDescent="0.1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5:33" ht="12.95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5:33" ht="12.95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5:33" ht="12.95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5:33" ht="12.95" x14ac:dyDescent="0.1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5:33" ht="12.95" x14ac:dyDescent="0.1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5:33" ht="12.95" x14ac:dyDescent="0.15">
      <c r="E44" s="2"/>
    </row>
  </sheetData>
  <mergeCells count="2">
    <mergeCell ref="G16:P16"/>
    <mergeCell ref="T16:AC16"/>
  </mergeCells>
  <hyperlinks>
    <hyperlink ref="AG31" r:id="rId1"/>
    <hyperlink ref="AG21" r:id="rId2" location="1164290551" display="https://www.bag.admin.ch/bag/fr/home/krankheiten/ausbrueche-epidemien-pandemien/aktuelle-ausbrueche-epidemien/novel-cov/situation-schweiz-und-international.html - 1164290551"/>
    <hyperlink ref="AG26" r:id="rId3"/>
    <hyperlink ref="AG29" r:id="rId4"/>
    <hyperlink ref="AG22" r:id="rId5"/>
    <hyperlink ref="AG23" r:id="rId6"/>
    <hyperlink ref="AG24" r:id="rId7"/>
    <hyperlink ref="AG25" r:id="rId8"/>
    <hyperlink ref="AG27" r:id="rId9"/>
    <hyperlink ref="AG28" r:id="rId10"/>
    <hyperlink ref="AG30" r:id="rId11" display="https://epidemio.wiv-isp.be/ID/Documents/Covid19/Meest recente update.pdf"/>
    <hyperlink ref="AG34" r:id="rId12"/>
  </hyperlinks>
  <pageMargins left="0.7" right="0.7" top="0.75" bottom="0.75" header="0.3" footer="0.3"/>
  <pageSetup orientation="portrait" r:id="rId13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5:L8"/>
  <sheetViews>
    <sheetView zoomScale="75" workbookViewId="0">
      <selection activeCell="J13" sqref="J13"/>
    </sheetView>
    <sheetView workbookViewId="1"/>
  </sheetViews>
  <sheetFormatPr defaultColWidth="11.42578125" defaultRowHeight="12.75" x14ac:dyDescent="0.2"/>
  <sheetData>
    <row r="5" spans="3:12" ht="14.1" thickBot="1" x14ac:dyDescent="0.2"/>
    <row r="6" spans="3:12" ht="14.1" thickBot="1" x14ac:dyDescent="0.2">
      <c r="C6" s="188" t="s">
        <v>14</v>
      </c>
      <c r="D6" s="187"/>
      <c r="E6" s="187"/>
      <c r="F6" s="187"/>
      <c r="G6" s="187"/>
      <c r="H6" s="187"/>
      <c r="I6" s="187"/>
      <c r="J6" s="85"/>
      <c r="K6" s="84"/>
      <c r="L6" s="82" t="s">
        <v>11</v>
      </c>
    </row>
    <row r="7" spans="3:12" ht="14.1" thickBot="1" x14ac:dyDescent="0.2">
      <c r="C7" s="86" t="s">
        <v>19</v>
      </c>
      <c r="D7" s="80" t="s">
        <v>13</v>
      </c>
      <c r="E7" s="80" t="s">
        <v>36</v>
      </c>
      <c r="F7" s="80" t="s">
        <v>37</v>
      </c>
      <c r="G7" s="80" t="s">
        <v>38</v>
      </c>
      <c r="H7" s="80" t="s">
        <v>39</v>
      </c>
      <c r="I7" s="80" t="s">
        <v>40</v>
      </c>
      <c r="J7" s="86" t="s">
        <v>15</v>
      </c>
      <c r="K7" s="87" t="s">
        <v>16</v>
      </c>
      <c r="L7" s="37" t="s">
        <v>59</v>
      </c>
    </row>
    <row r="8" spans="3:12" ht="12.95" x14ac:dyDescent="0.15">
      <c r="C8" s="10" t="s">
        <v>41</v>
      </c>
      <c r="D8" s="12">
        <v>3975</v>
      </c>
      <c r="E8" s="73">
        <v>0</v>
      </c>
      <c r="F8" s="73">
        <v>6.0377399999999998E-3</v>
      </c>
      <c r="G8" s="73">
        <v>6.2138359999999997E-2</v>
      </c>
      <c r="H8" s="73">
        <v>0.16150943000000001</v>
      </c>
      <c r="I8" s="73">
        <v>0.74264151</v>
      </c>
      <c r="J8" s="73">
        <v>0.57710691999999997</v>
      </c>
      <c r="K8" s="73">
        <v>0.42299999999999999</v>
      </c>
      <c r="L8" s="81">
        <f>SUM(H8:I8)</f>
        <v>0.90415094000000007</v>
      </c>
    </row>
  </sheetData>
  <mergeCells count="1"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3 ML</vt:lpstr>
      <vt:lpstr>Bar 2</vt:lpstr>
      <vt:lpstr>US States</vt:lpstr>
      <vt:lpstr>England</vt:lpstr>
      <vt:lpstr>Germany</vt:lpstr>
      <vt:lpstr>Austria</vt:lpstr>
      <vt:lpstr>NYC, Chicago, SC</vt:lpstr>
      <vt:lpstr>Bar 1</vt:lpstr>
      <vt:lpstr>France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Michael Levitt</cp:lastModifiedBy>
  <dcterms:created xsi:type="dcterms:W3CDTF">2020-04-10T08:03:50Z</dcterms:created>
  <dcterms:modified xsi:type="dcterms:W3CDTF">2020-04-24T10:53:57Z</dcterms:modified>
</cp:coreProperties>
</file>