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2A23CD4F-5246-FB42-B564-DA4499B79EC4}" xr6:coauthVersionLast="45" xr6:coauthVersionMax="45" xr10:uidLastSave="{00000000-0000-0000-0000-000000000000}"/>
  <bookViews>
    <workbookView xWindow="820" yWindow="460" windowWidth="22100" windowHeight="15540" xr2:uid="{00000000-000D-0000-FFFF-FFFF00000000}"/>
  </bookViews>
  <sheets>
    <sheet name="BAR 3 ML" sheetId="14" r:id="rId1"/>
    <sheet name="Bar 1" sheetId="2" r:id="rId2"/>
    <sheet name="Bar 2" sheetId="3" r:id="rId3"/>
    <sheet name="US States" sheetId="12" r:id="rId4"/>
    <sheet name="England" sheetId="10" r:id="rId5"/>
    <sheet name="Germany" sheetId="6" r:id="rId6"/>
    <sheet name="Austria" sheetId="9" r:id="rId7"/>
    <sheet name="NYC, Chicago, SC" sheetId="5" r:id="rId8"/>
    <sheet name="Franc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4" l="1"/>
  <c r="D24" i="14"/>
  <c r="L48" i="14"/>
  <c r="C76" i="14" l="1"/>
  <c r="AC72" i="14"/>
  <c r="Y84" i="14"/>
  <c r="Z84" i="14"/>
  <c r="G73" i="14"/>
  <c r="G74" i="14"/>
  <c r="G75" i="14"/>
  <c r="G76" i="14"/>
  <c r="G77" i="14"/>
  <c r="G78" i="14"/>
  <c r="G79" i="14"/>
  <c r="G80" i="14"/>
  <c r="G81" i="14"/>
  <c r="G82" i="14"/>
  <c r="G83" i="14"/>
  <c r="G85" i="14"/>
  <c r="G87" i="14"/>
  <c r="G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72" i="14"/>
  <c r="Y81" i="14"/>
  <c r="U73" i="14"/>
  <c r="M78" i="14"/>
  <c r="P79" i="14"/>
  <c r="M82" i="14"/>
  <c r="L83" i="14"/>
  <c r="B60" i="14"/>
  <c r="B62" i="14"/>
  <c r="C52" i="14"/>
  <c r="C63" i="14"/>
  <c r="C22" i="14"/>
  <c r="C23" i="14"/>
  <c r="C24" i="14"/>
  <c r="C26" i="14"/>
  <c r="C27" i="14"/>
  <c r="C28" i="14"/>
  <c r="C29" i="14"/>
  <c r="C30" i="14"/>
  <c r="C31" i="14"/>
  <c r="C32" i="14"/>
  <c r="C33" i="14"/>
  <c r="C34" i="14"/>
  <c r="C21" i="14"/>
  <c r="D22" i="14"/>
  <c r="D23" i="14"/>
  <c r="D25" i="14"/>
  <c r="D26" i="14"/>
  <c r="D27" i="14"/>
  <c r="D28" i="14"/>
  <c r="D29" i="14"/>
  <c r="D30" i="14"/>
  <c r="D31" i="14"/>
  <c r="D32" i="14"/>
  <c r="D34" i="14"/>
  <c r="D36" i="14"/>
  <c r="D21" i="14"/>
  <c r="D60" i="14"/>
  <c r="H61" i="14"/>
  <c r="J61" i="14"/>
  <c r="L61" i="14"/>
  <c r="M85" i="14" s="1"/>
  <c r="N61" i="14"/>
  <c r="N85" i="14" s="1"/>
  <c r="P61" i="14"/>
  <c r="R61" i="14"/>
  <c r="T61" i="14"/>
  <c r="U85" i="14" s="1"/>
  <c r="V61" i="14"/>
  <c r="V85" i="14" s="1"/>
  <c r="X61" i="14"/>
  <c r="X85" i="14" s="1"/>
  <c r="Y61" i="14"/>
  <c r="Y85" i="14" s="1"/>
  <c r="Z61" i="14"/>
  <c r="Z85" i="14" s="1"/>
  <c r="D62" i="14"/>
  <c r="H63" i="14"/>
  <c r="J63" i="14"/>
  <c r="K87" i="14" s="1"/>
  <c r="L63" i="14"/>
  <c r="M87" i="14" s="1"/>
  <c r="N63" i="14"/>
  <c r="O87" i="14" s="1"/>
  <c r="P63" i="14"/>
  <c r="R63" i="14"/>
  <c r="S87" i="14" s="1"/>
  <c r="T63" i="14"/>
  <c r="U87" i="14" s="1"/>
  <c r="V63" i="14"/>
  <c r="W87" i="14" s="1"/>
  <c r="X63" i="14"/>
  <c r="X87" i="14" s="1"/>
  <c r="Y63" i="14"/>
  <c r="Y87" i="14" s="1"/>
  <c r="Z63" i="14"/>
  <c r="Z87" i="14" s="1"/>
  <c r="H49" i="14"/>
  <c r="H73" i="14" s="1"/>
  <c r="J49" i="14"/>
  <c r="J73" i="14" s="1"/>
  <c r="L49" i="14"/>
  <c r="L73" i="14" s="1"/>
  <c r="N49" i="14"/>
  <c r="N73" i="14" s="1"/>
  <c r="P49" i="14"/>
  <c r="Q73" i="14" s="1"/>
  <c r="R49" i="14"/>
  <c r="T49" i="14"/>
  <c r="T73" i="14" s="1"/>
  <c r="V49" i="14"/>
  <c r="V73" i="14" s="1"/>
  <c r="X49" i="14"/>
  <c r="X73" i="14" s="1"/>
  <c r="Y49" i="14"/>
  <c r="Y73" i="14" s="1"/>
  <c r="Z49" i="14"/>
  <c r="Z73" i="14" s="1"/>
  <c r="H50" i="14"/>
  <c r="I74" i="14" s="1"/>
  <c r="J50" i="14"/>
  <c r="K74" i="14" s="1"/>
  <c r="L50" i="14"/>
  <c r="N50" i="14"/>
  <c r="N74" i="14" s="1"/>
  <c r="P50" i="14"/>
  <c r="Q74" i="14" s="1"/>
  <c r="R50" i="14"/>
  <c r="R74" i="14" s="1"/>
  <c r="T50" i="14"/>
  <c r="U74" i="14" s="1"/>
  <c r="V50" i="14"/>
  <c r="V74" i="14" s="1"/>
  <c r="X50" i="14"/>
  <c r="X74" i="14" s="1"/>
  <c r="Y50" i="14"/>
  <c r="Y74" i="14" s="1"/>
  <c r="Z50" i="14"/>
  <c r="Z74" i="14" s="1"/>
  <c r="H51" i="14"/>
  <c r="H75" i="14" s="1"/>
  <c r="J51" i="14"/>
  <c r="J75" i="14" s="1"/>
  <c r="L51" i="14"/>
  <c r="L75" i="14" s="1"/>
  <c r="N51" i="14"/>
  <c r="O75" i="14" s="1"/>
  <c r="P51" i="14"/>
  <c r="P75" i="14" s="1"/>
  <c r="R51" i="14"/>
  <c r="R75" i="14" s="1"/>
  <c r="T51" i="14"/>
  <c r="T75" i="14" s="1"/>
  <c r="V51" i="14"/>
  <c r="X51" i="14"/>
  <c r="X75" i="14" s="1"/>
  <c r="Y51" i="14"/>
  <c r="Y75" i="14" s="1"/>
  <c r="Z51" i="14"/>
  <c r="Z75" i="14" s="1"/>
  <c r="H52" i="14"/>
  <c r="J52" i="14"/>
  <c r="J76" i="14" s="1"/>
  <c r="L52" i="14"/>
  <c r="L76" i="14" s="1"/>
  <c r="N52" i="14"/>
  <c r="N76" i="14" s="1"/>
  <c r="P52" i="14"/>
  <c r="R52" i="14"/>
  <c r="R76" i="14" s="1"/>
  <c r="T52" i="14"/>
  <c r="T76" i="14" s="1"/>
  <c r="V52" i="14"/>
  <c r="V76" i="14" s="1"/>
  <c r="X52" i="14"/>
  <c r="X76" i="14" s="1"/>
  <c r="Y52" i="14"/>
  <c r="Y76" i="14" s="1"/>
  <c r="Z52" i="14"/>
  <c r="Z76" i="14" s="1"/>
  <c r="H53" i="14"/>
  <c r="H77" i="14" s="1"/>
  <c r="J53" i="14"/>
  <c r="K77" i="14" s="1"/>
  <c r="L53" i="14"/>
  <c r="L77" i="14" s="1"/>
  <c r="N53" i="14"/>
  <c r="O77" i="14" s="1"/>
  <c r="P53" i="14"/>
  <c r="P77" i="14" s="1"/>
  <c r="R53" i="14"/>
  <c r="S77" i="14" s="1"/>
  <c r="T53" i="14"/>
  <c r="T77" i="14" s="1"/>
  <c r="V53" i="14"/>
  <c r="W77" i="14" s="1"/>
  <c r="X53" i="14"/>
  <c r="X77" i="14" s="1"/>
  <c r="Y53" i="14"/>
  <c r="Z53" i="14"/>
  <c r="H54" i="14"/>
  <c r="H78" i="14" s="1"/>
  <c r="J54" i="14"/>
  <c r="J78" i="14" s="1"/>
  <c r="L54" i="14"/>
  <c r="L78" i="14" s="1"/>
  <c r="N54" i="14"/>
  <c r="N78" i="14" s="1"/>
  <c r="P54" i="14"/>
  <c r="P78" i="14" s="1"/>
  <c r="R54" i="14"/>
  <c r="R78" i="14" s="1"/>
  <c r="T54" i="14"/>
  <c r="T78" i="14" s="1"/>
  <c r="V54" i="14"/>
  <c r="V78" i="14" s="1"/>
  <c r="X54" i="14"/>
  <c r="X78" i="14" s="1"/>
  <c r="Y54" i="14"/>
  <c r="Y78" i="14" s="1"/>
  <c r="Z54" i="14"/>
  <c r="Z78" i="14" s="1"/>
  <c r="H55" i="14"/>
  <c r="I79" i="14" s="1"/>
  <c r="J55" i="14"/>
  <c r="J79" i="14" s="1"/>
  <c r="L55" i="14"/>
  <c r="M79" i="14" s="1"/>
  <c r="N55" i="14"/>
  <c r="P55" i="14"/>
  <c r="Q79" i="14" s="1"/>
  <c r="R55" i="14"/>
  <c r="R79" i="14" s="1"/>
  <c r="T55" i="14"/>
  <c r="U79" i="14" s="1"/>
  <c r="V55" i="14"/>
  <c r="X55" i="14"/>
  <c r="X79" i="14" s="1"/>
  <c r="Y55" i="14"/>
  <c r="Y79" i="14" s="1"/>
  <c r="Z55" i="14"/>
  <c r="Z79" i="14" s="1"/>
  <c r="H56" i="14"/>
  <c r="J56" i="14"/>
  <c r="J80" i="14" s="1"/>
  <c r="L56" i="14"/>
  <c r="L80" i="14" s="1"/>
  <c r="N56" i="14"/>
  <c r="N80" i="14" s="1"/>
  <c r="P56" i="14"/>
  <c r="R56" i="14"/>
  <c r="R80" i="14" s="1"/>
  <c r="T56" i="14"/>
  <c r="T80" i="14" s="1"/>
  <c r="V56" i="14"/>
  <c r="V80" i="14" s="1"/>
  <c r="X56" i="14"/>
  <c r="X80" i="14" s="1"/>
  <c r="Y56" i="14"/>
  <c r="Y80" i="14" s="1"/>
  <c r="Z56" i="14"/>
  <c r="Z80" i="14" s="1"/>
  <c r="AA56" i="14"/>
  <c r="AA80" i="14" s="1"/>
  <c r="H57" i="14"/>
  <c r="J57" i="14"/>
  <c r="K81" i="14" s="1"/>
  <c r="L57" i="14"/>
  <c r="L81" i="14" s="1"/>
  <c r="N57" i="14"/>
  <c r="O81" i="14" s="1"/>
  <c r="P57" i="14"/>
  <c r="R57" i="14"/>
  <c r="S81" i="14" s="1"/>
  <c r="T57" i="14"/>
  <c r="T81" i="14" s="1"/>
  <c r="V57" i="14"/>
  <c r="W81" i="14" s="1"/>
  <c r="X57" i="14"/>
  <c r="X81" i="14" s="1"/>
  <c r="Y57" i="14"/>
  <c r="Z57" i="14"/>
  <c r="Z81" i="14" s="1"/>
  <c r="H58" i="14"/>
  <c r="H82" i="14" s="1"/>
  <c r="J58" i="14"/>
  <c r="L58" i="14"/>
  <c r="L82" i="14" s="1"/>
  <c r="N58" i="14"/>
  <c r="N82" i="14" s="1"/>
  <c r="P58" i="14"/>
  <c r="P82" i="14" s="1"/>
  <c r="R58" i="14"/>
  <c r="T58" i="14"/>
  <c r="T82" i="14" s="1"/>
  <c r="V58" i="14"/>
  <c r="V82" i="14" s="1"/>
  <c r="X58" i="14"/>
  <c r="X82" i="14" s="1"/>
  <c r="Y58" i="14"/>
  <c r="Y82" i="14" s="1"/>
  <c r="Z58" i="14"/>
  <c r="Z82" i="14" s="1"/>
  <c r="H59" i="14"/>
  <c r="I83" i="14" s="1"/>
  <c r="J59" i="14"/>
  <c r="J83" i="14" s="1"/>
  <c r="L59" i="14"/>
  <c r="M83" i="14" s="1"/>
  <c r="N59" i="14"/>
  <c r="N83" i="14" s="1"/>
  <c r="P59" i="14"/>
  <c r="Q83" i="14" s="1"/>
  <c r="R59" i="14"/>
  <c r="R83" i="14" s="1"/>
  <c r="T59" i="14"/>
  <c r="U83" i="14" s="1"/>
  <c r="V59" i="14"/>
  <c r="V83" i="14" s="1"/>
  <c r="X59" i="14"/>
  <c r="X83" i="14" s="1"/>
  <c r="Y59" i="14"/>
  <c r="Y83" i="14" s="1"/>
  <c r="Z59" i="14"/>
  <c r="Z83" i="14" s="1"/>
  <c r="J48" i="14"/>
  <c r="J72" i="14" s="1"/>
  <c r="L72" i="14"/>
  <c r="N48" i="14"/>
  <c r="N72" i="14" s="1"/>
  <c r="P48" i="14"/>
  <c r="R48" i="14"/>
  <c r="R72" i="14" s="1"/>
  <c r="T48" i="14"/>
  <c r="T72" i="14" s="1"/>
  <c r="V48" i="14"/>
  <c r="V72" i="14" s="1"/>
  <c r="X48" i="14"/>
  <c r="X72" i="14" s="1"/>
  <c r="Y48" i="14"/>
  <c r="Y72" i="14" s="1"/>
  <c r="Z48" i="14"/>
  <c r="Z72" i="14" s="1"/>
  <c r="H48" i="14"/>
  <c r="H72" i="14" s="1"/>
  <c r="AT53" i="14"/>
  <c r="AT77" i="14" s="1"/>
  <c r="AD49" i="14"/>
  <c r="AF49" i="14"/>
  <c r="AH49" i="14"/>
  <c r="AI73" i="14" s="1"/>
  <c r="AJ49" i="14"/>
  <c r="AL49" i="14"/>
  <c r="AL73" i="14" s="1"/>
  <c r="AN49" i="14"/>
  <c r="AP49" i="14"/>
  <c r="AR49" i="14"/>
  <c r="AT49" i="14"/>
  <c r="AT73" i="14" s="1"/>
  <c r="AU49" i="14"/>
  <c r="AU73" i="14" s="1"/>
  <c r="AV49" i="14"/>
  <c r="AV73" i="14" s="1"/>
  <c r="AD50" i="14"/>
  <c r="AF50" i="14"/>
  <c r="AH50" i="14"/>
  <c r="AH74" i="14" s="1"/>
  <c r="AJ50" i="14"/>
  <c r="AL50" i="14"/>
  <c r="AN50" i="14"/>
  <c r="AP50" i="14"/>
  <c r="AR50" i="14"/>
  <c r="AT50" i="14"/>
  <c r="AT74" i="14" s="1"/>
  <c r="AU50" i="14"/>
  <c r="AU74" i="14" s="1"/>
  <c r="AV50" i="14"/>
  <c r="AV74" i="14" s="1"/>
  <c r="AD51" i="14"/>
  <c r="AD75" i="14" s="1"/>
  <c r="AF51" i="14"/>
  <c r="AH51" i="14"/>
  <c r="AJ51" i="14"/>
  <c r="AJ75" i="14" s="1"/>
  <c r="AL51" i="14"/>
  <c r="AN51" i="14"/>
  <c r="AP51" i="14"/>
  <c r="AR51" i="14"/>
  <c r="AT51" i="14"/>
  <c r="AT75" i="14" s="1"/>
  <c r="AU51" i="14"/>
  <c r="AU75" i="14" s="1"/>
  <c r="AV51" i="14"/>
  <c r="AV75" i="14" s="1"/>
  <c r="AD53" i="14"/>
  <c r="AF53" i="14"/>
  <c r="AF77" i="14" s="1"/>
  <c r="AH53" i="14"/>
  <c r="AJ53" i="14"/>
  <c r="AL53" i="14"/>
  <c r="AM77" i="14" s="1"/>
  <c r="AN53" i="14"/>
  <c r="AP53" i="14"/>
  <c r="AR53" i="14"/>
  <c r="AU53" i="14"/>
  <c r="AU77" i="14" s="1"/>
  <c r="AV53" i="14"/>
  <c r="AV77" i="14" s="1"/>
  <c r="AD54" i="14"/>
  <c r="AF54" i="14"/>
  <c r="AH54" i="14"/>
  <c r="AI78" i="14" s="1"/>
  <c r="AJ54" i="14"/>
  <c r="AL54" i="14"/>
  <c r="AN54" i="14"/>
  <c r="AP54" i="14"/>
  <c r="AR54" i="14"/>
  <c r="AR78" i="14" s="1"/>
  <c r="AT54" i="14"/>
  <c r="AT78" i="14" s="1"/>
  <c r="AU54" i="14"/>
  <c r="AU78" i="14" s="1"/>
  <c r="AV54" i="14"/>
  <c r="AV78" i="14" s="1"/>
  <c r="AD55" i="14"/>
  <c r="AE79" i="14" s="1"/>
  <c r="AF55" i="14"/>
  <c r="AH55" i="14"/>
  <c r="AJ55" i="14"/>
  <c r="AL55" i="14"/>
  <c r="AN55" i="14"/>
  <c r="AP55" i="14"/>
  <c r="AR55" i="14"/>
  <c r="AT55" i="14"/>
  <c r="AT79" i="14" s="1"/>
  <c r="AU55" i="14"/>
  <c r="AU79" i="14" s="1"/>
  <c r="AV55" i="14"/>
  <c r="AV79" i="14" s="1"/>
  <c r="AD56" i="14"/>
  <c r="AD80" i="14" s="1"/>
  <c r="AF56" i="14"/>
  <c r="AH56" i="14"/>
  <c r="AJ56" i="14"/>
  <c r="AL56" i="14"/>
  <c r="AN56" i="14"/>
  <c r="AP56" i="14"/>
  <c r="AR56" i="14"/>
  <c r="AT56" i="14"/>
  <c r="AT80" i="14" s="1"/>
  <c r="AU56" i="14"/>
  <c r="AU80" i="14" s="1"/>
  <c r="AV56" i="14"/>
  <c r="AV80" i="14" s="1"/>
  <c r="AW56" i="14"/>
  <c r="AW80" i="14" s="1"/>
  <c r="AD57" i="14"/>
  <c r="AF57" i="14"/>
  <c r="AF81" i="14" s="1"/>
  <c r="AH57" i="14"/>
  <c r="AJ57" i="14"/>
  <c r="AL57" i="14"/>
  <c r="AM81" i="14" s="1"/>
  <c r="AN57" i="14"/>
  <c r="AP57" i="14"/>
  <c r="AR57" i="14"/>
  <c r="AT57" i="14"/>
  <c r="AT81" i="14" s="1"/>
  <c r="AU57" i="14"/>
  <c r="AU81" i="14" s="1"/>
  <c r="AV57" i="14"/>
  <c r="AV81" i="14" s="1"/>
  <c r="AD58" i="14"/>
  <c r="AF58" i="14"/>
  <c r="AH58" i="14"/>
  <c r="AI82" i="14" s="1"/>
  <c r="AJ58" i="14"/>
  <c r="AL58" i="14"/>
  <c r="AN58" i="14"/>
  <c r="AP58" i="14"/>
  <c r="AR58" i="14"/>
  <c r="AT58" i="14"/>
  <c r="AT82" i="14" s="1"/>
  <c r="AU58" i="14"/>
  <c r="AU82" i="14" s="1"/>
  <c r="AV58" i="14"/>
  <c r="AV82" i="14" s="1"/>
  <c r="AW58" i="14"/>
  <c r="AW82" i="14" s="1"/>
  <c r="AD59" i="14"/>
  <c r="AF59" i="14"/>
  <c r="AH59" i="14"/>
  <c r="AH83" i="14" s="1"/>
  <c r="AJ59" i="14"/>
  <c r="AL59" i="14"/>
  <c r="AN59" i="14"/>
  <c r="AN83" i="14" s="1"/>
  <c r="AP59" i="14"/>
  <c r="AR59" i="14"/>
  <c r="AT59" i="14"/>
  <c r="AT83" i="14" s="1"/>
  <c r="AU59" i="14"/>
  <c r="AU83" i="14" s="1"/>
  <c r="AV59" i="14"/>
  <c r="AV83" i="14" s="1"/>
  <c r="AD60" i="14"/>
  <c r="AF60" i="14"/>
  <c r="AH60" i="14"/>
  <c r="AJ60" i="14"/>
  <c r="AJ84" i="14" s="1"/>
  <c r="AL60" i="14"/>
  <c r="AN60" i="14"/>
  <c r="AP60" i="14"/>
  <c r="AQ84" i="14" s="1"/>
  <c r="AR60" i="14"/>
  <c r="AT60" i="14"/>
  <c r="AT84" i="14" s="1"/>
  <c r="AU60" i="14"/>
  <c r="AU84" i="14" s="1"/>
  <c r="AV60" i="14"/>
  <c r="AV84" i="14" s="1"/>
  <c r="AD61" i="14"/>
  <c r="AF61" i="14"/>
  <c r="AH61" i="14"/>
  <c r="AJ61" i="14"/>
  <c r="AL61" i="14"/>
  <c r="AM85" i="14" s="1"/>
  <c r="AN61" i="14"/>
  <c r="AP61" i="14"/>
  <c r="AR61" i="14"/>
  <c r="AT61" i="14"/>
  <c r="AT85" i="14" s="1"/>
  <c r="AU61" i="14"/>
  <c r="AU85" i="14" s="1"/>
  <c r="AV61" i="14"/>
  <c r="AV85" i="14" s="1"/>
  <c r="AD62" i="14"/>
  <c r="AF62" i="14"/>
  <c r="AH62" i="14"/>
  <c r="AJ62" i="14"/>
  <c r="AL62" i="14"/>
  <c r="AL86" i="14" s="1"/>
  <c r="AN62" i="14"/>
  <c r="AP62" i="14"/>
  <c r="AR62" i="14"/>
  <c r="AT62" i="14"/>
  <c r="AT86" i="14" s="1"/>
  <c r="AU62" i="14"/>
  <c r="AU86" i="14" s="1"/>
  <c r="AV62" i="14"/>
  <c r="AV86" i="14" s="1"/>
  <c r="AF48" i="14"/>
  <c r="AH48" i="14"/>
  <c r="AJ48" i="14"/>
  <c r="AL48" i="14"/>
  <c r="AN48" i="14"/>
  <c r="AP48" i="14"/>
  <c r="AR48" i="14"/>
  <c r="AS72" i="14" s="1"/>
  <c r="AT48" i="14"/>
  <c r="AT72" i="14" s="1"/>
  <c r="AU48" i="14"/>
  <c r="AU72" i="14" s="1"/>
  <c r="AV48" i="14"/>
  <c r="AV72" i="14" s="1"/>
  <c r="AD48" i="14"/>
  <c r="S36" i="14"/>
  <c r="AA63" i="14" s="1"/>
  <c r="AA87" i="14" s="1"/>
  <c r="AF35" i="14"/>
  <c r="AW62" i="14" s="1"/>
  <c r="AW86" i="14" s="1"/>
  <c r="AF34" i="14"/>
  <c r="AW61" i="14" s="1"/>
  <c r="AW85" i="14" s="1"/>
  <c r="S34" i="14"/>
  <c r="AA61" i="14" s="1"/>
  <c r="AA85" i="14" s="1"/>
  <c r="AF33" i="14"/>
  <c r="AW60" i="14" s="1"/>
  <c r="AW84" i="14" s="1"/>
  <c r="AF32" i="14"/>
  <c r="AW59" i="14" s="1"/>
  <c r="AW83" i="14" s="1"/>
  <c r="S32" i="14"/>
  <c r="AA59" i="14" s="1"/>
  <c r="AA83" i="14" s="1"/>
  <c r="S31" i="14"/>
  <c r="AA58" i="14" s="1"/>
  <c r="AA82" i="14" s="1"/>
  <c r="AF30" i="14"/>
  <c r="AW57" i="14" s="1"/>
  <c r="AW81" i="14" s="1"/>
  <c r="S30" i="14"/>
  <c r="AA57" i="14" s="1"/>
  <c r="AA81" i="14" s="1"/>
  <c r="AF28" i="14"/>
  <c r="AW55" i="14" s="1"/>
  <c r="AW79" i="14" s="1"/>
  <c r="S28" i="14"/>
  <c r="AA55" i="14" s="1"/>
  <c r="AA79" i="14" s="1"/>
  <c r="AF27" i="14"/>
  <c r="AW54" i="14" s="1"/>
  <c r="AW78" i="14" s="1"/>
  <c r="S27" i="14"/>
  <c r="AA54" i="14" s="1"/>
  <c r="AA78" i="14" s="1"/>
  <c r="AF26" i="14"/>
  <c r="AW53" i="14" s="1"/>
  <c r="AW77" i="14" s="1"/>
  <c r="S26" i="14"/>
  <c r="AA53" i="14" s="1"/>
  <c r="AA77" i="14" s="1"/>
  <c r="S25" i="14"/>
  <c r="AA52" i="14" s="1"/>
  <c r="AA76" i="14" s="1"/>
  <c r="AF24" i="14"/>
  <c r="AW51" i="14" s="1"/>
  <c r="AW75" i="14" s="1"/>
  <c r="S24" i="14"/>
  <c r="AA51" i="14" s="1"/>
  <c r="AA75" i="14" s="1"/>
  <c r="AF23" i="14"/>
  <c r="AW50" i="14" s="1"/>
  <c r="AW74" i="14" s="1"/>
  <c r="S23" i="14"/>
  <c r="AA50" i="14" s="1"/>
  <c r="AA74" i="14" s="1"/>
  <c r="AF22" i="14"/>
  <c r="AW49" i="14" s="1"/>
  <c r="AW73" i="14" s="1"/>
  <c r="S22" i="14"/>
  <c r="AA49" i="14" s="1"/>
  <c r="AA73" i="14" s="1"/>
  <c r="AF21" i="14"/>
  <c r="AW48" i="14" s="1"/>
  <c r="AW72" i="14" s="1"/>
  <c r="S21" i="14"/>
  <c r="AA48" i="14" s="1"/>
  <c r="AA72" i="14" s="1"/>
  <c r="T19" i="14"/>
  <c r="G19" i="14"/>
  <c r="F19" i="14"/>
  <c r="W18" i="14"/>
  <c r="X18" i="14" s="1"/>
  <c r="Y18" i="14" s="1"/>
  <c r="Z18" i="14" s="1"/>
  <c r="AA18" i="14" s="1"/>
  <c r="AB18" i="14" s="1"/>
  <c r="J18" i="14"/>
  <c r="K18" i="14" s="1"/>
  <c r="L18" i="14" s="1"/>
  <c r="M18" i="14" s="1"/>
  <c r="N18" i="14" s="1"/>
  <c r="O18" i="14" s="1"/>
  <c r="E13" i="14"/>
  <c r="AD19" i="14" s="1"/>
  <c r="D13" i="14"/>
  <c r="R19" i="14" s="1"/>
  <c r="E12" i="14"/>
  <c r="AE19" i="14" s="1"/>
  <c r="D12" i="14"/>
  <c r="Q19" i="14" s="1"/>
  <c r="E11" i="14"/>
  <c r="AC19" i="14" s="1"/>
  <c r="D11" i="14"/>
  <c r="P19" i="14" s="1"/>
  <c r="E10" i="14"/>
  <c r="AB19" i="14" s="1"/>
  <c r="D10" i="14"/>
  <c r="O19" i="14" s="1"/>
  <c r="E9" i="14"/>
  <c r="AA19" i="14" s="1"/>
  <c r="D9" i="14"/>
  <c r="N19" i="14" s="1"/>
  <c r="E8" i="14"/>
  <c r="Z19" i="14" s="1"/>
  <c r="D8" i="14"/>
  <c r="M19" i="14" s="1"/>
  <c r="E7" i="14"/>
  <c r="Y19" i="14" s="1"/>
  <c r="D7" i="14"/>
  <c r="L19" i="14" s="1"/>
  <c r="E6" i="14"/>
  <c r="X19" i="14" s="1"/>
  <c r="D6" i="14"/>
  <c r="K19" i="14" s="1"/>
  <c r="E5" i="14"/>
  <c r="W19" i="14" s="1"/>
  <c r="D5" i="14"/>
  <c r="J19" i="14" s="1"/>
  <c r="E4" i="14"/>
  <c r="V19" i="14" s="1"/>
  <c r="D4" i="14"/>
  <c r="I19" i="14" s="1"/>
  <c r="E3" i="14"/>
  <c r="U19" i="14" s="1"/>
  <c r="D3" i="14"/>
  <c r="H19" i="14" s="1"/>
  <c r="E2" i="14"/>
  <c r="D2" i="14"/>
  <c r="D13" i="2"/>
  <c r="E13" i="2"/>
  <c r="E12" i="2"/>
  <c r="D12" i="2"/>
  <c r="N77" i="14" l="1"/>
  <c r="N75" i="14"/>
  <c r="O80" i="14"/>
  <c r="O76" i="14"/>
  <c r="K72" i="14"/>
  <c r="H83" i="14"/>
  <c r="I82" i="14"/>
  <c r="J81" i="14"/>
  <c r="K80" i="14"/>
  <c r="L79" i="14"/>
  <c r="I78" i="14"/>
  <c r="J77" i="14"/>
  <c r="K76" i="14"/>
  <c r="I75" i="14"/>
  <c r="P73" i="14"/>
  <c r="N87" i="14"/>
  <c r="AK84" i="14"/>
  <c r="AE80" i="14"/>
  <c r="O72" i="14"/>
  <c r="T83" i="14"/>
  <c r="U82" i="14"/>
  <c r="V81" i="14"/>
  <c r="W80" i="14"/>
  <c r="H79" i="14"/>
  <c r="V77" i="14"/>
  <c r="W76" i="14"/>
  <c r="O74" i="14"/>
  <c r="W85" i="14"/>
  <c r="AI83" i="14"/>
  <c r="AD79" i="14"/>
  <c r="W72" i="14"/>
  <c r="N81" i="14"/>
  <c r="V87" i="14"/>
  <c r="AL85" i="14"/>
  <c r="AG81" i="14"/>
  <c r="U72" i="14"/>
  <c r="P83" i="14"/>
  <c r="Q82" i="14"/>
  <c r="R81" i="14"/>
  <c r="S80" i="14"/>
  <c r="T79" i="14"/>
  <c r="Q78" i="14"/>
  <c r="R77" i="14"/>
  <c r="S76" i="14"/>
  <c r="S75" i="14"/>
  <c r="J74" i="14"/>
  <c r="L85" i="14"/>
  <c r="AM86" i="14"/>
  <c r="AH82" i="14"/>
  <c r="K73" i="14"/>
  <c r="AO72" i="14"/>
  <c r="AN72" i="14"/>
  <c r="AF84" i="14"/>
  <c r="AG84" i="14"/>
  <c r="AE83" i="14"/>
  <c r="AD83" i="14"/>
  <c r="AD82" i="14"/>
  <c r="AE82" i="14"/>
  <c r="AJ81" i="14"/>
  <c r="AK81" i="14"/>
  <c r="AF78" i="14"/>
  <c r="AG78" i="14"/>
  <c r="AJ77" i="14"/>
  <c r="AK77" i="14"/>
  <c r="AH75" i="14"/>
  <c r="AI75" i="14"/>
  <c r="AN74" i="14"/>
  <c r="AO74" i="14"/>
  <c r="AF72" i="14"/>
  <c r="AG72" i="14"/>
  <c r="AR86" i="14"/>
  <c r="AS86" i="14"/>
  <c r="AJ86" i="14"/>
  <c r="AK86" i="14"/>
  <c r="AP85" i="14"/>
  <c r="AQ85" i="14"/>
  <c r="AH85" i="14"/>
  <c r="AI85" i="14"/>
  <c r="AN84" i="14"/>
  <c r="AO84" i="14"/>
  <c r="AL83" i="14"/>
  <c r="AM83" i="14"/>
  <c r="AL82" i="14"/>
  <c r="AM82" i="14"/>
  <c r="AR81" i="14"/>
  <c r="AS81" i="14"/>
  <c r="AR80" i="14"/>
  <c r="AS80" i="14"/>
  <c r="AJ80" i="14"/>
  <c r="AK80" i="14"/>
  <c r="AP79" i="14"/>
  <c r="AQ79" i="14"/>
  <c r="AH79" i="14"/>
  <c r="AI79" i="14"/>
  <c r="AN78" i="14"/>
  <c r="AO78" i="14"/>
  <c r="AR77" i="14"/>
  <c r="AS77" i="14"/>
  <c r="AQ75" i="14"/>
  <c r="AP75" i="14"/>
  <c r="AF74" i="14"/>
  <c r="AG74" i="14"/>
  <c r="AM72" i="14"/>
  <c r="AL72" i="14"/>
  <c r="AP86" i="14"/>
  <c r="AQ86" i="14"/>
  <c r="AI86" i="14"/>
  <c r="AH86" i="14"/>
  <c r="AN85" i="14"/>
  <c r="AO85" i="14"/>
  <c r="AF85" i="14"/>
  <c r="AG85" i="14"/>
  <c r="AL84" i="14"/>
  <c r="AM84" i="14"/>
  <c r="AD84" i="14"/>
  <c r="AE84" i="14"/>
  <c r="AR83" i="14"/>
  <c r="AS83" i="14"/>
  <c r="AJ83" i="14"/>
  <c r="AK83" i="14"/>
  <c r="AR82" i="14"/>
  <c r="AS82" i="14"/>
  <c r="AJ82" i="14"/>
  <c r="AK82" i="14"/>
  <c r="AP81" i="14"/>
  <c r="AQ81" i="14"/>
  <c r="AH81" i="14"/>
  <c r="AI81" i="14"/>
  <c r="AQ80" i="14"/>
  <c r="AP80" i="14"/>
  <c r="AH80" i="14"/>
  <c r="AI80" i="14"/>
  <c r="AN79" i="14"/>
  <c r="AO79" i="14"/>
  <c r="AF79" i="14"/>
  <c r="AG79" i="14"/>
  <c r="AL78" i="14"/>
  <c r="AM78" i="14"/>
  <c r="AD78" i="14"/>
  <c r="AE78" i="14"/>
  <c r="AP77" i="14"/>
  <c r="AQ77" i="14"/>
  <c r="AH77" i="14"/>
  <c r="AI77" i="14"/>
  <c r="AN75" i="14"/>
  <c r="AO75" i="14"/>
  <c r="AF75" i="14"/>
  <c r="AG75" i="14"/>
  <c r="AL74" i="14"/>
  <c r="AM74" i="14"/>
  <c r="AE74" i="14"/>
  <c r="AD74" i="14"/>
  <c r="AR73" i="14"/>
  <c r="AS73" i="14"/>
  <c r="AJ73" i="14"/>
  <c r="AK73" i="14"/>
  <c r="P72" i="14"/>
  <c r="Q72" i="14"/>
  <c r="R82" i="14"/>
  <c r="S82" i="14"/>
  <c r="J82" i="14"/>
  <c r="K82" i="14"/>
  <c r="P81" i="14"/>
  <c r="Q81" i="14"/>
  <c r="H81" i="14"/>
  <c r="I81" i="14"/>
  <c r="P80" i="14"/>
  <c r="Q80" i="14"/>
  <c r="H80" i="14"/>
  <c r="I80" i="14"/>
  <c r="V79" i="14"/>
  <c r="W79" i="14"/>
  <c r="N79" i="14"/>
  <c r="O79" i="14"/>
  <c r="P76" i="14"/>
  <c r="Q76" i="14"/>
  <c r="H76" i="14"/>
  <c r="I76" i="14"/>
  <c r="V75" i="14"/>
  <c r="W75" i="14"/>
  <c r="M74" i="14"/>
  <c r="L74" i="14"/>
  <c r="R73" i="14"/>
  <c r="S73" i="14"/>
  <c r="Q87" i="14"/>
  <c r="P87" i="14"/>
  <c r="H87" i="14"/>
  <c r="I87" i="14"/>
  <c r="P85" i="14"/>
  <c r="Q85" i="14"/>
  <c r="H85" i="14"/>
  <c r="I85" i="14"/>
  <c r="U78" i="14"/>
  <c r="T74" i="14"/>
  <c r="AP83" i="14"/>
  <c r="AQ83" i="14"/>
  <c r="AP82" i="14"/>
  <c r="AQ82" i="14"/>
  <c r="AN81" i="14"/>
  <c r="AO81" i="14"/>
  <c r="AN80" i="14"/>
  <c r="AO80" i="14"/>
  <c r="AF80" i="14"/>
  <c r="AG80" i="14"/>
  <c r="AL79" i="14"/>
  <c r="AM79" i="14"/>
  <c r="AJ78" i="14"/>
  <c r="AK78" i="14"/>
  <c r="AN77" i="14"/>
  <c r="AO77" i="14"/>
  <c r="AL75" i="14"/>
  <c r="AM75" i="14"/>
  <c r="AR74" i="14"/>
  <c r="AS74" i="14"/>
  <c r="AJ74" i="14"/>
  <c r="AK74" i="14"/>
  <c r="AP73" i="14"/>
  <c r="AQ73" i="14"/>
  <c r="W83" i="14"/>
  <c r="S83" i="14"/>
  <c r="O83" i="14"/>
  <c r="K83" i="14"/>
  <c r="U81" i="14"/>
  <c r="M81" i="14"/>
  <c r="S79" i="14"/>
  <c r="K79" i="14"/>
  <c r="U77" i="14"/>
  <c r="Q77" i="14"/>
  <c r="M77" i="14"/>
  <c r="I77" i="14"/>
  <c r="M75" i="14"/>
  <c r="S74" i="14"/>
  <c r="H74" i="14"/>
  <c r="O73" i="14"/>
  <c r="I73" i="14"/>
  <c r="T87" i="14"/>
  <c r="L87" i="14"/>
  <c r="T85" i="14"/>
  <c r="AR72" i="14"/>
  <c r="AS78" i="14"/>
  <c r="AM73" i="14"/>
  <c r="AE72" i="14"/>
  <c r="AD72" i="14"/>
  <c r="AK72" i="14"/>
  <c r="AJ72" i="14"/>
  <c r="AN86" i="14"/>
  <c r="AO86" i="14"/>
  <c r="AF86" i="14"/>
  <c r="AG86" i="14"/>
  <c r="AD85" i="14"/>
  <c r="AE85" i="14"/>
  <c r="AR84" i="14"/>
  <c r="AS84" i="14"/>
  <c r="AQ72" i="14"/>
  <c r="AP72" i="14"/>
  <c r="AI72" i="14"/>
  <c r="AH72" i="14"/>
  <c r="AD86" i="14"/>
  <c r="AE86" i="14"/>
  <c r="AR85" i="14"/>
  <c r="AS85" i="14"/>
  <c r="AJ85" i="14"/>
  <c r="AK85" i="14"/>
  <c r="AH84" i="14"/>
  <c r="AI84" i="14"/>
  <c r="AF83" i="14"/>
  <c r="AG83" i="14"/>
  <c r="AN82" i="14"/>
  <c r="AO82" i="14"/>
  <c r="AF82" i="14"/>
  <c r="AG82" i="14"/>
  <c r="AD81" i="14"/>
  <c r="AE81" i="14"/>
  <c r="AL80" i="14"/>
  <c r="AM80" i="14"/>
  <c r="C80" i="14"/>
  <c r="AR79" i="14"/>
  <c r="AS79" i="14"/>
  <c r="AJ79" i="14"/>
  <c r="AK79" i="14"/>
  <c r="AP78" i="14"/>
  <c r="AQ78" i="14"/>
  <c r="AD77" i="14"/>
  <c r="AE77" i="14"/>
  <c r="AR75" i="14"/>
  <c r="AS75" i="14"/>
  <c r="AP74" i="14"/>
  <c r="AQ74" i="14"/>
  <c r="AN73" i="14"/>
  <c r="AO73" i="14"/>
  <c r="AF73" i="14"/>
  <c r="AG73" i="14"/>
  <c r="I72" i="14"/>
  <c r="M72" i="14"/>
  <c r="S72" i="14"/>
  <c r="W82" i="14"/>
  <c r="O82" i="14"/>
  <c r="U80" i="14"/>
  <c r="M80" i="14"/>
  <c r="W78" i="14"/>
  <c r="S78" i="14"/>
  <c r="O78" i="14"/>
  <c r="K78" i="14"/>
  <c r="U76" i="14"/>
  <c r="M76" i="14"/>
  <c r="Q75" i="14"/>
  <c r="K75" i="14"/>
  <c r="W74" i="14"/>
  <c r="M73" i="14"/>
  <c r="R87" i="14"/>
  <c r="J87" i="14"/>
  <c r="AL77" i="14"/>
  <c r="AK75" i="14"/>
  <c r="AI74" i="14"/>
  <c r="AH73" i="14"/>
  <c r="AD73" i="14"/>
  <c r="C73" i="14" s="1"/>
  <c r="AE73" i="14"/>
  <c r="R85" i="14"/>
  <c r="S85" i="14"/>
  <c r="J85" i="14"/>
  <c r="K85" i="14"/>
  <c r="U75" i="14"/>
  <c r="P74" i="14"/>
  <c r="W73" i="14"/>
  <c r="O85" i="14"/>
  <c r="AP84" i="14"/>
  <c r="AO83" i="14"/>
  <c r="AL81" i="14"/>
  <c r="AH78" i="14"/>
  <c r="AG77" i="14"/>
  <c r="AE75" i="14"/>
  <c r="B56" i="14"/>
  <c r="B63" i="14"/>
  <c r="B51" i="14"/>
  <c r="B58" i="14"/>
  <c r="S19" i="14"/>
  <c r="D63" i="14"/>
  <c r="B55" i="14"/>
  <c r="C62" i="14"/>
  <c r="B48" i="14"/>
  <c r="B59" i="14"/>
  <c r="B50" i="14"/>
  <c r="C59" i="14"/>
  <c r="C49" i="14"/>
  <c r="C48" i="14"/>
  <c r="C60" i="14"/>
  <c r="C58" i="14"/>
  <c r="C57" i="14"/>
  <c r="C51" i="14"/>
  <c r="C50" i="14"/>
  <c r="D59" i="14"/>
  <c r="B54" i="14"/>
  <c r="B53" i="14"/>
  <c r="B52" i="14"/>
  <c r="B49" i="14"/>
  <c r="B61" i="14"/>
  <c r="C61" i="14"/>
  <c r="C55" i="14"/>
  <c r="C54" i="14"/>
  <c r="C53" i="14"/>
  <c r="D48" i="14"/>
  <c r="B57" i="14"/>
  <c r="D55" i="14"/>
  <c r="D51" i="14"/>
  <c r="C56" i="14"/>
  <c r="D56" i="14"/>
  <c r="D52" i="14"/>
  <c r="D61" i="14"/>
  <c r="D54" i="14"/>
  <c r="AF19" i="14"/>
  <c r="D58" i="14"/>
  <c r="D50" i="14"/>
  <c r="D57" i="14"/>
  <c r="D53" i="14"/>
  <c r="D49" i="14"/>
  <c r="AD51" i="12"/>
  <c r="Q51" i="12"/>
  <c r="AD76" i="12"/>
  <c r="P76" i="12"/>
  <c r="P70" i="12"/>
  <c r="P59" i="12"/>
  <c r="AD59" i="12"/>
  <c r="F69" i="12"/>
  <c r="G69" i="12" s="1"/>
  <c r="H69" i="12" s="1"/>
  <c r="I69" i="12" s="1"/>
  <c r="J69" i="12" s="1"/>
  <c r="K69" i="12" s="1"/>
  <c r="S36" i="2"/>
  <c r="AF35" i="2"/>
  <c r="T58" i="12"/>
  <c r="U58" i="12" s="1"/>
  <c r="V58" i="12" s="1"/>
  <c r="W58" i="12" s="1"/>
  <c r="X58" i="12" s="1"/>
  <c r="Y58" i="12" s="1"/>
  <c r="F58" i="12"/>
  <c r="G58" i="12" s="1"/>
  <c r="H58" i="12" s="1"/>
  <c r="I58" i="12" s="1"/>
  <c r="J58" i="12" s="1"/>
  <c r="K58" i="12" s="1"/>
  <c r="AF34" i="2"/>
  <c r="S34" i="2"/>
  <c r="Q42" i="12"/>
  <c r="AD42" i="12"/>
  <c r="Z29" i="5"/>
  <c r="O29" i="5"/>
  <c r="AD29" i="12"/>
  <c r="P29" i="12"/>
  <c r="K20" i="12"/>
  <c r="O13" i="12"/>
  <c r="L6" i="12"/>
  <c r="D75" i="14" l="1"/>
  <c r="D78" i="14"/>
  <c r="D77" i="14"/>
  <c r="D79" i="14"/>
  <c r="D83" i="14"/>
  <c r="C79" i="14"/>
  <c r="D73" i="14"/>
  <c r="D72" i="14"/>
  <c r="D82" i="14"/>
  <c r="C75" i="14"/>
  <c r="C74" i="14"/>
  <c r="C83" i="14"/>
  <c r="C77" i="14"/>
  <c r="C72" i="14"/>
  <c r="D85" i="14"/>
  <c r="D87" i="14"/>
  <c r="C78" i="14"/>
  <c r="C84" i="14"/>
  <c r="C81" i="14"/>
  <c r="D74" i="14"/>
  <c r="D76" i="14"/>
  <c r="D80" i="14"/>
  <c r="D81" i="14"/>
  <c r="C82" i="14"/>
  <c r="O19" i="3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K6" i="9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18" i="3"/>
  <c r="O4" i="3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AD19" i="2"/>
  <c r="R19" i="2"/>
  <c r="AE19" i="2"/>
  <c r="Q19" i="2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<sst xmlns="http://schemas.openxmlformats.org/spreadsheetml/2006/main" count="583" uniqueCount="127">
  <si>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</si>
  <si>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</si>
  <si>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</si>
  <si>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</si>
  <si>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</si>
  <si>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</si>
  <si>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</si>
  <si>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</si>
  <si>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</si>
  <si>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</si>
  <si>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</si>
  <si>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</si>
  <si>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</si>
  <si>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</si>
  <si>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</si>
  <si>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</si>
  <si>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</si>
  <si>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</si>
  <si>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</si>
  <si>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</si>
  <si>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</si>
  <si>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</si>
  <si>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</si>
  <si>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</si>
  <si>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</si>
  <si>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</si>
  <si>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</si>
  <si>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</si>
  <si>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</si>
  <si>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</si>
  <si>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</si>
  <si>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</si>
  <si>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</si>
  <si>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</si>
  <si>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</si>
  <si>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</si>
  <si>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</si>
  <si>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</si>
  <si>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</si>
  <si>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</si>
  <si>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</si>
  <si>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</si>
  <si>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</si>
  <si>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</si>
  <si>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</si>
  <si>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</si>
  <si>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</si>
  <si>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</si>
  <si>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</si>
  <si>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</si>
  <si>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</si>
  <si>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</si>
  <si>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</si>
  <si>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</si>
  <si>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</si>
  <si>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</si>
  <si>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</si>
  <si>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</si>
  <si>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</si>
  <si>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</si>
  <si>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</si>
  <si>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</si>
  <si>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0\%</t>
  </si>
  <si>
    <t>25-34</t>
  </si>
  <si>
    <t>15-24</t>
  </si>
  <si>
    <t>35-44</t>
  </si>
  <si>
    <t>45-54</t>
  </si>
  <si>
    <t>&gt;64</t>
  </si>
  <si>
    <t>Austria</t>
  </si>
  <si>
    <t>Over 45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</si>
  <si>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</si>
  <si>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</si>
  <si>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</si>
  <si>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</si>
  <si>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</si>
  <si>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</si>
  <si>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</si>
  <si>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</si>
  <si>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</si>
  <si>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</si>
  <si>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</si>
  <si>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</si>
  <si>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</si>
  <si>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</si>
  <si>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</si>
  <si>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</si>
  <si>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</si>
  <si>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</si>
  <si>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</si>
  <si>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</si>
  <si>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</si>
  <si>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</si>
  <si>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</si>
  <si>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</si>
  <si>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</si>
  <si>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</si>
  <si>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</si>
  <si>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</si>
  <si>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</si>
  <si>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</si>
  <si>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</si>
  <si>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</si>
  <si>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</si>
  <si>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</si>
  <si>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</si>
  <si>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</si>
  <si>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</si>
  <si>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</si>
  <si>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</si>
  <si>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</si>
  <si>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</si>
  <si>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</si>
  <si>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</si>
  <si>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</si>
  <si>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</si>
  <si>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</si>
  <si>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</si>
  <si>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Connecut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</si>
  <si>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</si>
  <si>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</si>
  <si>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</si>
  <si>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</si>
  <si>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</si>
  <si>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</si>
  <si>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</si>
  <si>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44,1%</t>
  </si>
  <si>
    <t>https://1drv.ms/x/s!AjiqZKzuRvMwcpET3pysU5fsAqA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</si>
</sst>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 vertical="center"/>
    </xf>
    <xf numFmtId="3" fontId="3" fillId="0" borderId="1">
      <alignment horizontal="center" vertical="center"/>
    </xf>
    <xf numFmtId="1" fontId="2" fillId="0" borderId="1"/>
    <xf numFmtId="164" fontId="2" fillId="0" borderId="1">
      <alignment horizontal="center"/>
    </xf>
    <xf numFmtId="10" fontId="2" fillId="0" borderId="1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2" applyFill="1" applyBorder="1">
      <alignment horizontal="right" vertical="center"/>
    </xf>
    <xf numFmtId="9" fontId="0" fillId="4" borderId="6" xfId="1" applyFont="1" applyFill="1" applyBorder="1"/>
    <xf numFmtId="0" fontId="2" fillId="4" borderId="5" xfId="2" quotePrefix="1" applyFill="1" applyBorder="1">
      <alignment horizontal="right" vertical="center"/>
    </xf>
    <xf numFmtId="0" fontId="2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0" fillId="3" borderId="2" xfId="0" applyFill="1" applyBorder="1"/>
    <xf numFmtId="0" fontId="2" fillId="7" borderId="3" xfId="0" applyFont="1" applyFill="1" applyBorder="1" applyAlignment="1">
      <alignment horizontal="center"/>
    </xf>
    <xf numFmtId="3" fontId="2" fillId="3" borderId="0" xfId="0" applyNumberFormat="1" applyFont="1" applyFill="1" applyBorder="1"/>
    <xf numFmtId="0" fontId="2" fillId="7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2" fillId="8" borderId="0" xfId="0" applyFont="1" applyFill="1" applyAlignment="1">
      <alignment horizontal="center"/>
    </xf>
    <xf numFmtId="164" fontId="2" fillId="0" borderId="12" xfId="5" applyBorder="1">
      <alignment horizontal="center"/>
    </xf>
    <xf numFmtId="164" fontId="2" fillId="8" borderId="12" xfId="5" applyFill="1" applyBorder="1">
      <alignment horizontal="center"/>
    </xf>
    <xf numFmtId="164" fontId="2" fillId="0" borderId="14" xfId="5" applyBorder="1">
      <alignment horizontal="center"/>
    </xf>
    <xf numFmtId="164" fontId="2" fillId="8" borderId="14" xfId="5" applyFill="1" applyBorder="1">
      <alignment horizontal="center"/>
    </xf>
    <xf numFmtId="0" fontId="2" fillId="8" borderId="4" xfId="0" applyFont="1" applyFill="1" applyBorder="1" applyAlignment="1">
      <alignment horizontal="center"/>
    </xf>
    <xf numFmtId="165" fontId="2" fillId="8" borderId="6" xfId="0" applyNumberFormat="1" applyFont="1" applyFill="1" applyBorder="1" applyAlignment="1">
      <alignment horizontal="center"/>
    </xf>
    <xf numFmtId="164" fontId="2" fillId="0" borderId="15" xfId="5" applyBorder="1">
      <alignment horizontal="center"/>
    </xf>
    <xf numFmtId="164" fontId="2" fillId="8" borderId="15" xfId="5" applyFill="1" applyBorder="1">
      <alignment horizontal="center"/>
    </xf>
    <xf numFmtId="0" fontId="2" fillId="8" borderId="9" xfId="0" applyFont="1" applyFill="1" applyBorder="1" applyAlignment="1">
      <alignment horizontal="center"/>
    </xf>
    <xf numFmtId="0" fontId="2" fillId="4" borderId="5" xfId="2" applyFill="1" applyBorder="1" applyAlignment="1">
      <alignment horizontal="center" vertical="center"/>
    </xf>
    <xf numFmtId="0" fontId="2" fillId="4" borderId="5" xfId="2" quotePrefix="1" applyFill="1" applyBorder="1" applyAlignment="1">
      <alignment horizontal="center" vertical="center"/>
    </xf>
    <xf numFmtId="0" fontId="2" fillId="8" borderId="5" xfId="2" applyFill="1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8" xfId="2" applyBorder="1" applyAlignment="1">
      <alignment horizontal="center" vertical="center"/>
    </xf>
    <xf numFmtId="164" fontId="2" fillId="0" borderId="19" xfId="5" applyBorder="1">
      <alignment horizontal="center"/>
    </xf>
    <xf numFmtId="164" fontId="2" fillId="0" borderId="20" xfId="5" applyBorder="1">
      <alignment horizontal="center"/>
    </xf>
    <xf numFmtId="164" fontId="2" fillId="0" borderId="21" xfId="5" applyBorder="1">
      <alignment horizontal="center"/>
    </xf>
    <xf numFmtId="3" fontId="3" fillId="0" borderId="22" xfId="3" applyBorder="1">
      <alignment horizontal="center" vertical="center"/>
    </xf>
    <xf numFmtId="3" fontId="3" fillId="0" borderId="23" xfId="3" applyBorder="1">
      <alignment horizontal="center" vertical="center"/>
    </xf>
    <xf numFmtId="3" fontId="3" fillId="0" borderId="24" xfId="3" applyBorder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5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7" borderId="3" xfId="0" applyFont="1" applyFill="1" applyBorder="1" applyAlignment="1"/>
    <xf numFmtId="0" fontId="2" fillId="7" borderId="2" xfId="0" applyFont="1" applyFill="1" applyBorder="1" applyAlignment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1" fontId="5" fillId="12" borderId="6" xfId="0" applyNumberFormat="1" applyFont="1" applyFill="1" applyBorder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16" fontId="6" fillId="11" borderId="3" xfId="0" quotePrefix="1" applyNumberFormat="1" applyFont="1" applyFill="1" applyBorder="1" applyAlignment="1">
      <alignment horizontal="center"/>
    </xf>
    <xf numFmtId="9" fontId="5" fillId="12" borderId="11" xfId="0" applyNumberFormat="1" applyFont="1" applyFill="1" applyBorder="1" applyAlignment="1">
      <alignment horizontal="center"/>
    </xf>
    <xf numFmtId="0" fontId="5" fillId="12" borderId="11" xfId="0" applyFont="1" applyFill="1" applyBorder="1"/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1" fontId="5" fillId="12" borderId="0" xfId="0" applyNumberFormat="1" applyFont="1" applyFill="1" applyAlignment="1">
      <alignment horizontal="center"/>
    </xf>
    <xf numFmtId="0" fontId="2" fillId="2" borderId="0" xfId="2" applyBorder="1" applyAlignment="1">
      <alignment horizontal="center" vertical="center"/>
    </xf>
    <xf numFmtId="0" fontId="2" fillId="4" borderId="0" xfId="2" applyFill="1" applyBorder="1" applyAlignment="1">
      <alignment horizontal="center" vertical="center"/>
    </xf>
    <xf numFmtId="16" fontId="0" fillId="0" borderId="0" xfId="0" applyNumberFormat="1"/>
    <xf numFmtId="0" fontId="4" fillId="0" borderId="0" xfId="7"/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9" fontId="5" fillId="12" borderId="6" xfId="0" applyNumberFormat="1" applyFont="1" applyFill="1" applyBorder="1" applyAlignment="1">
      <alignment horizontal="center"/>
    </xf>
    <xf numFmtId="164" fontId="5" fillId="12" borderId="0" xfId="0" applyNumberFormat="1" applyFont="1" applyFill="1" applyAlignment="1">
      <alignment horizontal="center"/>
    </xf>
    <xf numFmtId="9" fontId="5" fillId="12" borderId="5" xfId="0" applyNumberFormat="1" applyFont="1" applyFill="1" applyBorder="1" applyAlignment="1">
      <alignment horizontal="center"/>
    </xf>
    <xf numFmtId="9" fontId="5" fillId="14" borderId="6" xfId="0" applyNumberFormat="1" applyFont="1" applyFill="1" applyBorder="1" applyAlignment="1">
      <alignment horizontal="center"/>
    </xf>
    <xf numFmtId="0" fontId="5" fillId="0" borderId="0" xfId="0" applyFont="1"/>
    <xf numFmtId="0" fontId="5" fillId="12" borderId="0" xfId="0" applyFont="1" applyFill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6" xfId="0" applyFont="1" applyFill="1" applyBorder="1"/>
    <xf numFmtId="0" fontId="6" fillId="11" borderId="4" xfId="0" applyFont="1" applyFill="1" applyBorder="1" applyAlignment="1">
      <alignment horizontal="center"/>
    </xf>
    <xf numFmtId="164" fontId="5" fillId="12" borderId="5" xfId="0" applyNumberFormat="1" applyFont="1" applyFill="1" applyBorder="1" applyAlignment="1">
      <alignment horizontal="center"/>
    </xf>
    <xf numFmtId="16" fontId="2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6" fillId="11" borderId="0" xfId="0" applyFont="1" applyFill="1" applyBorder="1" applyAlignment="1">
      <alignment horizontal="center"/>
    </xf>
    <xf numFmtId="9" fontId="5" fillId="14" borderId="11" xfId="0" applyNumberFormat="1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/>
    <xf numFmtId="9" fontId="0" fillId="0" borderId="0" xfId="0" applyNumberFormat="1"/>
    <xf numFmtId="1" fontId="0" fillId="5" borderId="0" xfId="0" applyNumberFormat="1" applyFill="1" applyBorder="1" applyAlignment="1">
      <alignment horizontal="center"/>
    </xf>
    <xf numFmtId="1" fontId="0" fillId="0" borderId="0" xfId="0" applyNumberFormat="1" applyBorder="1"/>
    <xf numFmtId="1" fontId="0" fillId="5" borderId="0" xfId="0" applyNumberFormat="1" applyFill="1" applyBorder="1"/>
    <xf numFmtId="1" fontId="0" fillId="6" borderId="6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6" xfId="0" applyFill="1" applyBorder="1"/>
    <xf numFmtId="0" fontId="2" fillId="6" borderId="5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2" borderId="13" xfId="2" applyBorder="1">
      <alignment horizontal="right" vertic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164" fontId="0" fillId="5" borderId="0" xfId="0" applyNumberFormat="1" applyFill="1"/>
    <xf numFmtId="9" fontId="4" fillId="6" borderId="0" xfId="7" applyNumberFormat="1" applyFill="1" applyBorder="1" applyAlignment="1">
      <alignment horizontal="center"/>
    </xf>
  </cellXfs>
  <cellStyles count="8">
    <cellStyle name="Hyperlink" xfId="7" builtinId="8"/>
    <cellStyle name="Normal" xfId="0" builtinId="0"/>
    <cellStyle name="Percent" xfId="1" builtinId="5"/>
    <cellStyle name="Style 1" xfId="4" xr:uid="{00000000-0005-0000-0000-000003000000}"/>
    <cellStyle name="Style 2" xfId="5" xr:uid="{00000000-0005-0000-0000-000004000000}"/>
    <cellStyle name="Style 3" xfId="2" xr:uid="{00000000-0005-0000-0000-000005000000}"/>
    <cellStyle name="Style 4" xfId="6" xr:uid="{00000000-0005-0000-0000-000006000000}"/>
    <cellStyle name="Style 6" xfId="3" xr:uid="{00000000-0005-0000-0000-000007000000}"/>
  </cellStyles>
  <dxfs count="0"/>
  <tableStyles count="0" defaultTableStyle="TableStyleMedium2" defaultPivotStyle="PivotStyleLight16"/>
  <colors>
    <mruColors>
      <color rgb="FFFFCC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700" cy="97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hyperlink" Target="++++Russell_IFR_Diamond_Princess_2020.03.05.20031773v2.full.pdf" TargetMode="Externa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"/>
  <sheetViews>
    <sheetView tabSelected="1" zoomScale="65" zoomScaleNormal="100" workbookViewId="0">
      <selection activeCell="W13" sqref="W13"/>
    </sheetView>
  </sheetViews>
  <sheetFormatPr baseColWidth="10" defaultColWidth="8.83203125" defaultRowHeight="13" x14ac:dyDescent="0.15"/>
  <cols>
    <col min="5" max="5" width="7.6640625" customWidth="1"/>
    <col min="6" max="6" width="14.33203125" bestFit="1" customWidth="1"/>
    <col min="7" max="7" width="8.1640625" bestFit="1" customWidth="1"/>
    <col min="8" max="10" width="5" bestFit="1" customWidth="1"/>
    <col min="11" max="18" width="6" bestFit="1" customWidth="1"/>
    <col min="19" max="19" width="7.83203125" bestFit="1" customWidth="1"/>
    <col min="20" max="20" width="8.1640625" bestFit="1" customWidth="1"/>
    <col min="21" max="21" width="5.83203125" customWidth="1"/>
    <col min="22" max="23" width="6.6640625" customWidth="1"/>
    <col min="24" max="24" width="11" bestFit="1" customWidth="1"/>
    <col min="25" max="28" width="6.6640625" customWidth="1"/>
    <col min="29" max="29" width="7.6640625" customWidth="1"/>
    <col min="30" max="31" width="7.5" customWidth="1"/>
    <col min="32" max="32" width="8.83203125" customWidth="1"/>
    <col min="33" max="46" width="7.5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115"/>
      <c r="G16" s="153" t="s">
        <v>11</v>
      </c>
      <c r="H16" s="153"/>
      <c r="I16" s="153"/>
      <c r="J16" s="153"/>
      <c r="K16" s="153"/>
      <c r="L16" s="153"/>
      <c r="M16" s="153"/>
      <c r="N16" s="153"/>
      <c r="O16" s="153"/>
      <c r="P16" s="153"/>
      <c r="Q16" s="115"/>
      <c r="R16" s="116"/>
      <c r="S16" s="31" t="s">
        <v>11</v>
      </c>
      <c r="T16" s="154" t="s">
        <v>14</v>
      </c>
      <c r="U16" s="153"/>
      <c r="V16" s="153"/>
      <c r="W16" s="153"/>
      <c r="X16" s="153"/>
      <c r="Y16" s="153"/>
      <c r="Z16" s="153"/>
      <c r="AA16" s="153"/>
      <c r="AB16" s="153"/>
      <c r="AC16" s="155"/>
      <c r="AD16" s="114"/>
      <c r="AE16" s="114"/>
      <c r="AF16" s="37" t="s">
        <v>14</v>
      </c>
      <c r="AG16" t="s">
        <v>73</v>
      </c>
    </row>
    <row r="17" spans="2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2:33" x14ac:dyDescent="0.15">
      <c r="E18" s="2"/>
      <c r="F18" s="64" t="s">
        <v>19</v>
      </c>
      <c r="G18" s="64" t="s">
        <v>13</v>
      </c>
      <c r="H18" s="115">
        <v>0</v>
      </c>
      <c r="I18" s="114">
        <v>10</v>
      </c>
      <c r="J18" s="114">
        <f>10+I18</f>
        <v>20</v>
      </c>
      <c r="K18" s="114">
        <f t="shared" ref="K18:O18" si="1">10+J18</f>
        <v>30</v>
      </c>
      <c r="L18" s="114">
        <f t="shared" si="1"/>
        <v>40</v>
      </c>
      <c r="M18" s="114">
        <f t="shared" si="1"/>
        <v>50</v>
      </c>
      <c r="N18" s="114">
        <f t="shared" si="1"/>
        <v>60</v>
      </c>
      <c r="O18" s="114">
        <f t="shared" si="1"/>
        <v>70</v>
      </c>
      <c r="P18" s="116" t="s">
        <v>25</v>
      </c>
      <c r="Q18" s="115" t="s">
        <v>15</v>
      </c>
      <c r="R18" s="116" t="s">
        <v>16</v>
      </c>
      <c r="S18" s="37" t="s">
        <v>32</v>
      </c>
      <c r="T18" s="64" t="s">
        <v>13</v>
      </c>
      <c r="U18" s="115">
        <v>0</v>
      </c>
      <c r="V18" s="114">
        <v>10</v>
      </c>
      <c r="W18" s="114">
        <f>10+V18</f>
        <v>20</v>
      </c>
      <c r="X18" s="114">
        <f t="shared" ref="X18:AB18" si="2">10+W18</f>
        <v>30</v>
      </c>
      <c r="Y18" s="114">
        <f t="shared" si="2"/>
        <v>40</v>
      </c>
      <c r="Z18" s="114">
        <f t="shared" si="2"/>
        <v>50</v>
      </c>
      <c r="AA18" s="114">
        <f t="shared" si="2"/>
        <v>60</v>
      </c>
      <c r="AB18" s="114">
        <f t="shared" si="2"/>
        <v>70</v>
      </c>
      <c r="AC18" s="116" t="s">
        <v>25</v>
      </c>
      <c r="AD18" s="114" t="s">
        <v>15</v>
      </c>
      <c r="AE18" s="116" t="s">
        <v>16</v>
      </c>
      <c r="AF18" s="37" t="s">
        <v>32</v>
      </c>
      <c r="AG18" s="2"/>
    </row>
    <row r="19" spans="2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2:33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2:33" x14ac:dyDescent="0.15">
      <c r="C21" s="139">
        <f>SUM(U21:AC21)</f>
        <v>1</v>
      </c>
      <c r="D21" s="139">
        <f>SUM(H21:P21)</f>
        <v>0.99999999999999989</v>
      </c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8" t="s">
        <v>77</v>
      </c>
    </row>
    <row r="22" spans="2:33" x14ac:dyDescent="0.15">
      <c r="C22" s="139">
        <f t="shared" ref="C22:C35" si="5">SUM(U22:AC22)</f>
        <v>1</v>
      </c>
      <c r="D22" s="139">
        <f t="shared" ref="D22:D36" si="6">SUM(H22:P22)</f>
        <v>1</v>
      </c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8" t="s">
        <v>80</v>
      </c>
    </row>
    <row r="23" spans="2:33" x14ac:dyDescent="0.15">
      <c r="C23" s="139">
        <f t="shared" si="5"/>
        <v>1</v>
      </c>
      <c r="D23" s="139">
        <f t="shared" si="6"/>
        <v>0.99999999999999978</v>
      </c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7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8" t="s">
        <v>81</v>
      </c>
    </row>
    <row r="24" spans="2:33" x14ac:dyDescent="0.15">
      <c r="C24" s="139">
        <f t="shared" si="5"/>
        <v>1.0000000003278688</v>
      </c>
      <c r="D24" s="167">
        <f>SUM(H24:P24)</f>
        <v>1</v>
      </c>
      <c r="E24" s="2"/>
      <c r="F24" s="66" t="s">
        <v>12</v>
      </c>
      <c r="G24" s="67">
        <v>9141</v>
      </c>
      <c r="H24" s="33">
        <v>5.7458803122289676E-3</v>
      </c>
      <c r="I24" s="13">
        <v>1.6587163920208151E-2</v>
      </c>
      <c r="J24" s="13">
        <v>7.220294882914137E-2</v>
      </c>
      <c r="K24" s="13">
        <v>9.1934084995663481E-2</v>
      </c>
      <c r="L24" s="13">
        <v>0.13009540329575023</v>
      </c>
      <c r="M24" s="13">
        <v>0.17346053772766695</v>
      </c>
      <c r="N24" s="13">
        <v>0.1409366869037294</v>
      </c>
      <c r="O24" s="13">
        <v>0.1409366869037294</v>
      </c>
      <c r="P24" s="139">
        <v>0.22810060711188204</v>
      </c>
      <c r="Q24" s="33">
        <v>0.50519636801225254</v>
      </c>
      <c r="R24" s="14">
        <v>0.49480363198774752</v>
      </c>
      <c r="S24" s="40">
        <f t="shared" si="7"/>
        <v>0.36903729401561147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0.62295082000000002</v>
      </c>
      <c r="AD24" s="13">
        <v>0.41866330390920553</v>
      </c>
      <c r="AE24" s="14">
        <v>0.58133669609079441</v>
      </c>
      <c r="AF24" s="39">
        <f t="shared" si="4"/>
        <v>0.87894073172761666</v>
      </c>
      <c r="AG24" s="108" t="s">
        <v>82</v>
      </c>
    </row>
    <row r="25" spans="2:33" x14ac:dyDescent="0.15">
      <c r="C25" s="139"/>
      <c r="D25" s="167">
        <f t="shared" si="6"/>
        <v>1</v>
      </c>
      <c r="E25" s="2"/>
      <c r="F25" s="66" t="s">
        <v>24</v>
      </c>
      <c r="G25" s="67">
        <v>6218</v>
      </c>
      <c r="H25" s="33">
        <v>1.1038961038961039E-2</v>
      </c>
      <c r="I25" s="13">
        <v>4.1720779220779221E-2</v>
      </c>
      <c r="J25" s="13">
        <v>0.14139610389610391</v>
      </c>
      <c r="K25" s="13">
        <v>0.15974025974025974</v>
      </c>
      <c r="L25" s="13">
        <v>0.18766233766233767</v>
      </c>
      <c r="M25" s="13">
        <v>0.199512987012987</v>
      </c>
      <c r="N25" s="13">
        <v>0.1185064935064935</v>
      </c>
      <c r="O25" s="71">
        <v>7.9707792207792214E-2</v>
      </c>
      <c r="P25" s="72">
        <v>6.0714285714285714E-2</v>
      </c>
      <c r="Q25" s="33">
        <v>0.5</v>
      </c>
      <c r="R25" s="14">
        <v>0.5</v>
      </c>
      <c r="S25" s="40">
        <f t="shared" si="7"/>
        <v>0.14042207792207792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8" t="s">
        <v>83</v>
      </c>
    </row>
    <row r="26" spans="2:33" x14ac:dyDescent="0.15">
      <c r="C26" s="139">
        <f t="shared" si="5"/>
        <v>0.9998522877386814</v>
      </c>
      <c r="D26" s="167">
        <f t="shared" si="6"/>
        <v>1.0000002829929155</v>
      </c>
      <c r="E26" s="2"/>
      <c r="F26" s="66" t="s">
        <v>23</v>
      </c>
      <c r="G26" s="67">
        <v>136110</v>
      </c>
      <c r="H26" s="33">
        <v>7.4770268350493113E-3</v>
      </c>
      <c r="I26" s="13">
        <v>0</v>
      </c>
      <c r="J26" s="13">
        <v>5.2339187845345178E-2</v>
      </c>
      <c r="K26" s="13">
        <v>6.7293241515443802E-2</v>
      </c>
      <c r="L26" s="13">
        <v>0.1271094561958383</v>
      </c>
      <c r="M26" s="13">
        <v>0.19876429669839421</v>
      </c>
      <c r="N26" s="13">
        <v>0.16258379462435002</v>
      </c>
      <c r="O26" s="13">
        <v>0.17146036750801111</v>
      </c>
      <c r="P26" s="14">
        <v>0.21297291177048358</v>
      </c>
      <c r="Q26" s="33"/>
      <c r="R26" s="14"/>
      <c r="S26" s="40">
        <f t="shared" si="7"/>
        <v>0.38443327927849469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8" t="s">
        <v>78</v>
      </c>
    </row>
    <row r="27" spans="2:33" x14ac:dyDescent="0.15">
      <c r="C27" s="139">
        <f t="shared" si="5"/>
        <v>0.99999696091544066</v>
      </c>
      <c r="D27" s="139">
        <f t="shared" si="6"/>
        <v>0.99998367544411781</v>
      </c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7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8" t="s">
        <v>84</v>
      </c>
    </row>
    <row r="28" spans="2:33" x14ac:dyDescent="0.15">
      <c r="C28" s="139">
        <f t="shared" si="5"/>
        <v>0.99916453088480806</v>
      </c>
      <c r="D28" s="139">
        <f t="shared" si="6"/>
        <v>0.99843397206139139</v>
      </c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7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8" t="s">
        <v>85</v>
      </c>
    </row>
    <row r="29" spans="2:33" x14ac:dyDescent="0.15">
      <c r="C29" s="139">
        <f t="shared" si="5"/>
        <v>1</v>
      </c>
      <c r="D29" s="139">
        <f t="shared" si="6"/>
        <v>0.9981654436290861</v>
      </c>
      <c r="E29" s="2"/>
      <c r="F29" s="66" t="s">
        <v>21</v>
      </c>
      <c r="G29" s="67">
        <v>5996</v>
      </c>
      <c r="H29" s="33">
        <v>8.6724482988659105E-3</v>
      </c>
      <c r="I29" s="13">
        <v>2.5016677785190126E-2</v>
      </c>
      <c r="J29" s="13">
        <v>0.11307538358905937</v>
      </c>
      <c r="K29" s="13">
        <v>0.13142094729819881</v>
      </c>
      <c r="L29" s="13">
        <v>0.19429619746497664</v>
      </c>
      <c r="M29" s="13">
        <v>0.19796531020680452</v>
      </c>
      <c r="N29" s="13">
        <v>0.13025350233488991</v>
      </c>
      <c r="O29" s="71">
        <v>0.104736490993996</v>
      </c>
      <c r="P29" s="72">
        <v>9.2728485657104731E-2</v>
      </c>
      <c r="Q29" s="33">
        <v>0.55000000000000004</v>
      </c>
      <c r="R29" s="14">
        <v>0.45</v>
      </c>
      <c r="S29" s="40">
        <v>0.43295530353569045</v>
      </c>
      <c r="T29" s="66">
        <v>260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2.6923076923076925E-2</v>
      </c>
      <c r="AA29" s="13">
        <v>0.12307692307692308</v>
      </c>
      <c r="AB29" s="71">
        <v>0.31538461538461537</v>
      </c>
      <c r="AC29" s="72">
        <v>0.5346153846153846</v>
      </c>
      <c r="AD29" s="13">
        <v>0.61</v>
      </c>
      <c r="AE29" s="14">
        <v>0.39</v>
      </c>
      <c r="AF29" s="39">
        <v>0.85</v>
      </c>
      <c r="AG29" s="108" t="s">
        <v>79</v>
      </c>
    </row>
    <row r="30" spans="2:33" x14ac:dyDescent="0.15">
      <c r="C30" s="139">
        <f t="shared" si="5"/>
        <v>0.99997948359017086</v>
      </c>
      <c r="D30" s="139">
        <f t="shared" si="6"/>
        <v>1</v>
      </c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7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0.37218543046357616</v>
      </c>
      <c r="AF30" s="39">
        <f t="shared" si="4"/>
        <v>0.890066225165563</v>
      </c>
      <c r="AG30" s="108" t="s">
        <v>86</v>
      </c>
    </row>
    <row r="31" spans="2:33" x14ac:dyDescent="0.15">
      <c r="C31" s="139">
        <f t="shared" si="5"/>
        <v>0.99994946077282965</v>
      </c>
      <c r="D31" s="139">
        <f t="shared" si="6"/>
        <v>1</v>
      </c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7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8" t="s">
        <v>76</v>
      </c>
    </row>
    <row r="32" spans="2:33" x14ac:dyDescent="0.15">
      <c r="B32" t="s">
        <v>126</v>
      </c>
      <c r="C32" s="139">
        <f t="shared" si="5"/>
        <v>1</v>
      </c>
      <c r="D32" s="167">
        <f t="shared" si="6"/>
        <v>1</v>
      </c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3.5375675400142727E-2</v>
      </c>
      <c r="Q32" s="33"/>
      <c r="R32" s="14"/>
      <c r="S32" s="40">
        <f t="shared" si="7"/>
        <v>8.8184320521969617E-2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68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75</v>
      </c>
    </row>
    <row r="33" spans="2:50" x14ac:dyDescent="0.15">
      <c r="C33" s="139">
        <f t="shared" si="5"/>
        <v>1.0028571428571427</v>
      </c>
      <c r="D33" s="139"/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74</v>
      </c>
    </row>
    <row r="34" spans="2:50" x14ac:dyDescent="0.15">
      <c r="C34" s="139">
        <f t="shared" si="5"/>
        <v>0.99856733524355301</v>
      </c>
      <c r="D34" s="139">
        <f t="shared" si="6"/>
        <v>1</v>
      </c>
      <c r="E34" s="2"/>
      <c r="F34" s="66" t="s">
        <v>121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7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8" t="s">
        <v>118</v>
      </c>
    </row>
    <row r="35" spans="2:50" x14ac:dyDescent="0.15">
      <c r="C35" s="139">
        <f>SUM(U35:AC35)</f>
        <v>1</v>
      </c>
      <c r="D35" s="139"/>
      <c r="E35" s="15"/>
      <c r="F35" s="66" t="s">
        <v>119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9.2302012183865609E-5</v>
      </c>
      <c r="V35" s="13">
        <v>5.5381207310319363E-4</v>
      </c>
      <c r="W35" s="13">
        <v>4.430496584825549E-3</v>
      </c>
      <c r="X35" s="13">
        <v>1.5599040059073288E-2</v>
      </c>
      <c r="Y35" s="13">
        <v>3.8582241092855823E-2</v>
      </c>
      <c r="Z35" s="13">
        <v>9.8301642975816866E-2</v>
      </c>
      <c r="AA35" s="13">
        <v>0.19466494369577256</v>
      </c>
      <c r="AB35" s="13">
        <v>0.26656821118700386</v>
      </c>
      <c r="AC35" s="14">
        <v>0.38120731031936494</v>
      </c>
      <c r="AD35" s="13">
        <v>0.6</v>
      </c>
      <c r="AE35" s="14">
        <v>0.4</v>
      </c>
      <c r="AF35" s="39">
        <f>SUM(AB35:AC35)</f>
        <v>0.64777552150636875</v>
      </c>
      <c r="AG35" s="15"/>
    </row>
    <row r="36" spans="2:50" x14ac:dyDescent="0.15">
      <c r="C36" s="139"/>
      <c r="D36" s="139">
        <f t="shared" si="6"/>
        <v>0.99762244412743706</v>
      </c>
      <c r="E36" s="15"/>
      <c r="F36" s="66" t="s">
        <v>120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7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2:50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2:50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50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50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50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50" ht="14" thickBot="1" x14ac:dyDescent="0.2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50" x14ac:dyDescent="0.15">
      <c r="E43" s="2"/>
      <c r="F43" s="115"/>
      <c r="G43" s="114" t="s">
        <v>11</v>
      </c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5"/>
      <c r="Z43" s="116"/>
      <c r="AA43" s="37" t="s">
        <v>11</v>
      </c>
      <c r="AB43" s="149"/>
      <c r="AC43" s="115" t="s">
        <v>14</v>
      </c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6"/>
      <c r="AU43" s="115"/>
      <c r="AV43" s="116"/>
      <c r="AW43" s="37" t="s">
        <v>14</v>
      </c>
      <c r="AX43" s="2"/>
    </row>
    <row r="44" spans="2:50" ht="14" thickBot="1" x14ac:dyDescent="0.2">
      <c r="E44" s="2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5"/>
      <c r="Z44" s="7"/>
      <c r="AA44" s="38"/>
      <c r="AB44" s="149"/>
      <c r="AC44" s="86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7"/>
      <c r="AU44" s="86"/>
      <c r="AV44" s="87"/>
      <c r="AW44" s="38"/>
    </row>
    <row r="45" spans="2:50" x14ac:dyDescent="0.15">
      <c r="F45" s="115" t="s">
        <v>19</v>
      </c>
      <c r="G45" s="64" t="s">
        <v>13</v>
      </c>
      <c r="H45" s="114">
        <v>0</v>
      </c>
      <c r="I45" s="114">
        <v>5</v>
      </c>
      <c r="J45" s="114">
        <v>10</v>
      </c>
      <c r="K45" s="114">
        <v>15</v>
      </c>
      <c r="L45" s="114">
        <v>20</v>
      </c>
      <c r="M45" s="114">
        <v>25</v>
      </c>
      <c r="N45" s="114">
        <v>30</v>
      </c>
      <c r="O45" s="114">
        <v>35</v>
      </c>
      <c r="P45" s="114">
        <v>40</v>
      </c>
      <c r="Q45" s="114">
        <v>45</v>
      </c>
      <c r="R45" s="114">
        <v>50</v>
      </c>
      <c r="S45" s="114">
        <v>55</v>
      </c>
      <c r="T45" s="114">
        <v>60</v>
      </c>
      <c r="U45" s="114">
        <v>65</v>
      </c>
      <c r="V45" s="114">
        <v>70</v>
      </c>
      <c r="W45" s="114">
        <v>75</v>
      </c>
      <c r="X45" s="114" t="s">
        <v>25</v>
      </c>
      <c r="Y45" s="115" t="s">
        <v>15</v>
      </c>
      <c r="Z45" s="116" t="s">
        <v>16</v>
      </c>
      <c r="AA45" s="37" t="s">
        <v>32</v>
      </c>
      <c r="AB45" s="150"/>
      <c r="AC45" s="64" t="s">
        <v>13</v>
      </c>
      <c r="AD45" s="114">
        <v>0</v>
      </c>
      <c r="AE45" s="114">
        <v>5</v>
      </c>
      <c r="AF45" s="114">
        <v>10</v>
      </c>
      <c r="AG45" s="114">
        <v>15</v>
      </c>
      <c r="AH45" s="114">
        <v>20</v>
      </c>
      <c r="AI45" s="114">
        <v>25</v>
      </c>
      <c r="AJ45" s="114">
        <v>30</v>
      </c>
      <c r="AK45" s="114">
        <v>35</v>
      </c>
      <c r="AL45" s="114">
        <v>40</v>
      </c>
      <c r="AM45" s="114">
        <v>45</v>
      </c>
      <c r="AN45" s="114">
        <v>50</v>
      </c>
      <c r="AO45" s="114">
        <v>55</v>
      </c>
      <c r="AP45" s="114">
        <v>60</v>
      </c>
      <c r="AQ45" s="114">
        <v>65</v>
      </c>
      <c r="AR45" s="114">
        <v>70</v>
      </c>
      <c r="AS45" s="114">
        <v>75</v>
      </c>
      <c r="AT45" s="114" t="s">
        <v>25</v>
      </c>
      <c r="AU45" s="115" t="s">
        <v>15</v>
      </c>
      <c r="AV45" s="116" t="s">
        <v>16</v>
      </c>
      <c r="AW45" s="37" t="s">
        <v>32</v>
      </c>
    </row>
    <row r="46" spans="2:50" x14ac:dyDescent="0.15">
      <c r="F46" s="151"/>
      <c r="G46" s="6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32"/>
      <c r="Z46" s="9"/>
      <c r="AA46" s="39"/>
      <c r="AB46" s="70"/>
      <c r="AC46" s="65"/>
      <c r="AD46" s="140"/>
      <c r="AE46" s="140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32"/>
      <c r="AV46" s="9"/>
      <c r="AW46" s="39"/>
    </row>
    <row r="47" spans="2:50" x14ac:dyDescent="0.15">
      <c r="F47" s="10"/>
      <c r="G47" s="6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33"/>
      <c r="Z47" s="14"/>
      <c r="AA47" s="40"/>
      <c r="AB47" s="70"/>
      <c r="AC47" s="66"/>
      <c r="AD47" s="12"/>
      <c r="AE47" s="12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33"/>
      <c r="AV47" s="14"/>
      <c r="AW47" s="39"/>
    </row>
    <row r="48" spans="2:50" s="137" customFormat="1" x14ac:dyDescent="0.15">
      <c r="B48" s="141">
        <f t="shared" ref="B48:B63" si="8">G48-Y48-Z48</f>
        <v>0</v>
      </c>
      <c r="C48" s="141">
        <f t="shared" ref="C48:C63" si="9">AC48-SUM(AD48:AT48)</f>
        <v>0</v>
      </c>
      <c r="D48" s="141">
        <f t="shared" ref="D48:D63" si="10">G48-SUM(H48:X48)</f>
        <v>0</v>
      </c>
      <c r="F48" s="10" t="s">
        <v>27</v>
      </c>
      <c r="G48" s="67">
        <v>23487</v>
      </c>
      <c r="H48" s="12">
        <f>$G21*H21</f>
        <v>88</v>
      </c>
      <c r="I48" s="12"/>
      <c r="J48" s="12">
        <f t="shared" ref="J48" si="11">$G21*I21</f>
        <v>599</v>
      </c>
      <c r="K48" s="12"/>
      <c r="L48" s="12">
        <f>$G21*J21</f>
        <v>2739</v>
      </c>
      <c r="M48" s="12"/>
      <c r="N48" s="12">
        <f t="shared" ref="N48:N59" si="12">$G21*K21</f>
        <v>3108</v>
      </c>
      <c r="O48" s="12"/>
      <c r="P48" s="12">
        <f t="shared" ref="P48:P59" si="13">$G21*L21</f>
        <v>3755</v>
      </c>
      <c r="Q48" s="12"/>
      <c r="R48" s="12">
        <f t="shared" ref="R48:R59" si="14">$G21*M21</f>
        <v>4972</v>
      </c>
      <c r="S48" s="12"/>
      <c r="T48" s="12">
        <f t="shared" ref="T48:T59" si="15">$G21*N21</f>
        <v>3023</v>
      </c>
      <c r="U48" s="12"/>
      <c r="V48" s="12">
        <f t="shared" ref="V48:V59" si="16">$G21*O21</f>
        <v>2383</v>
      </c>
      <c r="W48" s="12"/>
      <c r="X48" s="12">
        <f t="shared" ref="X48:X59" si="17">$G21*P21</f>
        <v>2820</v>
      </c>
      <c r="Y48" s="36">
        <f t="shared" ref="Y48:Y59" si="18">$G21*Q21</f>
        <v>12491</v>
      </c>
      <c r="Z48" s="143">
        <f t="shared" ref="Z48:Z59" si="19">$G21*R21</f>
        <v>10996</v>
      </c>
      <c r="AA48" s="67">
        <f t="shared" ref="AA48:AA59" si="20">$G21*S21</f>
        <v>5203</v>
      </c>
      <c r="AB48" s="67"/>
      <c r="AC48" s="66">
        <v>755</v>
      </c>
      <c r="AD48" s="12">
        <f>$T21*U21</f>
        <v>0</v>
      </c>
      <c r="AE48" s="12"/>
      <c r="AF48" s="12">
        <f t="shared" ref="AF48" si="21">$T21*V21</f>
        <v>0</v>
      </c>
      <c r="AG48" s="12"/>
      <c r="AH48" s="12">
        <f>$T21*W21</f>
        <v>0</v>
      </c>
      <c r="AI48" s="12"/>
      <c r="AJ48" s="12">
        <f>$T21*X21</f>
        <v>4</v>
      </c>
      <c r="AK48" s="12"/>
      <c r="AL48" s="12">
        <f>$T21*Y21</f>
        <v>1</v>
      </c>
      <c r="AM48" s="12"/>
      <c r="AN48" s="12">
        <f>$T21*Z21</f>
        <v>17</v>
      </c>
      <c r="AO48" s="12"/>
      <c r="AP48" s="12">
        <f>$T21*AA21</f>
        <v>61</v>
      </c>
      <c r="AQ48" s="12"/>
      <c r="AR48" s="12">
        <f>$T21*AB21</f>
        <v>172</v>
      </c>
      <c r="AS48" s="12"/>
      <c r="AT48" s="12">
        <f t="shared" ref="AT48:AW51" si="22">$T21*AC21</f>
        <v>500.00000000000006</v>
      </c>
      <c r="AU48" s="36">
        <f t="shared" si="22"/>
        <v>474.00000000000006</v>
      </c>
      <c r="AV48" s="143">
        <f t="shared" si="22"/>
        <v>281</v>
      </c>
      <c r="AW48" s="67">
        <f t="shared" si="22"/>
        <v>672.00000000000011</v>
      </c>
    </row>
    <row r="49" spans="2:49" s="137" customFormat="1" x14ac:dyDescent="0.15">
      <c r="B49" s="141">
        <f t="shared" si="8"/>
        <v>0</v>
      </c>
      <c r="C49" s="141">
        <f t="shared" si="9"/>
        <v>0</v>
      </c>
      <c r="D49" s="141">
        <f t="shared" si="10"/>
        <v>0</v>
      </c>
      <c r="F49" s="10" t="s">
        <v>26</v>
      </c>
      <c r="G49" s="67">
        <v>10423</v>
      </c>
      <c r="H49" s="12">
        <f t="shared" ref="H49" si="23">$G22*H22</f>
        <v>128</v>
      </c>
      <c r="I49" s="12"/>
      <c r="J49" s="12">
        <f t="shared" ref="J49:J59" si="24">$G22*I22</f>
        <v>552</v>
      </c>
      <c r="K49" s="12"/>
      <c r="L49" s="12">
        <f t="shared" ref="L49:L59" si="25">$G22*J22</f>
        <v>2844</v>
      </c>
      <c r="M49" s="12"/>
      <c r="N49" s="12">
        <f t="shared" si="12"/>
        <v>1109</v>
      </c>
      <c r="O49" s="12"/>
      <c r="P49" s="12">
        <f t="shared" si="13"/>
        <v>1394</v>
      </c>
      <c r="Q49" s="12"/>
      <c r="R49" s="12">
        <f t="shared" si="14"/>
        <v>1917.0000000000002</v>
      </c>
      <c r="S49" s="12"/>
      <c r="T49" s="12">
        <f t="shared" si="15"/>
        <v>1314.0000000000002</v>
      </c>
      <c r="U49" s="12"/>
      <c r="V49" s="12">
        <f t="shared" si="16"/>
        <v>692</v>
      </c>
      <c r="W49" s="12"/>
      <c r="X49" s="12">
        <f t="shared" si="17"/>
        <v>473.00000000000006</v>
      </c>
      <c r="Y49" s="36">
        <f t="shared" si="18"/>
        <v>6238</v>
      </c>
      <c r="Z49" s="143">
        <f t="shared" si="19"/>
        <v>4185</v>
      </c>
      <c r="AA49" s="67">
        <f t="shared" si="20"/>
        <v>1165</v>
      </c>
      <c r="AB49" s="67"/>
      <c r="AC49" s="66">
        <v>204</v>
      </c>
      <c r="AD49" s="12">
        <f t="shared" ref="AD49" si="26">$T22*U22</f>
        <v>0</v>
      </c>
      <c r="AE49" s="12"/>
      <c r="AF49" s="12">
        <f>$T22*V22</f>
        <v>0</v>
      </c>
      <c r="AG49" s="12"/>
      <c r="AH49" s="12">
        <f>$T22*W22</f>
        <v>0</v>
      </c>
      <c r="AI49" s="12"/>
      <c r="AJ49" s="12">
        <f>$T22*X22</f>
        <v>1</v>
      </c>
      <c r="AK49" s="12"/>
      <c r="AL49" s="12">
        <f>$T22*Y22</f>
        <v>3</v>
      </c>
      <c r="AM49" s="12"/>
      <c r="AN49" s="12">
        <f>$T22*Z22</f>
        <v>13</v>
      </c>
      <c r="AO49" s="12"/>
      <c r="AP49" s="12">
        <f>$T22*AA22</f>
        <v>27</v>
      </c>
      <c r="AQ49" s="12"/>
      <c r="AR49" s="12">
        <f>$T22*AB22</f>
        <v>60</v>
      </c>
      <c r="AS49" s="12"/>
      <c r="AT49" s="12">
        <f t="shared" si="22"/>
        <v>100</v>
      </c>
      <c r="AU49" s="36">
        <f t="shared" si="22"/>
        <v>107</v>
      </c>
      <c r="AV49" s="143">
        <f t="shared" si="22"/>
        <v>97</v>
      </c>
      <c r="AW49" s="67">
        <f t="shared" si="22"/>
        <v>160</v>
      </c>
    </row>
    <row r="50" spans="2:49" s="137" customFormat="1" x14ac:dyDescent="0.15">
      <c r="B50" s="141">
        <f t="shared" si="8"/>
        <v>0</v>
      </c>
      <c r="C50" s="141">
        <f t="shared" si="9"/>
        <v>0</v>
      </c>
      <c r="D50" s="141">
        <f t="shared" si="10"/>
        <v>0</v>
      </c>
      <c r="F50" s="10" t="s">
        <v>28</v>
      </c>
      <c r="G50" s="67">
        <v>13956</v>
      </c>
      <c r="H50" s="12">
        <f t="shared" ref="H50" si="27">$G23*H23</f>
        <v>206</v>
      </c>
      <c r="I50" s="12"/>
      <c r="J50" s="12">
        <f t="shared" si="24"/>
        <v>351</v>
      </c>
      <c r="K50" s="12"/>
      <c r="L50" s="12">
        <f t="shared" si="25"/>
        <v>1444</v>
      </c>
      <c r="M50" s="12"/>
      <c r="N50" s="12">
        <f t="shared" si="12"/>
        <v>2013.0000000000002</v>
      </c>
      <c r="O50" s="12"/>
      <c r="P50" s="12">
        <f t="shared" si="13"/>
        <v>2483</v>
      </c>
      <c r="Q50" s="12"/>
      <c r="R50" s="12">
        <f t="shared" si="14"/>
        <v>2457</v>
      </c>
      <c r="S50" s="12"/>
      <c r="T50" s="12">
        <f t="shared" si="15"/>
        <v>1780</v>
      </c>
      <c r="U50" s="12"/>
      <c r="V50" s="12">
        <f t="shared" si="16"/>
        <v>1284</v>
      </c>
      <c r="W50" s="12"/>
      <c r="X50" s="12">
        <f t="shared" si="17"/>
        <v>1937.9999999999998</v>
      </c>
      <c r="Y50" s="36">
        <f t="shared" si="18"/>
        <v>7994</v>
      </c>
      <c r="Z50" s="143">
        <f t="shared" si="19"/>
        <v>5962</v>
      </c>
      <c r="AA50" s="67">
        <f t="shared" si="20"/>
        <v>3222</v>
      </c>
      <c r="AB50" s="67"/>
      <c r="AC50" s="66">
        <v>409</v>
      </c>
      <c r="AD50" s="12">
        <f t="shared" ref="AD50" si="28">$T23*U23</f>
        <v>0</v>
      </c>
      <c r="AE50" s="12"/>
      <c r="AF50" s="12">
        <f>$T23*V23</f>
        <v>0</v>
      </c>
      <c r="AG50" s="12"/>
      <c r="AH50" s="12">
        <f>$T23*W23</f>
        <v>0</v>
      </c>
      <c r="AI50" s="12"/>
      <c r="AJ50" s="12">
        <f>$T23*X23</f>
        <v>0</v>
      </c>
      <c r="AK50" s="12"/>
      <c r="AL50" s="12">
        <f>$T23*Y23</f>
        <v>4</v>
      </c>
      <c r="AM50" s="12"/>
      <c r="AN50" s="12">
        <f>$T23*Z23</f>
        <v>10</v>
      </c>
      <c r="AO50" s="12"/>
      <c r="AP50" s="12">
        <f>$T23*AA23</f>
        <v>42</v>
      </c>
      <c r="AQ50" s="12"/>
      <c r="AR50" s="12">
        <f>$T23*AB23</f>
        <v>88</v>
      </c>
      <c r="AS50" s="12"/>
      <c r="AT50" s="12">
        <f t="shared" si="22"/>
        <v>265</v>
      </c>
      <c r="AU50" s="36">
        <f t="shared" si="22"/>
        <v>219</v>
      </c>
      <c r="AV50" s="143">
        <f t="shared" si="22"/>
        <v>190</v>
      </c>
      <c r="AW50" s="67">
        <f t="shared" si="22"/>
        <v>353</v>
      </c>
    </row>
    <row r="51" spans="2:49" s="137" customFormat="1" x14ac:dyDescent="0.15">
      <c r="B51" s="141">
        <f t="shared" si="8"/>
        <v>0</v>
      </c>
      <c r="C51" s="141">
        <f t="shared" si="9"/>
        <v>-2.5999997887993231E-7</v>
      </c>
      <c r="D51" s="142">
        <f t="shared" si="10"/>
        <v>0</v>
      </c>
      <c r="F51" s="10" t="s">
        <v>12</v>
      </c>
      <c r="G51" s="67">
        <v>9141</v>
      </c>
      <c r="H51" s="12">
        <f t="shared" ref="H51" si="29">$G24*H24</f>
        <v>52.523091934084995</v>
      </c>
      <c r="I51" s="12"/>
      <c r="J51" s="12">
        <f t="shared" si="24"/>
        <v>151.62326539462271</v>
      </c>
      <c r="K51" s="12"/>
      <c r="L51" s="12">
        <f t="shared" si="25"/>
        <v>660.00715524718123</v>
      </c>
      <c r="M51" s="12"/>
      <c r="N51" s="12">
        <f t="shared" si="12"/>
        <v>840.36947094535992</v>
      </c>
      <c r="O51" s="12"/>
      <c r="P51" s="12">
        <f t="shared" si="13"/>
        <v>1189.2020815264527</v>
      </c>
      <c r="Q51" s="12"/>
      <c r="R51" s="12">
        <f t="shared" si="14"/>
        <v>1585.6027753686037</v>
      </c>
      <c r="S51" s="12"/>
      <c r="T51" s="12">
        <f t="shared" si="15"/>
        <v>1288.3022549869904</v>
      </c>
      <c r="U51" s="12"/>
      <c r="V51" s="12">
        <f t="shared" si="16"/>
        <v>1288.3022549869904</v>
      </c>
      <c r="W51" s="12"/>
      <c r="X51" s="12">
        <f t="shared" si="17"/>
        <v>2085.067649609714</v>
      </c>
      <c r="Y51" s="36">
        <f t="shared" si="18"/>
        <v>4618.0000000000009</v>
      </c>
      <c r="Z51" s="143">
        <f t="shared" si="19"/>
        <v>4523</v>
      </c>
      <c r="AA51" s="67">
        <f t="shared" si="20"/>
        <v>3373.3699045967046</v>
      </c>
      <c r="AB51" s="67"/>
      <c r="AC51" s="67">
        <v>793</v>
      </c>
      <c r="AD51" s="12">
        <f t="shared" ref="AD51" si="30">$T24*U24</f>
        <v>0</v>
      </c>
      <c r="AE51" s="12"/>
      <c r="AF51" s="12">
        <f>$T24*V24</f>
        <v>0</v>
      </c>
      <c r="AG51" s="12"/>
      <c r="AH51" s="12">
        <f>$T24*W24</f>
        <v>3</v>
      </c>
      <c r="AI51" s="12"/>
      <c r="AJ51" s="12">
        <f>$T24*X24</f>
        <v>1</v>
      </c>
      <c r="AK51" s="12"/>
      <c r="AL51" s="12">
        <f>$T24*Y24</f>
        <v>4</v>
      </c>
      <c r="AM51" s="12"/>
      <c r="AN51" s="12">
        <f>$T24*Z24</f>
        <v>31</v>
      </c>
      <c r="AO51" s="12"/>
      <c r="AP51" s="12">
        <f>$T24*AA24</f>
        <v>57</v>
      </c>
      <c r="AQ51" s="12"/>
      <c r="AR51" s="12">
        <f>$T24*AB24</f>
        <v>203</v>
      </c>
      <c r="AS51" s="12"/>
      <c r="AT51" s="12">
        <f t="shared" si="22"/>
        <v>494.00000026000004</v>
      </c>
      <c r="AU51" s="36">
        <f t="shared" si="22"/>
        <v>332</v>
      </c>
      <c r="AV51" s="143">
        <f t="shared" si="22"/>
        <v>460.99999999999994</v>
      </c>
      <c r="AW51" s="67">
        <f t="shared" si="22"/>
        <v>697.00000025999998</v>
      </c>
    </row>
    <row r="52" spans="2:49" s="137" customFormat="1" x14ac:dyDescent="0.15">
      <c r="B52" s="141">
        <f t="shared" si="8"/>
        <v>0</v>
      </c>
      <c r="C52" s="141">
        <f t="shared" si="9"/>
        <v>0</v>
      </c>
      <c r="D52" s="142">
        <f t="shared" si="10"/>
        <v>0</v>
      </c>
      <c r="F52" s="10" t="s">
        <v>24</v>
      </c>
      <c r="G52" s="67">
        <v>6218</v>
      </c>
      <c r="H52" s="12">
        <f t="shared" ref="H52" si="31">$G25*H25</f>
        <v>68.640259740259737</v>
      </c>
      <c r="I52" s="12"/>
      <c r="J52" s="12">
        <f t="shared" si="24"/>
        <v>259.41980519480518</v>
      </c>
      <c r="K52" s="12"/>
      <c r="L52" s="12">
        <f t="shared" si="25"/>
        <v>879.20097402597412</v>
      </c>
      <c r="M52" s="12"/>
      <c r="N52" s="12">
        <f t="shared" si="12"/>
        <v>993.264935064935</v>
      </c>
      <c r="O52" s="12"/>
      <c r="P52" s="12">
        <f t="shared" si="13"/>
        <v>1166.8844155844156</v>
      </c>
      <c r="Q52" s="12"/>
      <c r="R52" s="12">
        <f t="shared" si="14"/>
        <v>1240.5717532467531</v>
      </c>
      <c r="S52" s="12"/>
      <c r="T52" s="12">
        <f t="shared" si="15"/>
        <v>736.87337662337666</v>
      </c>
      <c r="U52" s="12"/>
      <c r="V52" s="12">
        <f t="shared" si="16"/>
        <v>495.62305194805197</v>
      </c>
      <c r="W52" s="12"/>
      <c r="X52" s="12">
        <f t="shared" si="17"/>
        <v>377.52142857142854</v>
      </c>
      <c r="Y52" s="36">
        <f t="shared" si="18"/>
        <v>3109</v>
      </c>
      <c r="Z52" s="143">
        <f t="shared" si="19"/>
        <v>3109</v>
      </c>
      <c r="AA52" s="67">
        <f t="shared" si="20"/>
        <v>873.14448051948045</v>
      </c>
      <c r="AB52" s="67"/>
      <c r="AC52" s="6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36"/>
      <c r="AV52" s="143"/>
      <c r="AW52" s="67"/>
    </row>
    <row r="53" spans="2:49" s="137" customFormat="1" x14ac:dyDescent="0.15">
      <c r="B53" s="141">
        <f t="shared" si="8"/>
        <v>136110</v>
      </c>
      <c r="C53" s="141">
        <f t="shared" si="9"/>
        <v>2.4599999999991269</v>
      </c>
      <c r="D53" s="142">
        <f t="shared" si="10"/>
        <v>-3.8518165732966736E-2</v>
      </c>
      <c r="F53" s="10" t="s">
        <v>23</v>
      </c>
      <c r="G53" s="67">
        <v>136110</v>
      </c>
      <c r="H53" s="12">
        <f t="shared" ref="H53" si="32">$G26*H26</f>
        <v>1017.6981225185617</v>
      </c>
      <c r="I53" s="12"/>
      <c r="J53" s="12">
        <f t="shared" si="24"/>
        <v>0</v>
      </c>
      <c r="K53" s="12"/>
      <c r="L53" s="12">
        <f t="shared" si="25"/>
        <v>7123.8868576299319</v>
      </c>
      <c r="M53" s="12"/>
      <c r="N53" s="12">
        <f t="shared" si="12"/>
        <v>9159.2831026670556</v>
      </c>
      <c r="O53" s="12"/>
      <c r="P53" s="12">
        <f t="shared" si="13"/>
        <v>17300.868082815552</v>
      </c>
      <c r="Q53" s="12"/>
      <c r="R53" s="12">
        <f t="shared" si="14"/>
        <v>27053.808423618437</v>
      </c>
      <c r="S53" s="12"/>
      <c r="T53" s="12">
        <f t="shared" si="15"/>
        <v>22129.280286320281</v>
      </c>
      <c r="U53" s="12"/>
      <c r="V53" s="12">
        <f t="shared" si="16"/>
        <v>23337.470621515393</v>
      </c>
      <c r="W53" s="12"/>
      <c r="X53" s="12">
        <f t="shared" si="17"/>
        <v>28987.743021080521</v>
      </c>
      <c r="Y53" s="36">
        <f t="shared" si="18"/>
        <v>0</v>
      </c>
      <c r="Z53" s="143">
        <f t="shared" si="19"/>
        <v>0</v>
      </c>
      <c r="AA53" s="67">
        <f t="shared" si="20"/>
        <v>52325.213642595911</v>
      </c>
      <c r="AB53" s="67"/>
      <c r="AC53" s="67">
        <v>16654</v>
      </c>
      <c r="AD53" s="12">
        <f>$T26*U26</f>
        <v>1</v>
      </c>
      <c r="AE53" s="12"/>
      <c r="AF53" s="12">
        <f t="shared" ref="AF53:AF62" si="33">$T26*V26</f>
        <v>0</v>
      </c>
      <c r="AG53" s="12"/>
      <c r="AH53" s="12">
        <f t="shared" ref="AH53:AH62" si="34">$T26*W26</f>
        <v>7</v>
      </c>
      <c r="AI53" s="12"/>
      <c r="AJ53" s="12">
        <f t="shared" ref="AJ53:AJ62" si="35">$T26*X26</f>
        <v>36</v>
      </c>
      <c r="AK53" s="12"/>
      <c r="AL53" s="12">
        <f t="shared" ref="AL53:AL62" si="36">$T26*Y26</f>
        <v>153</v>
      </c>
      <c r="AM53" s="12"/>
      <c r="AN53" s="12">
        <f t="shared" ref="AN53:AN62" si="37">$T26*Z26</f>
        <v>638</v>
      </c>
      <c r="AO53" s="12"/>
      <c r="AP53" s="12">
        <f t="shared" ref="AP53:AP62" si="38">$T26*AA26</f>
        <v>1957</v>
      </c>
      <c r="AQ53" s="12"/>
      <c r="AR53" s="12">
        <f t="shared" ref="AR53:AR62" si="39">$T26*AB26</f>
        <v>5366</v>
      </c>
      <c r="AS53" s="12"/>
      <c r="AT53" s="12">
        <f t="shared" ref="AT53:AT62" si="40">$T26*AC26</f>
        <v>8493.5400000000009</v>
      </c>
      <c r="AU53" s="36">
        <f t="shared" ref="AU53:AU62" si="41">$T26*AD26</f>
        <v>0</v>
      </c>
      <c r="AV53" s="143">
        <f t="shared" ref="AV53:AV62" si="42">$T26*AE26</f>
        <v>0</v>
      </c>
      <c r="AW53" s="67">
        <f t="shared" ref="AW53:AW62" si="43">$T26*AF26</f>
        <v>13859.54</v>
      </c>
    </row>
    <row r="54" spans="2:49" s="137" customFormat="1" x14ac:dyDescent="0.15">
      <c r="B54" s="141">
        <f t="shared" si="8"/>
        <v>20</v>
      </c>
      <c r="C54" s="141">
        <f t="shared" si="9"/>
        <v>2.0449999999982538E-2</v>
      </c>
      <c r="D54" s="141">
        <f t="shared" si="10"/>
        <v>1.737699999997858</v>
      </c>
      <c r="F54" s="10" t="s">
        <v>20</v>
      </c>
      <c r="G54" s="67">
        <v>106447</v>
      </c>
      <c r="H54" s="12">
        <f t="shared" ref="H54" si="44">$G27*H27</f>
        <v>285</v>
      </c>
      <c r="I54" s="12"/>
      <c r="J54" s="12">
        <f t="shared" si="24"/>
        <v>588</v>
      </c>
      <c r="K54" s="12"/>
      <c r="L54" s="12">
        <f t="shared" si="25"/>
        <v>5381</v>
      </c>
      <c r="M54" s="12"/>
      <c r="N54" s="12">
        <f t="shared" si="12"/>
        <v>10341</v>
      </c>
      <c r="O54" s="12"/>
      <c r="P54" s="12">
        <f t="shared" si="13"/>
        <v>16088</v>
      </c>
      <c r="Q54" s="12"/>
      <c r="R54" s="12">
        <f t="shared" si="14"/>
        <v>19836</v>
      </c>
      <c r="S54" s="12"/>
      <c r="T54" s="12">
        <f t="shared" si="15"/>
        <v>17713</v>
      </c>
      <c r="U54" s="12"/>
      <c r="V54" s="12">
        <f t="shared" si="16"/>
        <v>16957</v>
      </c>
      <c r="W54" s="12"/>
      <c r="X54" s="12">
        <f t="shared" si="17"/>
        <v>19256.262300000002</v>
      </c>
      <c r="Y54" s="36">
        <f t="shared" si="18"/>
        <v>55450</v>
      </c>
      <c r="Z54" s="143">
        <f t="shared" si="19"/>
        <v>50977</v>
      </c>
      <c r="AA54" s="67">
        <f t="shared" si="20"/>
        <v>36213.262300000002</v>
      </c>
      <c r="AB54" s="67"/>
      <c r="AC54" s="67">
        <v>6729</v>
      </c>
      <c r="AD54" s="12">
        <f t="shared" ref="AD54" si="45">$T27*U27</f>
        <v>1</v>
      </c>
      <c r="AE54" s="12"/>
      <c r="AF54" s="12">
        <f t="shared" si="33"/>
        <v>1</v>
      </c>
      <c r="AG54" s="12"/>
      <c r="AH54" s="12">
        <f t="shared" si="34"/>
        <v>11</v>
      </c>
      <c r="AI54" s="12"/>
      <c r="AJ54" s="12">
        <f t="shared" si="35"/>
        <v>24</v>
      </c>
      <c r="AK54" s="12"/>
      <c r="AL54" s="12">
        <f t="shared" si="36"/>
        <v>60.999999999999993</v>
      </c>
      <c r="AM54" s="12"/>
      <c r="AN54" s="12">
        <f t="shared" si="37"/>
        <v>197</v>
      </c>
      <c r="AO54" s="12"/>
      <c r="AP54" s="12">
        <f t="shared" si="38"/>
        <v>597</v>
      </c>
      <c r="AQ54" s="12"/>
      <c r="AR54" s="12">
        <f t="shared" si="39"/>
        <v>1773</v>
      </c>
      <c r="AS54" s="12"/>
      <c r="AT54" s="12">
        <f t="shared" si="40"/>
        <v>4063.97955</v>
      </c>
      <c r="AU54" s="36">
        <f t="shared" si="41"/>
        <v>2652</v>
      </c>
      <c r="AV54" s="143">
        <f t="shared" si="42"/>
        <v>4103</v>
      </c>
      <c r="AW54" s="67">
        <f t="shared" si="43"/>
        <v>5836.97955</v>
      </c>
    </row>
    <row r="55" spans="2:49" s="137" customFormat="1" x14ac:dyDescent="0.15">
      <c r="B55" s="141">
        <f t="shared" si="8"/>
        <v>26</v>
      </c>
      <c r="C55" s="141">
        <f t="shared" si="9"/>
        <v>2.0017840000000433</v>
      </c>
      <c r="D55" s="141">
        <f t="shared" si="10"/>
        <v>34.079900000000634</v>
      </c>
      <c r="F55" s="10" t="s">
        <v>22</v>
      </c>
      <c r="G55" s="67">
        <v>21762</v>
      </c>
      <c r="H55" s="12">
        <f t="shared" ref="H55" si="46">$G28*H28</f>
        <v>63</v>
      </c>
      <c r="I55" s="12"/>
      <c r="J55" s="12">
        <f t="shared" si="24"/>
        <v>156</v>
      </c>
      <c r="K55" s="12"/>
      <c r="L55" s="12">
        <f t="shared" si="25"/>
        <v>1442</v>
      </c>
      <c r="M55" s="12"/>
      <c r="N55" s="12">
        <f t="shared" si="12"/>
        <v>1686</v>
      </c>
      <c r="O55" s="12"/>
      <c r="P55" s="12">
        <f t="shared" si="13"/>
        <v>2230</v>
      </c>
      <c r="Q55" s="12"/>
      <c r="R55" s="12">
        <f t="shared" si="14"/>
        <v>3726</v>
      </c>
      <c r="S55" s="12"/>
      <c r="T55" s="12">
        <f t="shared" si="15"/>
        <v>3258.9999999999995</v>
      </c>
      <c r="U55" s="12"/>
      <c r="V55" s="12">
        <f t="shared" si="16"/>
        <v>4029</v>
      </c>
      <c r="W55" s="12"/>
      <c r="X55" s="12">
        <f t="shared" si="17"/>
        <v>5136.9201000000003</v>
      </c>
      <c r="Y55" s="36">
        <f t="shared" si="18"/>
        <v>11743</v>
      </c>
      <c r="Z55" s="143">
        <f t="shared" si="19"/>
        <v>9993</v>
      </c>
      <c r="AA55" s="67">
        <f t="shared" si="20"/>
        <v>9165.9200999999994</v>
      </c>
      <c r="AB55" s="67"/>
      <c r="AC55" s="67">
        <v>2396</v>
      </c>
      <c r="AD55" s="12">
        <f t="shared" ref="AD55" si="47">$T28*U28</f>
        <v>0</v>
      </c>
      <c r="AE55" s="12"/>
      <c r="AF55" s="12">
        <f t="shared" si="33"/>
        <v>0</v>
      </c>
      <c r="AG55" s="12"/>
      <c r="AH55" s="12">
        <f t="shared" si="34"/>
        <v>2</v>
      </c>
      <c r="AI55" s="12"/>
      <c r="AJ55" s="12">
        <f t="shared" si="35"/>
        <v>3</v>
      </c>
      <c r="AK55" s="12"/>
      <c r="AL55" s="12">
        <f t="shared" si="36"/>
        <v>9</v>
      </c>
      <c r="AM55" s="12"/>
      <c r="AN55" s="12">
        <f t="shared" si="37"/>
        <v>52</v>
      </c>
      <c r="AO55" s="12"/>
      <c r="AP55" s="12">
        <f t="shared" si="38"/>
        <v>223</v>
      </c>
      <c r="AQ55" s="12"/>
      <c r="AR55" s="12">
        <f t="shared" si="39"/>
        <v>720</v>
      </c>
      <c r="AS55" s="12"/>
      <c r="AT55" s="12">
        <f t="shared" si="40"/>
        <v>1384.998216</v>
      </c>
      <c r="AU55" s="36">
        <f t="shared" si="41"/>
        <v>1467</v>
      </c>
      <c r="AV55" s="143">
        <f t="shared" si="42"/>
        <v>929</v>
      </c>
      <c r="AW55" s="67">
        <f t="shared" si="43"/>
        <v>2104.998216</v>
      </c>
    </row>
    <row r="56" spans="2:49" s="137" customFormat="1" x14ac:dyDescent="0.15">
      <c r="B56" s="141">
        <f t="shared" si="8"/>
        <v>0</v>
      </c>
      <c r="C56" s="141">
        <f t="shared" si="9"/>
        <v>0</v>
      </c>
      <c r="D56" s="141">
        <f t="shared" si="10"/>
        <v>11</v>
      </c>
      <c r="F56" s="10" t="s">
        <v>21</v>
      </c>
      <c r="G56" s="67">
        <v>5996</v>
      </c>
      <c r="H56" s="12">
        <f t="shared" ref="H56" si="48">$G29*H29</f>
        <v>52</v>
      </c>
      <c r="I56" s="12"/>
      <c r="J56" s="12">
        <f t="shared" si="24"/>
        <v>150</v>
      </c>
      <c r="K56" s="12"/>
      <c r="L56" s="12">
        <f t="shared" si="25"/>
        <v>678</v>
      </c>
      <c r="M56" s="12"/>
      <c r="N56" s="12">
        <f t="shared" si="12"/>
        <v>788.00000000000011</v>
      </c>
      <c r="O56" s="12"/>
      <c r="P56" s="12">
        <f t="shared" si="13"/>
        <v>1165</v>
      </c>
      <c r="Q56" s="12"/>
      <c r="R56" s="12">
        <f t="shared" si="14"/>
        <v>1187</v>
      </c>
      <c r="S56" s="12"/>
      <c r="T56" s="12">
        <f t="shared" si="15"/>
        <v>780.99999999999989</v>
      </c>
      <c r="U56" s="12"/>
      <c r="V56" s="12">
        <f t="shared" si="16"/>
        <v>628</v>
      </c>
      <c r="W56" s="12"/>
      <c r="X56" s="12">
        <f t="shared" si="17"/>
        <v>556</v>
      </c>
      <c r="Y56" s="36">
        <f t="shared" si="18"/>
        <v>3297.8</v>
      </c>
      <c r="Z56" s="143">
        <f t="shared" si="19"/>
        <v>2698.2000000000003</v>
      </c>
      <c r="AA56" s="67">
        <f t="shared" si="20"/>
        <v>2596</v>
      </c>
      <c r="AB56" s="67"/>
      <c r="AC56" s="66">
        <v>260</v>
      </c>
      <c r="AD56" s="12">
        <f t="shared" ref="AD56" si="49">$T29*U29</f>
        <v>0</v>
      </c>
      <c r="AE56" s="12"/>
      <c r="AF56" s="12">
        <f t="shared" si="33"/>
        <v>0</v>
      </c>
      <c r="AG56" s="12"/>
      <c r="AH56" s="12">
        <f t="shared" si="34"/>
        <v>0</v>
      </c>
      <c r="AI56" s="12"/>
      <c r="AJ56" s="12">
        <f t="shared" si="35"/>
        <v>0</v>
      </c>
      <c r="AK56" s="12"/>
      <c r="AL56" s="12">
        <f t="shared" si="36"/>
        <v>0</v>
      </c>
      <c r="AM56" s="12"/>
      <c r="AN56" s="12">
        <f t="shared" si="37"/>
        <v>7</v>
      </c>
      <c r="AO56" s="12"/>
      <c r="AP56" s="12">
        <f t="shared" si="38"/>
        <v>32</v>
      </c>
      <c r="AQ56" s="12"/>
      <c r="AR56" s="12">
        <f t="shared" si="39"/>
        <v>82</v>
      </c>
      <c r="AS56" s="12"/>
      <c r="AT56" s="12">
        <f t="shared" si="40"/>
        <v>139</v>
      </c>
      <c r="AU56" s="36">
        <f t="shared" si="41"/>
        <v>158.6</v>
      </c>
      <c r="AV56" s="143">
        <f t="shared" si="42"/>
        <v>101.4</v>
      </c>
      <c r="AW56" s="67">
        <f t="shared" si="43"/>
        <v>221</v>
      </c>
    </row>
    <row r="57" spans="2:49" s="137" customFormat="1" x14ac:dyDescent="0.15">
      <c r="B57" s="141">
        <f t="shared" si="8"/>
        <v>23282</v>
      </c>
      <c r="C57" s="141">
        <f t="shared" si="9"/>
        <v>1.5489889420905456E-2</v>
      </c>
      <c r="D57" s="141">
        <f t="shared" si="10"/>
        <v>0</v>
      </c>
      <c r="F57" s="10" t="s">
        <v>29</v>
      </c>
      <c r="G57" s="67">
        <v>23282</v>
      </c>
      <c r="H57" s="12">
        <f t="shared" ref="H57" si="50">$G30*H30</f>
        <v>146</v>
      </c>
      <c r="I57" s="12"/>
      <c r="J57" s="12">
        <f t="shared" si="24"/>
        <v>217</v>
      </c>
      <c r="K57" s="12"/>
      <c r="L57" s="12">
        <f t="shared" si="25"/>
        <v>1921.9999999999998</v>
      </c>
      <c r="M57" s="12"/>
      <c r="N57" s="12">
        <f t="shared" si="12"/>
        <v>2509</v>
      </c>
      <c r="O57" s="12"/>
      <c r="P57" s="12">
        <f t="shared" si="13"/>
        <v>3385</v>
      </c>
      <c r="Q57" s="12"/>
      <c r="R57" s="12">
        <f t="shared" si="14"/>
        <v>4143</v>
      </c>
      <c r="S57" s="12"/>
      <c r="T57" s="12">
        <f t="shared" si="15"/>
        <v>3004.0000000000005</v>
      </c>
      <c r="U57" s="12"/>
      <c r="V57" s="12">
        <f t="shared" si="16"/>
        <v>3021.9999999999995</v>
      </c>
      <c r="W57" s="12"/>
      <c r="X57" s="12">
        <f t="shared" si="17"/>
        <v>4934</v>
      </c>
      <c r="Y57" s="36">
        <f t="shared" si="18"/>
        <v>0</v>
      </c>
      <c r="Z57" s="143">
        <f t="shared" si="19"/>
        <v>0</v>
      </c>
      <c r="AA57" s="67">
        <f t="shared" si="20"/>
        <v>7956</v>
      </c>
      <c r="AB57" s="67"/>
      <c r="AC57" s="66">
        <v>755</v>
      </c>
      <c r="AD57" s="12">
        <f t="shared" ref="AD57" si="51">$T30*U30</f>
        <v>-1.5489889421027503E-2</v>
      </c>
      <c r="AE57" s="12"/>
      <c r="AF57" s="12">
        <f t="shared" si="33"/>
        <v>0</v>
      </c>
      <c r="AG57" s="12"/>
      <c r="AH57" s="12">
        <f t="shared" si="34"/>
        <v>0</v>
      </c>
      <c r="AI57" s="12"/>
      <c r="AJ57" s="12">
        <f t="shared" si="35"/>
        <v>4</v>
      </c>
      <c r="AK57" s="12"/>
      <c r="AL57" s="12">
        <f t="shared" si="36"/>
        <v>1</v>
      </c>
      <c r="AM57" s="12"/>
      <c r="AN57" s="12">
        <f t="shared" si="37"/>
        <v>17</v>
      </c>
      <c r="AO57" s="12"/>
      <c r="AP57" s="12">
        <f t="shared" si="38"/>
        <v>61</v>
      </c>
      <c r="AQ57" s="12"/>
      <c r="AR57" s="12">
        <f t="shared" si="39"/>
        <v>172</v>
      </c>
      <c r="AS57" s="12"/>
      <c r="AT57" s="12">
        <f t="shared" si="40"/>
        <v>500.00000000000006</v>
      </c>
      <c r="AU57" s="36">
        <f t="shared" si="41"/>
        <v>474.00000000000006</v>
      </c>
      <c r="AV57" s="143">
        <f t="shared" si="42"/>
        <v>281</v>
      </c>
      <c r="AW57" s="67">
        <f t="shared" si="43"/>
        <v>672.00000000000011</v>
      </c>
    </row>
    <row r="58" spans="2:49" s="137" customFormat="1" x14ac:dyDescent="0.15">
      <c r="B58" s="141">
        <f t="shared" si="8"/>
        <v>619</v>
      </c>
      <c r="C58" s="141">
        <f t="shared" si="9"/>
        <v>3.5377459019247937E-4</v>
      </c>
      <c r="D58" s="141">
        <f t="shared" si="10"/>
        <v>0</v>
      </c>
      <c r="F58" s="10" t="s">
        <v>46</v>
      </c>
      <c r="G58" s="67">
        <v>619</v>
      </c>
      <c r="H58" s="12">
        <f t="shared" ref="H58" si="52">$G31*H31</f>
        <v>1</v>
      </c>
      <c r="I58" s="12"/>
      <c r="J58" s="12">
        <f t="shared" si="24"/>
        <v>5</v>
      </c>
      <c r="K58" s="12"/>
      <c r="L58" s="12">
        <f t="shared" si="25"/>
        <v>28</v>
      </c>
      <c r="M58" s="12"/>
      <c r="N58" s="12">
        <f t="shared" si="12"/>
        <v>34</v>
      </c>
      <c r="O58" s="12"/>
      <c r="P58" s="12">
        <f t="shared" si="13"/>
        <v>27.000000000000004</v>
      </c>
      <c r="Q58" s="12"/>
      <c r="R58" s="12">
        <f t="shared" si="14"/>
        <v>59.000000000000007</v>
      </c>
      <c r="S58" s="12"/>
      <c r="T58" s="12">
        <f t="shared" si="15"/>
        <v>177</v>
      </c>
      <c r="U58" s="12"/>
      <c r="V58" s="12">
        <f t="shared" si="16"/>
        <v>234</v>
      </c>
      <c r="W58" s="12"/>
      <c r="X58" s="12">
        <f t="shared" si="17"/>
        <v>54.000000000000007</v>
      </c>
      <c r="Y58" s="36">
        <f t="shared" si="18"/>
        <v>0</v>
      </c>
      <c r="Z58" s="143">
        <f t="shared" si="19"/>
        <v>0</v>
      </c>
      <c r="AA58" s="67">
        <f t="shared" si="20"/>
        <v>288</v>
      </c>
      <c r="AB58" s="67"/>
      <c r="AC58" s="66">
        <v>7</v>
      </c>
      <c r="AD58" s="12">
        <f t="shared" ref="AD58" si="53">$T31*U31</f>
        <v>-3.5377459019248148E-4</v>
      </c>
      <c r="AE58" s="12"/>
      <c r="AF58" s="12">
        <f t="shared" si="33"/>
        <v>0</v>
      </c>
      <c r="AG58" s="12"/>
      <c r="AH58" s="12">
        <f t="shared" si="34"/>
        <v>0</v>
      </c>
      <c r="AI58" s="12"/>
      <c r="AJ58" s="12">
        <f t="shared" si="35"/>
        <v>0</v>
      </c>
      <c r="AK58" s="12"/>
      <c r="AL58" s="12">
        <f t="shared" si="36"/>
        <v>0</v>
      </c>
      <c r="AM58" s="12"/>
      <c r="AN58" s="12">
        <f t="shared" si="37"/>
        <v>0</v>
      </c>
      <c r="AO58" s="12"/>
      <c r="AP58" s="12">
        <f t="shared" si="38"/>
        <v>0</v>
      </c>
      <c r="AQ58" s="12"/>
      <c r="AR58" s="12">
        <f t="shared" si="39"/>
        <v>6</v>
      </c>
      <c r="AS58" s="12"/>
      <c r="AT58" s="12">
        <f t="shared" si="40"/>
        <v>1</v>
      </c>
      <c r="AU58" s="36">
        <f t="shared" si="41"/>
        <v>0</v>
      </c>
      <c r="AV58" s="143">
        <f t="shared" si="42"/>
        <v>0</v>
      </c>
      <c r="AW58" s="67">
        <f t="shared" si="43"/>
        <v>7</v>
      </c>
    </row>
    <row r="59" spans="2:49" s="137" customFormat="1" x14ac:dyDescent="0.15">
      <c r="B59" s="141">
        <f t="shared" si="8"/>
        <v>9809</v>
      </c>
      <c r="C59" s="141">
        <f t="shared" si="9"/>
        <v>0</v>
      </c>
      <c r="D59" s="142">
        <f t="shared" si="10"/>
        <v>0</v>
      </c>
      <c r="F59" s="10" t="s">
        <v>35</v>
      </c>
      <c r="G59" s="152">
        <v>9809</v>
      </c>
      <c r="H59" s="12">
        <f t="shared" ref="H59" si="54">$G32*H32</f>
        <v>480</v>
      </c>
      <c r="I59" s="12"/>
      <c r="J59" s="12">
        <f t="shared" si="24"/>
        <v>1205</v>
      </c>
      <c r="K59" s="12"/>
      <c r="L59" s="12">
        <f t="shared" si="25"/>
        <v>2267</v>
      </c>
      <c r="M59" s="12"/>
      <c r="N59" s="12">
        <f t="shared" si="12"/>
        <v>1369</v>
      </c>
      <c r="O59" s="12"/>
      <c r="P59" s="12">
        <f t="shared" si="13"/>
        <v>1310</v>
      </c>
      <c r="Q59" s="12"/>
      <c r="R59" s="12">
        <f t="shared" si="14"/>
        <v>1283</v>
      </c>
      <c r="S59" s="12"/>
      <c r="T59" s="12">
        <f t="shared" si="15"/>
        <v>1030</v>
      </c>
      <c r="U59" s="12"/>
      <c r="V59" s="12">
        <f t="shared" si="16"/>
        <v>518</v>
      </c>
      <c r="W59" s="12"/>
      <c r="X59" s="12">
        <f t="shared" si="17"/>
        <v>347</v>
      </c>
      <c r="Y59" s="36">
        <f t="shared" si="18"/>
        <v>0</v>
      </c>
      <c r="Z59" s="143">
        <f t="shared" si="19"/>
        <v>0</v>
      </c>
      <c r="AA59" s="67">
        <f t="shared" si="20"/>
        <v>865</v>
      </c>
      <c r="AB59" s="67"/>
      <c r="AC59" s="67">
        <v>91</v>
      </c>
      <c r="AD59" s="12">
        <f t="shared" ref="AD59" si="55">$T32*U32</f>
        <v>0</v>
      </c>
      <c r="AE59" s="12"/>
      <c r="AF59" s="12">
        <f t="shared" si="33"/>
        <v>0</v>
      </c>
      <c r="AG59" s="12"/>
      <c r="AH59" s="12">
        <f t="shared" si="34"/>
        <v>0</v>
      </c>
      <c r="AI59" s="12"/>
      <c r="AJ59" s="12">
        <f t="shared" si="35"/>
        <v>1</v>
      </c>
      <c r="AK59" s="12"/>
      <c r="AL59" s="12">
        <f t="shared" si="36"/>
        <v>1</v>
      </c>
      <c r="AM59" s="12"/>
      <c r="AN59" s="12">
        <f t="shared" si="37"/>
        <v>1</v>
      </c>
      <c r="AO59" s="12"/>
      <c r="AP59" s="12">
        <f t="shared" si="38"/>
        <v>11</v>
      </c>
      <c r="AQ59" s="12"/>
      <c r="AR59" s="12">
        <f t="shared" si="39"/>
        <v>25.000000000000004</v>
      </c>
      <c r="AS59" s="12"/>
      <c r="AT59" s="12">
        <f t="shared" si="40"/>
        <v>52</v>
      </c>
      <c r="AU59" s="36">
        <f t="shared" si="41"/>
        <v>0</v>
      </c>
      <c r="AV59" s="143">
        <f t="shared" si="42"/>
        <v>0</v>
      </c>
      <c r="AW59" s="67">
        <f t="shared" si="43"/>
        <v>77</v>
      </c>
    </row>
    <row r="60" spans="2:49" s="137" customFormat="1" x14ac:dyDescent="0.15">
      <c r="B60" s="141">
        <f t="shared" si="8"/>
        <v>0</v>
      </c>
      <c r="C60" s="142">
        <f t="shared" si="9"/>
        <v>-26.245714285712893</v>
      </c>
      <c r="D60" s="141">
        <f t="shared" si="10"/>
        <v>0</v>
      </c>
      <c r="F60" s="10" t="s">
        <v>41</v>
      </c>
      <c r="G60" s="6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36"/>
      <c r="Z60" s="143"/>
      <c r="AA60" s="67"/>
      <c r="AB60" s="67"/>
      <c r="AC60" s="67">
        <v>9186</v>
      </c>
      <c r="AD60" s="12">
        <f t="shared" ref="AD60" si="56">$T33*U33</f>
        <v>0</v>
      </c>
      <c r="AE60" s="12"/>
      <c r="AF60" s="12">
        <f t="shared" si="33"/>
        <v>0</v>
      </c>
      <c r="AG60" s="12"/>
      <c r="AH60" s="12">
        <f t="shared" si="34"/>
        <v>0</v>
      </c>
      <c r="AI60" s="12"/>
      <c r="AJ60" s="12">
        <f t="shared" si="35"/>
        <v>100.94505494505495</v>
      </c>
      <c r="AK60" s="12"/>
      <c r="AL60" s="12">
        <f t="shared" si="36"/>
        <v>100.94505494505495</v>
      </c>
      <c r="AM60" s="12"/>
      <c r="AN60" s="12">
        <f t="shared" si="37"/>
        <v>459.3</v>
      </c>
      <c r="AO60" s="12"/>
      <c r="AP60" s="12">
        <f t="shared" si="38"/>
        <v>1110.3956043956043</v>
      </c>
      <c r="AQ60" s="12"/>
      <c r="AR60" s="12">
        <f t="shared" si="39"/>
        <v>2204.64</v>
      </c>
      <c r="AS60" s="12"/>
      <c r="AT60" s="12">
        <f t="shared" si="40"/>
        <v>5236.0199999999995</v>
      </c>
      <c r="AU60" s="36">
        <f t="shared" si="41"/>
        <v>5511.5999999999995</v>
      </c>
      <c r="AV60" s="143">
        <f t="shared" si="42"/>
        <v>3674.4</v>
      </c>
      <c r="AW60" s="67">
        <f t="shared" si="43"/>
        <v>7440.66</v>
      </c>
    </row>
    <row r="61" spans="2:49" s="137" customFormat="1" x14ac:dyDescent="0.15">
      <c r="B61" s="141">
        <f t="shared" si="8"/>
        <v>13989</v>
      </c>
      <c r="C61" s="141">
        <f t="shared" si="9"/>
        <v>0.96131805157597228</v>
      </c>
      <c r="D61" s="141">
        <f t="shared" si="10"/>
        <v>0</v>
      </c>
      <c r="F61" s="10" t="s">
        <v>121</v>
      </c>
      <c r="G61" s="67">
        <v>13989</v>
      </c>
      <c r="H61" s="12">
        <f t="shared" ref="H61" si="57">$G34*H34</f>
        <v>101.65685633311533</v>
      </c>
      <c r="I61" s="12"/>
      <c r="J61" s="12">
        <f>$G34*I34</f>
        <v>285.65576629605408</v>
      </c>
      <c r="K61" s="12"/>
      <c r="L61" s="12">
        <f>$G34*J34</f>
        <v>1513.6705908000872</v>
      </c>
      <c r="M61" s="12"/>
      <c r="N61" s="12">
        <f>$G34*K34</f>
        <v>2046.3525179856117</v>
      </c>
      <c r="O61" s="12"/>
      <c r="P61" s="12">
        <f>$G34*L34</f>
        <v>2293.3786788750817</v>
      </c>
      <c r="Q61" s="12"/>
      <c r="R61" s="12">
        <f>$G34*M34</f>
        <v>2759.9836494440815</v>
      </c>
      <c r="S61" s="12"/>
      <c r="T61" s="12">
        <f>$G34*N34</f>
        <v>2282.1964246784391</v>
      </c>
      <c r="U61" s="12"/>
      <c r="V61" s="12">
        <f>$G34*O34</f>
        <v>1286.9758011772401</v>
      </c>
      <c r="W61" s="12"/>
      <c r="X61" s="12">
        <f>$G34*P34</f>
        <v>1419.12971441029</v>
      </c>
      <c r="Y61" s="36">
        <f>$G34*Q34</f>
        <v>0</v>
      </c>
      <c r="Z61" s="143">
        <f>$G34*R34</f>
        <v>0</v>
      </c>
      <c r="AA61" s="67">
        <f>$G34*S34</f>
        <v>2706.1055155875301</v>
      </c>
      <c r="AB61" s="67"/>
      <c r="AC61" s="66">
        <v>671</v>
      </c>
      <c r="AD61" s="12">
        <f t="shared" ref="AD61" si="58">$T34*U34</f>
        <v>0</v>
      </c>
      <c r="AE61" s="12"/>
      <c r="AF61" s="12">
        <f t="shared" si="33"/>
        <v>0</v>
      </c>
      <c r="AG61" s="12"/>
      <c r="AH61" s="12">
        <f t="shared" si="34"/>
        <v>0.9613180515759312</v>
      </c>
      <c r="AI61" s="12"/>
      <c r="AJ61" s="12">
        <f t="shared" si="35"/>
        <v>7.6905444126074496</v>
      </c>
      <c r="AK61" s="12"/>
      <c r="AL61" s="12">
        <f t="shared" si="36"/>
        <v>13.458452722063038</v>
      </c>
      <c r="AM61" s="12"/>
      <c r="AN61" s="12">
        <f t="shared" si="37"/>
        <v>30.762177650429798</v>
      </c>
      <c r="AO61" s="12"/>
      <c r="AP61" s="12">
        <f t="shared" si="38"/>
        <v>92.286532951289402</v>
      </c>
      <c r="AQ61" s="12"/>
      <c r="AR61" s="12">
        <f t="shared" si="39"/>
        <v>144.19770773638967</v>
      </c>
      <c r="AS61" s="12"/>
      <c r="AT61" s="12">
        <f t="shared" si="40"/>
        <v>380.68194842406876</v>
      </c>
      <c r="AU61" s="36">
        <f t="shared" si="41"/>
        <v>0</v>
      </c>
      <c r="AV61" s="143">
        <f t="shared" si="42"/>
        <v>0</v>
      </c>
      <c r="AW61" s="67">
        <f t="shared" si="43"/>
        <v>524.87965616045847</v>
      </c>
    </row>
    <row r="62" spans="2:49" s="137" customFormat="1" ht="14" thickBot="1" x14ac:dyDescent="0.2">
      <c r="B62" s="141">
        <f t="shared" si="8"/>
        <v>0</v>
      </c>
      <c r="C62" s="142">
        <f t="shared" si="9"/>
        <v>0</v>
      </c>
      <c r="D62" s="141">
        <f t="shared" si="10"/>
        <v>0</v>
      </c>
      <c r="F62" s="10" t="s">
        <v>119</v>
      </c>
      <c r="G62" s="6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36"/>
      <c r="Z62" s="143"/>
      <c r="AA62" s="67"/>
      <c r="AB62" s="67"/>
      <c r="AC62" s="66">
        <v>10834</v>
      </c>
      <c r="AD62" s="12">
        <f t="shared" ref="AD62" si="59">$T35*U35</f>
        <v>1</v>
      </c>
      <c r="AE62" s="12"/>
      <c r="AF62" s="12">
        <f t="shared" si="33"/>
        <v>6</v>
      </c>
      <c r="AG62" s="12"/>
      <c r="AH62" s="12">
        <f t="shared" si="34"/>
        <v>48</v>
      </c>
      <c r="AI62" s="12"/>
      <c r="AJ62" s="12">
        <f t="shared" si="35"/>
        <v>169</v>
      </c>
      <c r="AK62" s="12"/>
      <c r="AL62" s="12">
        <f t="shared" si="36"/>
        <v>418</v>
      </c>
      <c r="AM62" s="12"/>
      <c r="AN62" s="12">
        <f t="shared" si="37"/>
        <v>1065</v>
      </c>
      <c r="AO62" s="12"/>
      <c r="AP62" s="12">
        <f t="shared" si="38"/>
        <v>2109</v>
      </c>
      <c r="AQ62" s="12"/>
      <c r="AR62" s="12">
        <f t="shared" si="39"/>
        <v>2888</v>
      </c>
      <c r="AS62" s="12"/>
      <c r="AT62" s="12">
        <f t="shared" si="40"/>
        <v>4130</v>
      </c>
      <c r="AU62" s="144">
        <f t="shared" si="41"/>
        <v>6500.4</v>
      </c>
      <c r="AV62" s="145">
        <f t="shared" si="42"/>
        <v>4333.6000000000004</v>
      </c>
      <c r="AW62" s="146">
        <f t="shared" si="43"/>
        <v>7017.9999999999991</v>
      </c>
    </row>
    <row r="63" spans="2:49" s="137" customFormat="1" ht="14" thickBot="1" x14ac:dyDescent="0.2">
      <c r="B63" s="141">
        <f t="shared" si="8"/>
        <v>0</v>
      </c>
      <c r="C63" s="141">
        <f t="shared" si="9"/>
        <v>0</v>
      </c>
      <c r="D63" s="141">
        <f t="shared" si="10"/>
        <v>34.81217308606756</v>
      </c>
      <c r="F63" s="147" t="s">
        <v>120</v>
      </c>
      <c r="G63" s="146">
        <v>14642</v>
      </c>
      <c r="H63" s="12">
        <f t="shared" ref="H63" si="60">$G36*H36</f>
        <v>125.32382310984309</v>
      </c>
      <c r="I63" s="12"/>
      <c r="J63" s="12">
        <f>$G36*I36</f>
        <v>320.27199239182119</v>
      </c>
      <c r="K63" s="12"/>
      <c r="L63" s="12">
        <f>$G36*J36</f>
        <v>1963.4065620542083</v>
      </c>
      <c r="M63" s="12"/>
      <c r="N63" s="12">
        <f>$G36*K36</f>
        <v>2457.7394198763668</v>
      </c>
      <c r="O63" s="12"/>
      <c r="P63" s="12">
        <f>$G36*L36</f>
        <v>2847.6357584403231</v>
      </c>
      <c r="Q63" s="12"/>
      <c r="R63" s="12">
        <f>$G36*M36</f>
        <v>2771.0489776509748</v>
      </c>
      <c r="S63" s="12"/>
      <c r="T63" s="12">
        <f>$G36*N36</f>
        <v>2346.340466000951</v>
      </c>
      <c r="U63" s="12"/>
      <c r="V63" s="12">
        <f>$G36*O36</f>
        <v>1148.8017118402281</v>
      </c>
      <c r="W63" s="12"/>
      <c r="X63" s="12">
        <f>$G36*P36</f>
        <v>626.61911554921539</v>
      </c>
      <c r="Y63" s="144">
        <f>$G36*Q36</f>
        <v>7467.42</v>
      </c>
      <c r="Z63" s="145">
        <f>$G36*R36</f>
        <v>7174.58</v>
      </c>
      <c r="AA63" s="146">
        <f>$G36*S36</f>
        <v>1775.4208273894435</v>
      </c>
      <c r="AB63" s="67"/>
      <c r="AC63" s="148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2:49" x14ac:dyDescent="0.15"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</row>
    <row r="66" spans="3:49" ht="14" thickBot="1" x14ac:dyDescent="0.2"/>
    <row r="67" spans="3:49" x14ac:dyDescent="0.15">
      <c r="F67" s="115"/>
      <c r="G67" s="156" t="s">
        <v>11</v>
      </c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7"/>
      <c r="Y67" s="115"/>
      <c r="Z67" s="116"/>
      <c r="AA67" s="37" t="s">
        <v>11</v>
      </c>
      <c r="AB67" s="149"/>
      <c r="AC67" s="160" t="s">
        <v>14</v>
      </c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7"/>
      <c r="AU67" s="115"/>
      <c r="AV67" s="116"/>
      <c r="AW67" s="37" t="s">
        <v>14</v>
      </c>
    </row>
    <row r="68" spans="3:49" ht="14" thickBot="1" x14ac:dyDescent="0.2">
      <c r="F68" s="5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9"/>
      <c r="Y68" s="5"/>
      <c r="Z68" s="7"/>
      <c r="AA68" s="38"/>
      <c r="AB68" s="149"/>
      <c r="AC68" s="161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9"/>
      <c r="AU68" s="86"/>
      <c r="AV68" s="87"/>
      <c r="AW68" s="38"/>
    </row>
    <row r="69" spans="3:49" x14ac:dyDescent="0.15">
      <c r="F69" s="115" t="s">
        <v>19</v>
      </c>
      <c r="G69" s="64" t="s">
        <v>13</v>
      </c>
      <c r="H69" s="114">
        <v>0</v>
      </c>
      <c r="I69" s="114">
        <v>5</v>
      </c>
      <c r="J69" s="114">
        <v>10</v>
      </c>
      <c r="K69" s="114">
        <v>15</v>
      </c>
      <c r="L69" s="114">
        <v>20</v>
      </c>
      <c r="M69" s="114">
        <v>25</v>
      </c>
      <c r="N69" s="114">
        <v>30</v>
      </c>
      <c r="O69" s="114">
        <v>35</v>
      </c>
      <c r="P69" s="114">
        <v>40</v>
      </c>
      <c r="Q69" s="114">
        <v>45</v>
      </c>
      <c r="R69" s="114">
        <v>50</v>
      </c>
      <c r="S69" s="114">
        <v>55</v>
      </c>
      <c r="T69" s="114">
        <v>60</v>
      </c>
      <c r="U69" s="114">
        <v>65</v>
      </c>
      <c r="V69" s="114">
        <v>70</v>
      </c>
      <c r="W69" s="114">
        <v>75</v>
      </c>
      <c r="X69" s="114" t="s">
        <v>25</v>
      </c>
      <c r="Y69" s="115" t="s">
        <v>15</v>
      </c>
      <c r="Z69" s="116" t="s">
        <v>16</v>
      </c>
      <c r="AA69" s="37" t="s">
        <v>32</v>
      </c>
      <c r="AB69" s="150"/>
      <c r="AC69" s="64" t="s">
        <v>13</v>
      </c>
      <c r="AD69" s="114">
        <v>0</v>
      </c>
      <c r="AE69" s="114">
        <v>5</v>
      </c>
      <c r="AF69" s="114">
        <v>10</v>
      </c>
      <c r="AG69" s="114">
        <v>15</v>
      </c>
      <c r="AH69" s="114">
        <v>20</v>
      </c>
      <c r="AI69" s="114">
        <v>25</v>
      </c>
      <c r="AJ69" s="114">
        <v>30</v>
      </c>
      <c r="AK69" s="114">
        <v>35</v>
      </c>
      <c r="AL69" s="114">
        <v>40</v>
      </c>
      <c r="AM69" s="114">
        <v>45</v>
      </c>
      <c r="AN69" s="114">
        <v>50</v>
      </c>
      <c r="AO69" s="114">
        <v>55</v>
      </c>
      <c r="AP69" s="114">
        <v>60</v>
      </c>
      <c r="AQ69" s="114">
        <v>65</v>
      </c>
      <c r="AR69" s="114">
        <v>70</v>
      </c>
      <c r="AS69" s="114">
        <v>75</v>
      </c>
      <c r="AT69" s="114" t="s">
        <v>25</v>
      </c>
      <c r="AU69" s="115" t="s">
        <v>15</v>
      </c>
      <c r="AV69" s="116" t="s">
        <v>16</v>
      </c>
      <c r="AW69" s="37" t="s">
        <v>32</v>
      </c>
    </row>
    <row r="70" spans="3:49" x14ac:dyDescent="0.15">
      <c r="F70" s="151"/>
      <c r="G70" s="6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32"/>
      <c r="Z70" s="9"/>
      <c r="AA70" s="39"/>
      <c r="AB70" s="70"/>
      <c r="AC70" s="65"/>
      <c r="AD70" s="140"/>
      <c r="AE70" s="140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32"/>
      <c r="AV70" s="9"/>
      <c r="AW70" s="39"/>
    </row>
    <row r="71" spans="3:49" x14ac:dyDescent="0.15">
      <c r="F71" s="10"/>
      <c r="G71" s="6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33"/>
      <c r="Z71" s="14"/>
      <c r="AA71" s="40"/>
      <c r="AB71" s="70"/>
      <c r="AC71" s="66"/>
      <c r="AD71" s="12"/>
      <c r="AE71" s="12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33"/>
      <c r="AV71" s="14"/>
      <c r="AW71" s="39"/>
    </row>
    <row r="72" spans="3:49" x14ac:dyDescent="0.15">
      <c r="C72" s="138">
        <f>SUM(AD72:AT72)</f>
        <v>755</v>
      </c>
      <c r="D72" s="138">
        <f>SUM(H72:X72)</f>
        <v>23487</v>
      </c>
      <c r="F72" s="10" t="str">
        <f>F48</f>
        <v>Switzerland</v>
      </c>
      <c r="G72" s="67">
        <f>G48</f>
        <v>23487</v>
      </c>
      <c r="H72" s="12">
        <f>H48/2</f>
        <v>44</v>
      </c>
      <c r="I72" s="12">
        <f>H48/2</f>
        <v>44</v>
      </c>
      <c r="J72" s="12">
        <f>J48/2</f>
        <v>299.5</v>
      </c>
      <c r="K72" s="12">
        <f>J48/2</f>
        <v>299.5</v>
      </c>
      <c r="L72" s="12">
        <f>L48/2</f>
        <v>1369.5</v>
      </c>
      <c r="M72" s="12">
        <f>L48/2</f>
        <v>1369.5</v>
      </c>
      <c r="N72" s="12">
        <f>N48/2</f>
        <v>1554</v>
      </c>
      <c r="O72" s="12">
        <f>N48/2</f>
        <v>1554</v>
      </c>
      <c r="P72" s="12">
        <f>P48/2</f>
        <v>1877.5</v>
      </c>
      <c r="Q72" s="12">
        <f>P48/2</f>
        <v>1877.5</v>
      </c>
      <c r="R72" s="12">
        <f>R48/2</f>
        <v>2486</v>
      </c>
      <c r="S72" s="12">
        <f>R48/2</f>
        <v>2486</v>
      </c>
      <c r="T72" s="12">
        <f>T48/2</f>
        <v>1511.5</v>
      </c>
      <c r="U72" s="12">
        <f>T48/2</f>
        <v>1511.5</v>
      </c>
      <c r="V72" s="12">
        <f>V48/2</f>
        <v>1191.5</v>
      </c>
      <c r="W72" s="12">
        <f>V48/2</f>
        <v>1191.5</v>
      </c>
      <c r="X72" s="12">
        <f>X48</f>
        <v>2820</v>
      </c>
      <c r="Y72" s="36">
        <f>Y48</f>
        <v>12491</v>
      </c>
      <c r="Z72" s="36">
        <f>Z48</f>
        <v>10996</v>
      </c>
      <c r="AA72" s="67">
        <f>AA48</f>
        <v>5203</v>
      </c>
      <c r="AB72" s="67"/>
      <c r="AC72" s="67">
        <f>AC48</f>
        <v>755</v>
      </c>
      <c r="AD72" s="12">
        <f>AD48/2</f>
        <v>0</v>
      </c>
      <c r="AE72" s="12">
        <f>AD48/2</f>
        <v>0</v>
      </c>
      <c r="AF72" s="12">
        <f>AF48/2</f>
        <v>0</v>
      </c>
      <c r="AG72" s="12">
        <f>AF48/2</f>
        <v>0</v>
      </c>
      <c r="AH72" s="12">
        <f>AH48/2</f>
        <v>0</v>
      </c>
      <c r="AI72" s="12">
        <f>AH48/2</f>
        <v>0</v>
      </c>
      <c r="AJ72" s="12">
        <f>AJ48/2</f>
        <v>2</v>
      </c>
      <c r="AK72" s="12">
        <f>AJ48/2</f>
        <v>2</v>
      </c>
      <c r="AL72" s="12">
        <f>AL48/2</f>
        <v>0.5</v>
      </c>
      <c r="AM72" s="12">
        <f>AL48/2</f>
        <v>0.5</v>
      </c>
      <c r="AN72" s="12">
        <f>AN48/2</f>
        <v>8.5</v>
      </c>
      <c r="AO72" s="12">
        <f>AN48/2</f>
        <v>8.5</v>
      </c>
      <c r="AP72" s="12">
        <f>AP48/2</f>
        <v>30.5</v>
      </c>
      <c r="AQ72" s="12">
        <f>AP48/2</f>
        <v>30.5</v>
      </c>
      <c r="AR72" s="12">
        <f>AR48/2</f>
        <v>86</v>
      </c>
      <c r="AS72" s="12">
        <f>AR48/2</f>
        <v>86</v>
      </c>
      <c r="AT72" s="12">
        <f>AT48</f>
        <v>500.00000000000006</v>
      </c>
      <c r="AU72" s="36">
        <f>AU48</f>
        <v>474.00000000000006</v>
      </c>
      <c r="AV72" s="143">
        <f>AV48</f>
        <v>281</v>
      </c>
      <c r="AW72" s="67">
        <f>AW48</f>
        <v>672.00000000000011</v>
      </c>
    </row>
    <row r="73" spans="3:49" x14ac:dyDescent="0.15">
      <c r="C73" s="138">
        <f t="shared" ref="C73:C84" si="61">SUM(AD73:AT73)</f>
        <v>204</v>
      </c>
      <c r="D73" s="138">
        <f t="shared" ref="D73:D85" si="62">SUM(H73:X73)</f>
        <v>10423</v>
      </c>
      <c r="F73" s="10" t="str">
        <f t="shared" ref="F73:G87" si="63">F49</f>
        <v>South Korea</v>
      </c>
      <c r="G73" s="67">
        <f t="shared" si="63"/>
        <v>10423</v>
      </c>
      <c r="H73" s="12">
        <f t="shared" ref="H73:H87" si="64">H49/2</f>
        <v>64</v>
      </c>
      <c r="I73" s="12">
        <f t="shared" ref="I73:I87" si="65">H49/2</f>
        <v>64</v>
      </c>
      <c r="J73" s="12">
        <f t="shared" ref="J73:J87" si="66">J49/2</f>
        <v>276</v>
      </c>
      <c r="K73" s="12">
        <f t="shared" ref="K73:K87" si="67">J49/2</f>
        <v>276</v>
      </c>
      <c r="L73" s="12">
        <f t="shared" ref="L73:L87" si="68">L49/2</f>
        <v>1422</v>
      </c>
      <c r="M73" s="12">
        <f t="shared" ref="M73:M87" si="69">L49/2</f>
        <v>1422</v>
      </c>
      <c r="N73" s="12">
        <f t="shared" ref="N73:N87" si="70">N49/2</f>
        <v>554.5</v>
      </c>
      <c r="O73" s="12">
        <f t="shared" ref="O73:O87" si="71">N49/2</f>
        <v>554.5</v>
      </c>
      <c r="P73" s="12">
        <f t="shared" ref="P73:P87" si="72">P49/2</f>
        <v>697</v>
      </c>
      <c r="Q73" s="12">
        <f t="shared" ref="Q73:Q87" si="73">P49/2</f>
        <v>697</v>
      </c>
      <c r="R73" s="12">
        <f t="shared" ref="R73:R87" si="74">R49/2</f>
        <v>958.50000000000011</v>
      </c>
      <c r="S73" s="12">
        <f t="shared" ref="S73:S87" si="75">R49/2</f>
        <v>958.50000000000011</v>
      </c>
      <c r="T73" s="12">
        <f t="shared" ref="T73:T87" si="76">T49/2</f>
        <v>657.00000000000011</v>
      </c>
      <c r="U73" s="12">
        <f t="shared" ref="U73:U87" si="77">T49/2</f>
        <v>657.00000000000011</v>
      </c>
      <c r="V73" s="12">
        <f t="shared" ref="V73:V87" si="78">V49/2</f>
        <v>346</v>
      </c>
      <c r="W73" s="12">
        <f t="shared" ref="W73:W87" si="79">V49/2</f>
        <v>346</v>
      </c>
      <c r="X73" s="12">
        <f t="shared" ref="X73:AA83" si="80">X49</f>
        <v>473.00000000000006</v>
      </c>
      <c r="Y73" s="36">
        <f t="shared" si="80"/>
        <v>6238</v>
      </c>
      <c r="Z73" s="36">
        <f t="shared" si="80"/>
        <v>4185</v>
      </c>
      <c r="AA73" s="67">
        <f t="shared" si="80"/>
        <v>1165</v>
      </c>
      <c r="AB73" s="67"/>
      <c r="AC73" s="66">
        <v>204</v>
      </c>
      <c r="AD73" s="12">
        <f t="shared" ref="AD73:AD86" si="81">AD49/2</f>
        <v>0</v>
      </c>
      <c r="AE73" s="12">
        <f t="shared" ref="AE73:AE86" si="82">AD49/2</f>
        <v>0</v>
      </c>
      <c r="AF73" s="12">
        <f t="shared" ref="AF73:AF86" si="83">AF49/2</f>
        <v>0</v>
      </c>
      <c r="AG73" s="12">
        <f t="shared" ref="AG73:AG86" si="84">AF49/2</f>
        <v>0</v>
      </c>
      <c r="AH73" s="12">
        <f t="shared" ref="AH73:AH86" si="85">AH49/2</f>
        <v>0</v>
      </c>
      <c r="AI73" s="12">
        <f t="shared" ref="AI73:AI86" si="86">AH49/2</f>
        <v>0</v>
      </c>
      <c r="AJ73" s="12">
        <f t="shared" ref="AJ73:AJ86" si="87">AJ49/2</f>
        <v>0.5</v>
      </c>
      <c r="AK73" s="12">
        <f t="shared" ref="AK73:AK86" si="88">AJ49/2</f>
        <v>0.5</v>
      </c>
      <c r="AL73" s="12">
        <f t="shared" ref="AL73:AL86" si="89">AL49/2</f>
        <v>1.5</v>
      </c>
      <c r="AM73" s="12">
        <f t="shared" ref="AM73:AM86" si="90">AL49/2</f>
        <v>1.5</v>
      </c>
      <c r="AN73" s="12">
        <f t="shared" ref="AN73:AN86" si="91">AN49/2</f>
        <v>6.5</v>
      </c>
      <c r="AO73" s="12">
        <f t="shared" ref="AO73:AO86" si="92">AN49/2</f>
        <v>6.5</v>
      </c>
      <c r="AP73" s="12">
        <f t="shared" ref="AP73:AP86" si="93">AP49/2</f>
        <v>13.5</v>
      </c>
      <c r="AQ73" s="12">
        <f t="shared" ref="AQ73:AQ86" si="94">AP49/2</f>
        <v>13.5</v>
      </c>
      <c r="AR73" s="12">
        <f t="shared" ref="AR73:AR86" si="95">AR49/2</f>
        <v>30</v>
      </c>
      <c r="AS73" s="12">
        <f t="shared" ref="AS73:AS86" si="96">AR49/2</f>
        <v>30</v>
      </c>
      <c r="AT73" s="12">
        <f t="shared" ref="AT73:AW73" si="97">AT49</f>
        <v>100</v>
      </c>
      <c r="AU73" s="36">
        <f t="shared" si="97"/>
        <v>107</v>
      </c>
      <c r="AV73" s="143">
        <f t="shared" si="97"/>
        <v>97</v>
      </c>
      <c r="AW73" s="67">
        <f t="shared" si="97"/>
        <v>160</v>
      </c>
    </row>
    <row r="74" spans="3:49" x14ac:dyDescent="0.15">
      <c r="C74" s="138">
        <f t="shared" si="61"/>
        <v>409</v>
      </c>
      <c r="D74" s="138">
        <f t="shared" si="62"/>
        <v>13956</v>
      </c>
      <c r="F74" s="10" t="str">
        <f t="shared" si="63"/>
        <v>Portugal</v>
      </c>
      <c r="G74" s="67">
        <f t="shared" si="63"/>
        <v>13956</v>
      </c>
      <c r="H74" s="12">
        <f t="shared" si="64"/>
        <v>103</v>
      </c>
      <c r="I74" s="12">
        <f t="shared" si="65"/>
        <v>103</v>
      </c>
      <c r="J74" s="12">
        <f t="shared" si="66"/>
        <v>175.5</v>
      </c>
      <c r="K74" s="12">
        <f t="shared" si="67"/>
        <v>175.5</v>
      </c>
      <c r="L74" s="12">
        <f t="shared" si="68"/>
        <v>722</v>
      </c>
      <c r="M74" s="12">
        <f t="shared" si="69"/>
        <v>722</v>
      </c>
      <c r="N74" s="12">
        <f t="shared" si="70"/>
        <v>1006.5000000000001</v>
      </c>
      <c r="O74" s="12">
        <f t="shared" si="71"/>
        <v>1006.5000000000001</v>
      </c>
      <c r="P74" s="12">
        <f t="shared" si="72"/>
        <v>1241.5</v>
      </c>
      <c r="Q74" s="12">
        <f t="shared" si="73"/>
        <v>1241.5</v>
      </c>
      <c r="R74" s="12">
        <f t="shared" si="74"/>
        <v>1228.5</v>
      </c>
      <c r="S74" s="12">
        <f t="shared" si="75"/>
        <v>1228.5</v>
      </c>
      <c r="T74" s="12">
        <f t="shared" si="76"/>
        <v>890</v>
      </c>
      <c r="U74" s="12">
        <f t="shared" si="77"/>
        <v>890</v>
      </c>
      <c r="V74" s="12">
        <f t="shared" si="78"/>
        <v>642</v>
      </c>
      <c r="W74" s="12">
        <f t="shared" si="79"/>
        <v>642</v>
      </c>
      <c r="X74" s="12">
        <f t="shared" si="80"/>
        <v>1937.9999999999998</v>
      </c>
      <c r="Y74" s="36">
        <f t="shared" si="80"/>
        <v>7994</v>
      </c>
      <c r="Z74" s="36">
        <f t="shared" si="80"/>
        <v>5962</v>
      </c>
      <c r="AA74" s="67">
        <f t="shared" si="80"/>
        <v>3222</v>
      </c>
      <c r="AB74" s="67"/>
      <c r="AC74" s="66">
        <v>409</v>
      </c>
      <c r="AD74" s="12">
        <f t="shared" si="81"/>
        <v>0</v>
      </c>
      <c r="AE74" s="12">
        <f t="shared" si="82"/>
        <v>0</v>
      </c>
      <c r="AF74" s="12">
        <f t="shared" si="83"/>
        <v>0</v>
      </c>
      <c r="AG74" s="12">
        <f t="shared" si="84"/>
        <v>0</v>
      </c>
      <c r="AH74" s="12">
        <f t="shared" si="85"/>
        <v>0</v>
      </c>
      <c r="AI74" s="12">
        <f t="shared" si="86"/>
        <v>0</v>
      </c>
      <c r="AJ74" s="12">
        <f t="shared" si="87"/>
        <v>0</v>
      </c>
      <c r="AK74" s="12">
        <f t="shared" si="88"/>
        <v>0</v>
      </c>
      <c r="AL74" s="12">
        <f t="shared" si="89"/>
        <v>2</v>
      </c>
      <c r="AM74" s="12">
        <f t="shared" si="90"/>
        <v>2</v>
      </c>
      <c r="AN74" s="12">
        <f t="shared" si="91"/>
        <v>5</v>
      </c>
      <c r="AO74" s="12">
        <f t="shared" si="92"/>
        <v>5</v>
      </c>
      <c r="AP74" s="12">
        <f t="shared" si="93"/>
        <v>21</v>
      </c>
      <c r="AQ74" s="12">
        <f t="shared" si="94"/>
        <v>21</v>
      </c>
      <c r="AR74" s="12">
        <f t="shared" si="95"/>
        <v>44</v>
      </c>
      <c r="AS74" s="12">
        <f t="shared" si="96"/>
        <v>44</v>
      </c>
      <c r="AT74" s="12">
        <f t="shared" ref="AT74:AW74" si="98">AT50</f>
        <v>265</v>
      </c>
      <c r="AU74" s="36">
        <f t="shared" si="98"/>
        <v>219</v>
      </c>
      <c r="AV74" s="143">
        <f t="shared" si="98"/>
        <v>190</v>
      </c>
      <c r="AW74" s="67">
        <f t="shared" si="98"/>
        <v>353</v>
      </c>
    </row>
    <row r="75" spans="3:49" x14ac:dyDescent="0.15">
      <c r="C75" s="138">
        <f t="shared" si="61"/>
        <v>793.00000025999998</v>
      </c>
      <c r="D75" s="138">
        <f t="shared" si="62"/>
        <v>9141.0000000000018</v>
      </c>
      <c r="F75" s="10" t="str">
        <f t="shared" si="63"/>
        <v>Sweden</v>
      </c>
      <c r="G75" s="67">
        <f t="shared" si="63"/>
        <v>9141</v>
      </c>
      <c r="H75" s="12">
        <f t="shared" si="64"/>
        <v>26.261545967042498</v>
      </c>
      <c r="I75" s="12">
        <f t="shared" si="65"/>
        <v>26.261545967042498</v>
      </c>
      <c r="J75" s="12">
        <f t="shared" si="66"/>
        <v>75.811632697311353</v>
      </c>
      <c r="K75" s="12">
        <f t="shared" si="67"/>
        <v>75.811632697311353</v>
      </c>
      <c r="L75" s="12">
        <f t="shared" si="68"/>
        <v>330.00357762359062</v>
      </c>
      <c r="M75" s="12">
        <f t="shared" si="69"/>
        <v>330.00357762359062</v>
      </c>
      <c r="N75" s="12">
        <f t="shared" si="70"/>
        <v>420.18473547267996</v>
      </c>
      <c r="O75" s="12">
        <f t="shared" si="71"/>
        <v>420.18473547267996</v>
      </c>
      <c r="P75" s="12">
        <f t="shared" si="72"/>
        <v>594.60104076322637</v>
      </c>
      <c r="Q75" s="12">
        <f t="shared" si="73"/>
        <v>594.60104076322637</v>
      </c>
      <c r="R75" s="12">
        <f t="shared" si="74"/>
        <v>792.80138768430186</v>
      </c>
      <c r="S75" s="12">
        <f t="shared" si="75"/>
        <v>792.80138768430186</v>
      </c>
      <c r="T75" s="12">
        <f t="shared" si="76"/>
        <v>644.15112749349521</v>
      </c>
      <c r="U75" s="12">
        <f t="shared" si="77"/>
        <v>644.15112749349521</v>
      </c>
      <c r="V75" s="12">
        <f t="shared" si="78"/>
        <v>644.15112749349521</v>
      </c>
      <c r="W75" s="12">
        <f t="shared" si="79"/>
        <v>644.15112749349521</v>
      </c>
      <c r="X75" s="12">
        <f t="shared" si="80"/>
        <v>2085.067649609714</v>
      </c>
      <c r="Y75" s="36">
        <f t="shared" si="80"/>
        <v>4618.0000000000009</v>
      </c>
      <c r="Z75" s="36">
        <f t="shared" si="80"/>
        <v>4523</v>
      </c>
      <c r="AA75" s="67">
        <f t="shared" si="80"/>
        <v>3373.3699045967046</v>
      </c>
      <c r="AB75" s="67"/>
      <c r="AC75" s="67">
        <v>793</v>
      </c>
      <c r="AD75" s="12">
        <f t="shared" si="81"/>
        <v>0</v>
      </c>
      <c r="AE75" s="12">
        <f t="shared" si="82"/>
        <v>0</v>
      </c>
      <c r="AF75" s="12">
        <f t="shared" si="83"/>
        <v>0</v>
      </c>
      <c r="AG75" s="12">
        <f t="shared" si="84"/>
        <v>0</v>
      </c>
      <c r="AH75" s="12">
        <f t="shared" si="85"/>
        <v>1.5</v>
      </c>
      <c r="AI75" s="12">
        <f t="shared" si="86"/>
        <v>1.5</v>
      </c>
      <c r="AJ75" s="12">
        <f t="shared" si="87"/>
        <v>0.5</v>
      </c>
      <c r="AK75" s="12">
        <f t="shared" si="88"/>
        <v>0.5</v>
      </c>
      <c r="AL75" s="12">
        <f t="shared" si="89"/>
        <v>2</v>
      </c>
      <c r="AM75" s="12">
        <f t="shared" si="90"/>
        <v>2</v>
      </c>
      <c r="AN75" s="12">
        <f t="shared" si="91"/>
        <v>15.5</v>
      </c>
      <c r="AO75" s="12">
        <f t="shared" si="92"/>
        <v>15.5</v>
      </c>
      <c r="AP75" s="12">
        <f t="shared" si="93"/>
        <v>28.5</v>
      </c>
      <c r="AQ75" s="12">
        <f t="shared" si="94"/>
        <v>28.5</v>
      </c>
      <c r="AR75" s="12">
        <f t="shared" si="95"/>
        <v>101.5</v>
      </c>
      <c r="AS75" s="12">
        <f t="shared" si="96"/>
        <v>101.5</v>
      </c>
      <c r="AT75" s="12">
        <f t="shared" ref="AT75:AW75" si="99">AT51</f>
        <v>494.00000026000004</v>
      </c>
      <c r="AU75" s="36">
        <f t="shared" si="99"/>
        <v>332</v>
      </c>
      <c r="AV75" s="143">
        <f t="shared" si="99"/>
        <v>460.99999999999994</v>
      </c>
      <c r="AW75" s="67">
        <f t="shared" si="99"/>
        <v>697.00000025999998</v>
      </c>
    </row>
    <row r="76" spans="3:49" x14ac:dyDescent="0.15">
      <c r="C76" s="138">
        <f t="shared" si="61"/>
        <v>0</v>
      </c>
      <c r="D76" s="138">
        <f t="shared" si="62"/>
        <v>6217.9999999999991</v>
      </c>
      <c r="F76" s="10" t="str">
        <f t="shared" si="63"/>
        <v>Norway</v>
      </c>
      <c r="G76" s="67">
        <f t="shared" si="63"/>
        <v>6218</v>
      </c>
      <c r="H76" s="12">
        <f t="shared" si="64"/>
        <v>34.320129870129868</v>
      </c>
      <c r="I76" s="12">
        <f t="shared" si="65"/>
        <v>34.320129870129868</v>
      </c>
      <c r="J76" s="12">
        <f t="shared" si="66"/>
        <v>129.70990259740259</v>
      </c>
      <c r="K76" s="12">
        <f t="shared" si="67"/>
        <v>129.70990259740259</v>
      </c>
      <c r="L76" s="12">
        <f t="shared" si="68"/>
        <v>439.60048701298706</v>
      </c>
      <c r="M76" s="12">
        <f t="shared" si="69"/>
        <v>439.60048701298706</v>
      </c>
      <c r="N76" s="12">
        <f t="shared" si="70"/>
        <v>496.6324675324675</v>
      </c>
      <c r="O76" s="12">
        <f t="shared" si="71"/>
        <v>496.6324675324675</v>
      </c>
      <c r="P76" s="12">
        <f t="shared" si="72"/>
        <v>583.4422077922078</v>
      </c>
      <c r="Q76" s="12">
        <f t="shared" si="73"/>
        <v>583.4422077922078</v>
      </c>
      <c r="R76" s="12">
        <f t="shared" si="74"/>
        <v>620.28587662337657</v>
      </c>
      <c r="S76" s="12">
        <f t="shared" si="75"/>
        <v>620.28587662337657</v>
      </c>
      <c r="T76" s="12">
        <f t="shared" si="76"/>
        <v>368.43668831168833</v>
      </c>
      <c r="U76" s="12">
        <f t="shared" si="77"/>
        <v>368.43668831168833</v>
      </c>
      <c r="V76" s="12">
        <f t="shared" si="78"/>
        <v>247.81152597402598</v>
      </c>
      <c r="W76" s="12">
        <f t="shared" si="79"/>
        <v>247.81152597402598</v>
      </c>
      <c r="X76" s="12">
        <f t="shared" si="80"/>
        <v>377.52142857142854</v>
      </c>
      <c r="Y76" s="36">
        <f t="shared" si="80"/>
        <v>3109</v>
      </c>
      <c r="Z76" s="36">
        <f t="shared" si="80"/>
        <v>3109</v>
      </c>
      <c r="AA76" s="67">
        <f t="shared" si="80"/>
        <v>873.14448051948045</v>
      </c>
      <c r="AB76" s="67"/>
      <c r="AC76" s="6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36"/>
      <c r="AV76" s="143"/>
      <c r="AW76" s="67"/>
    </row>
    <row r="77" spans="3:49" x14ac:dyDescent="0.15">
      <c r="C77" s="138">
        <f t="shared" si="61"/>
        <v>16651.54</v>
      </c>
      <c r="D77" s="138">
        <f t="shared" si="62"/>
        <v>136110.03851816573</v>
      </c>
      <c r="F77" s="10" t="str">
        <f t="shared" si="63"/>
        <v>Italy</v>
      </c>
      <c r="G77" s="67">
        <f t="shared" si="63"/>
        <v>136110</v>
      </c>
      <c r="H77" s="12">
        <f t="shared" si="64"/>
        <v>508.84906125928086</v>
      </c>
      <c r="I77" s="12">
        <f t="shared" si="65"/>
        <v>508.84906125928086</v>
      </c>
      <c r="J77" s="12">
        <f t="shared" si="66"/>
        <v>0</v>
      </c>
      <c r="K77" s="12">
        <f t="shared" si="67"/>
        <v>0</v>
      </c>
      <c r="L77" s="12">
        <f t="shared" si="68"/>
        <v>3561.943428814966</v>
      </c>
      <c r="M77" s="12">
        <f t="shared" si="69"/>
        <v>3561.943428814966</v>
      </c>
      <c r="N77" s="12">
        <f t="shared" si="70"/>
        <v>4579.6415513335278</v>
      </c>
      <c r="O77" s="12">
        <f t="shared" si="71"/>
        <v>4579.6415513335278</v>
      </c>
      <c r="P77" s="12">
        <f t="shared" si="72"/>
        <v>8650.434041407776</v>
      </c>
      <c r="Q77" s="12">
        <f t="shared" si="73"/>
        <v>8650.434041407776</v>
      </c>
      <c r="R77" s="12">
        <f t="shared" si="74"/>
        <v>13526.904211809218</v>
      </c>
      <c r="S77" s="12">
        <f t="shared" si="75"/>
        <v>13526.904211809218</v>
      </c>
      <c r="T77" s="12">
        <f t="shared" si="76"/>
        <v>11064.640143160141</v>
      </c>
      <c r="U77" s="12">
        <f t="shared" si="77"/>
        <v>11064.640143160141</v>
      </c>
      <c r="V77" s="12">
        <f t="shared" si="78"/>
        <v>11668.735310757696</v>
      </c>
      <c r="W77" s="12">
        <f t="shared" si="79"/>
        <v>11668.735310757696</v>
      </c>
      <c r="X77" s="12">
        <f t="shared" si="80"/>
        <v>28987.743021080521</v>
      </c>
      <c r="Y77" s="36"/>
      <c r="Z77" s="36"/>
      <c r="AA77" s="67">
        <f t="shared" ref="AA77:AA87" si="100">AA53</f>
        <v>52325.213642595911</v>
      </c>
      <c r="AB77" s="67"/>
      <c r="AC77" s="67">
        <v>16654</v>
      </c>
      <c r="AD77" s="12">
        <f t="shared" si="81"/>
        <v>0.5</v>
      </c>
      <c r="AE77" s="12">
        <f t="shared" si="82"/>
        <v>0.5</v>
      </c>
      <c r="AF77" s="12">
        <f t="shared" si="83"/>
        <v>0</v>
      </c>
      <c r="AG77" s="12">
        <f t="shared" si="84"/>
        <v>0</v>
      </c>
      <c r="AH77" s="12">
        <f t="shared" si="85"/>
        <v>3.5</v>
      </c>
      <c r="AI77" s="12">
        <f t="shared" si="86"/>
        <v>3.5</v>
      </c>
      <c r="AJ77" s="12">
        <f t="shared" si="87"/>
        <v>18</v>
      </c>
      <c r="AK77" s="12">
        <f t="shared" si="88"/>
        <v>18</v>
      </c>
      <c r="AL77" s="12">
        <f t="shared" si="89"/>
        <v>76.5</v>
      </c>
      <c r="AM77" s="12">
        <f t="shared" si="90"/>
        <v>76.5</v>
      </c>
      <c r="AN77" s="12">
        <f t="shared" si="91"/>
        <v>319</v>
      </c>
      <c r="AO77" s="12">
        <f t="shared" si="92"/>
        <v>319</v>
      </c>
      <c r="AP77" s="12">
        <f t="shared" si="93"/>
        <v>978.5</v>
      </c>
      <c r="AQ77" s="12">
        <f t="shared" si="94"/>
        <v>978.5</v>
      </c>
      <c r="AR77" s="12">
        <f t="shared" si="95"/>
        <v>2683</v>
      </c>
      <c r="AS77" s="12">
        <f t="shared" si="96"/>
        <v>2683</v>
      </c>
      <c r="AT77" s="12">
        <f t="shared" ref="AT77:AW77" si="101">AT53</f>
        <v>8493.5400000000009</v>
      </c>
      <c r="AU77" s="36">
        <f t="shared" si="101"/>
        <v>0</v>
      </c>
      <c r="AV77" s="143">
        <f t="shared" si="101"/>
        <v>0</v>
      </c>
      <c r="AW77" s="67">
        <f t="shared" si="101"/>
        <v>13859.54</v>
      </c>
    </row>
    <row r="78" spans="3:49" x14ac:dyDescent="0.15">
      <c r="C78" s="138">
        <f t="shared" si="61"/>
        <v>6728.97955</v>
      </c>
      <c r="D78" s="138">
        <f t="shared" si="62"/>
        <v>106445.2623</v>
      </c>
      <c r="F78" s="10" t="str">
        <f t="shared" si="63"/>
        <v>Spain</v>
      </c>
      <c r="G78" s="67">
        <f t="shared" si="63"/>
        <v>106447</v>
      </c>
      <c r="H78" s="12">
        <f t="shared" si="64"/>
        <v>142.5</v>
      </c>
      <c r="I78" s="12">
        <f t="shared" si="65"/>
        <v>142.5</v>
      </c>
      <c r="J78" s="12">
        <f t="shared" si="66"/>
        <v>294</v>
      </c>
      <c r="K78" s="12">
        <f t="shared" si="67"/>
        <v>294</v>
      </c>
      <c r="L78" s="12">
        <f t="shared" si="68"/>
        <v>2690.5</v>
      </c>
      <c r="M78" s="12">
        <f t="shared" si="69"/>
        <v>2690.5</v>
      </c>
      <c r="N78" s="12">
        <f t="shared" si="70"/>
        <v>5170.5</v>
      </c>
      <c r="O78" s="12">
        <f t="shared" si="71"/>
        <v>5170.5</v>
      </c>
      <c r="P78" s="12">
        <f t="shared" si="72"/>
        <v>8044</v>
      </c>
      <c r="Q78" s="12">
        <f t="shared" si="73"/>
        <v>8044</v>
      </c>
      <c r="R78" s="12">
        <f t="shared" si="74"/>
        <v>9918</v>
      </c>
      <c r="S78" s="12">
        <f t="shared" si="75"/>
        <v>9918</v>
      </c>
      <c r="T78" s="12">
        <f t="shared" si="76"/>
        <v>8856.5</v>
      </c>
      <c r="U78" s="12">
        <f t="shared" si="77"/>
        <v>8856.5</v>
      </c>
      <c r="V78" s="12">
        <f t="shared" si="78"/>
        <v>8478.5</v>
      </c>
      <c r="W78" s="12">
        <f t="shared" si="79"/>
        <v>8478.5</v>
      </c>
      <c r="X78" s="12">
        <f t="shared" si="80"/>
        <v>19256.262300000002</v>
      </c>
      <c r="Y78" s="36">
        <f t="shared" si="80"/>
        <v>55450</v>
      </c>
      <c r="Z78" s="36">
        <f t="shared" si="80"/>
        <v>50977</v>
      </c>
      <c r="AA78" s="67">
        <f t="shared" si="100"/>
        <v>36213.262300000002</v>
      </c>
      <c r="AB78" s="67"/>
      <c r="AC78" s="67">
        <v>6729</v>
      </c>
      <c r="AD78" s="12">
        <f t="shared" si="81"/>
        <v>0.5</v>
      </c>
      <c r="AE78" s="12">
        <f t="shared" si="82"/>
        <v>0.5</v>
      </c>
      <c r="AF78" s="12">
        <f t="shared" si="83"/>
        <v>0.5</v>
      </c>
      <c r="AG78" s="12">
        <f t="shared" si="84"/>
        <v>0.5</v>
      </c>
      <c r="AH78" s="12">
        <f t="shared" si="85"/>
        <v>5.5</v>
      </c>
      <c r="AI78" s="12">
        <f t="shared" si="86"/>
        <v>5.5</v>
      </c>
      <c r="AJ78" s="12">
        <f t="shared" si="87"/>
        <v>12</v>
      </c>
      <c r="AK78" s="12">
        <f t="shared" si="88"/>
        <v>12</v>
      </c>
      <c r="AL78" s="12">
        <f t="shared" si="89"/>
        <v>30.499999999999996</v>
      </c>
      <c r="AM78" s="12">
        <f t="shared" si="90"/>
        <v>30.499999999999996</v>
      </c>
      <c r="AN78" s="12">
        <f t="shared" si="91"/>
        <v>98.5</v>
      </c>
      <c r="AO78" s="12">
        <f t="shared" si="92"/>
        <v>98.5</v>
      </c>
      <c r="AP78" s="12">
        <f t="shared" si="93"/>
        <v>298.5</v>
      </c>
      <c r="AQ78" s="12">
        <f t="shared" si="94"/>
        <v>298.5</v>
      </c>
      <c r="AR78" s="12">
        <f t="shared" si="95"/>
        <v>886.5</v>
      </c>
      <c r="AS78" s="12">
        <f t="shared" si="96"/>
        <v>886.5</v>
      </c>
      <c r="AT78" s="12">
        <f t="shared" ref="AT78:AW78" si="102">AT54</f>
        <v>4063.97955</v>
      </c>
      <c r="AU78" s="36">
        <f t="shared" si="102"/>
        <v>2652</v>
      </c>
      <c r="AV78" s="143">
        <f t="shared" si="102"/>
        <v>4103</v>
      </c>
      <c r="AW78" s="67">
        <f t="shared" si="102"/>
        <v>5836.97955</v>
      </c>
    </row>
    <row r="79" spans="3:49" x14ac:dyDescent="0.15">
      <c r="C79" s="138">
        <f t="shared" si="61"/>
        <v>2393.998216</v>
      </c>
      <c r="D79" s="138">
        <f t="shared" si="62"/>
        <v>21727.920099999999</v>
      </c>
      <c r="F79" s="10" t="str">
        <f t="shared" si="63"/>
        <v>Netherlands</v>
      </c>
      <c r="G79" s="67">
        <f t="shared" si="63"/>
        <v>21762</v>
      </c>
      <c r="H79" s="12">
        <f t="shared" si="64"/>
        <v>31.5</v>
      </c>
      <c r="I79" s="12">
        <f t="shared" si="65"/>
        <v>31.5</v>
      </c>
      <c r="J79" s="12">
        <f t="shared" si="66"/>
        <v>78</v>
      </c>
      <c r="K79" s="12">
        <f t="shared" si="67"/>
        <v>78</v>
      </c>
      <c r="L79" s="12">
        <f t="shared" si="68"/>
        <v>721</v>
      </c>
      <c r="M79" s="12">
        <f t="shared" si="69"/>
        <v>721</v>
      </c>
      <c r="N79" s="12">
        <f t="shared" si="70"/>
        <v>843</v>
      </c>
      <c r="O79" s="12">
        <f t="shared" si="71"/>
        <v>843</v>
      </c>
      <c r="P79" s="12">
        <f t="shared" si="72"/>
        <v>1115</v>
      </c>
      <c r="Q79" s="12">
        <f t="shared" si="73"/>
        <v>1115</v>
      </c>
      <c r="R79" s="12">
        <f t="shared" si="74"/>
        <v>1863</v>
      </c>
      <c r="S79" s="12">
        <f t="shared" si="75"/>
        <v>1863</v>
      </c>
      <c r="T79" s="12">
        <f t="shared" si="76"/>
        <v>1629.4999999999998</v>
      </c>
      <c r="U79" s="12">
        <f t="shared" si="77"/>
        <v>1629.4999999999998</v>
      </c>
      <c r="V79" s="12">
        <f t="shared" si="78"/>
        <v>2014.5</v>
      </c>
      <c r="W79" s="12">
        <f t="shared" si="79"/>
        <v>2014.5</v>
      </c>
      <c r="X79" s="12">
        <f t="shared" si="80"/>
        <v>5136.9201000000003</v>
      </c>
      <c r="Y79" s="36">
        <f t="shared" si="80"/>
        <v>11743</v>
      </c>
      <c r="Z79" s="36">
        <f t="shared" si="80"/>
        <v>9993</v>
      </c>
      <c r="AA79" s="67">
        <f t="shared" si="100"/>
        <v>9165.9200999999994</v>
      </c>
      <c r="AB79" s="67"/>
      <c r="AC79" s="67">
        <v>2396</v>
      </c>
      <c r="AD79" s="12">
        <f t="shared" si="81"/>
        <v>0</v>
      </c>
      <c r="AE79" s="12">
        <f t="shared" si="82"/>
        <v>0</v>
      </c>
      <c r="AF79" s="12">
        <f t="shared" si="83"/>
        <v>0</v>
      </c>
      <c r="AG79" s="12">
        <f t="shared" si="84"/>
        <v>0</v>
      </c>
      <c r="AH79" s="12">
        <f t="shared" si="85"/>
        <v>1</v>
      </c>
      <c r="AI79" s="12">
        <f t="shared" si="86"/>
        <v>1</v>
      </c>
      <c r="AJ79" s="12">
        <f t="shared" si="87"/>
        <v>1.5</v>
      </c>
      <c r="AK79" s="12">
        <f t="shared" si="88"/>
        <v>1.5</v>
      </c>
      <c r="AL79" s="12">
        <f t="shared" si="89"/>
        <v>4.5</v>
      </c>
      <c r="AM79" s="12">
        <f t="shared" si="90"/>
        <v>4.5</v>
      </c>
      <c r="AN79" s="12">
        <f t="shared" si="91"/>
        <v>26</v>
      </c>
      <c r="AO79" s="12">
        <f t="shared" si="92"/>
        <v>26</v>
      </c>
      <c r="AP79" s="12">
        <f t="shared" si="93"/>
        <v>111.5</v>
      </c>
      <c r="AQ79" s="12">
        <f t="shared" si="94"/>
        <v>111.5</v>
      </c>
      <c r="AR79" s="12">
        <f t="shared" si="95"/>
        <v>360</v>
      </c>
      <c r="AS79" s="12">
        <f t="shared" si="96"/>
        <v>360</v>
      </c>
      <c r="AT79" s="12">
        <f t="shared" ref="AT79:AW79" si="103">AT55</f>
        <v>1384.998216</v>
      </c>
      <c r="AU79" s="36">
        <f t="shared" si="103"/>
        <v>1467</v>
      </c>
      <c r="AV79" s="143">
        <f t="shared" si="103"/>
        <v>929</v>
      </c>
      <c r="AW79" s="67">
        <f t="shared" si="103"/>
        <v>2104.998216</v>
      </c>
    </row>
    <row r="80" spans="3:49" x14ac:dyDescent="0.15">
      <c r="C80" s="138">
        <f t="shared" si="61"/>
        <v>260</v>
      </c>
      <c r="D80" s="138">
        <f t="shared" si="62"/>
        <v>5985</v>
      </c>
      <c r="F80" s="10" t="str">
        <f t="shared" si="63"/>
        <v>Denmark</v>
      </c>
      <c r="G80" s="67">
        <f t="shared" si="63"/>
        <v>5996</v>
      </c>
      <c r="H80" s="12">
        <f t="shared" si="64"/>
        <v>26</v>
      </c>
      <c r="I80" s="12">
        <f t="shared" si="65"/>
        <v>26</v>
      </c>
      <c r="J80" s="12">
        <f t="shared" si="66"/>
        <v>75</v>
      </c>
      <c r="K80" s="12">
        <f t="shared" si="67"/>
        <v>75</v>
      </c>
      <c r="L80" s="12">
        <f t="shared" si="68"/>
        <v>339</v>
      </c>
      <c r="M80" s="12">
        <f t="shared" si="69"/>
        <v>339</v>
      </c>
      <c r="N80" s="12">
        <f t="shared" si="70"/>
        <v>394.00000000000006</v>
      </c>
      <c r="O80" s="12">
        <f t="shared" si="71"/>
        <v>394.00000000000006</v>
      </c>
      <c r="P80" s="12">
        <f t="shared" si="72"/>
        <v>582.5</v>
      </c>
      <c r="Q80" s="12">
        <f t="shared" si="73"/>
        <v>582.5</v>
      </c>
      <c r="R80" s="12">
        <f t="shared" si="74"/>
        <v>593.5</v>
      </c>
      <c r="S80" s="12">
        <f t="shared" si="75"/>
        <v>593.5</v>
      </c>
      <c r="T80" s="12">
        <f t="shared" si="76"/>
        <v>390.49999999999994</v>
      </c>
      <c r="U80" s="12">
        <f t="shared" si="77"/>
        <v>390.49999999999994</v>
      </c>
      <c r="V80" s="12">
        <f t="shared" si="78"/>
        <v>314</v>
      </c>
      <c r="W80" s="12">
        <f t="shared" si="79"/>
        <v>314</v>
      </c>
      <c r="X80" s="12">
        <f t="shared" si="80"/>
        <v>556</v>
      </c>
      <c r="Y80" s="36">
        <f t="shared" si="80"/>
        <v>3297.8</v>
      </c>
      <c r="Z80" s="36">
        <f t="shared" si="80"/>
        <v>2698.2000000000003</v>
      </c>
      <c r="AA80" s="67">
        <f t="shared" si="100"/>
        <v>2596</v>
      </c>
      <c r="AB80" s="67"/>
      <c r="AC80" s="66">
        <v>260</v>
      </c>
      <c r="AD80" s="12">
        <f t="shared" si="81"/>
        <v>0</v>
      </c>
      <c r="AE80" s="12">
        <f t="shared" si="82"/>
        <v>0</v>
      </c>
      <c r="AF80" s="12">
        <f t="shared" si="83"/>
        <v>0</v>
      </c>
      <c r="AG80" s="12">
        <f t="shared" si="84"/>
        <v>0</v>
      </c>
      <c r="AH80" s="12">
        <f t="shared" si="85"/>
        <v>0</v>
      </c>
      <c r="AI80" s="12">
        <f t="shared" si="86"/>
        <v>0</v>
      </c>
      <c r="AJ80" s="12">
        <f t="shared" si="87"/>
        <v>0</v>
      </c>
      <c r="AK80" s="12">
        <f t="shared" si="88"/>
        <v>0</v>
      </c>
      <c r="AL80" s="12">
        <f t="shared" si="89"/>
        <v>0</v>
      </c>
      <c r="AM80" s="12">
        <f t="shared" si="90"/>
        <v>0</v>
      </c>
      <c r="AN80" s="12">
        <f t="shared" si="91"/>
        <v>3.5</v>
      </c>
      <c r="AO80" s="12">
        <f t="shared" si="92"/>
        <v>3.5</v>
      </c>
      <c r="AP80" s="12">
        <f t="shared" si="93"/>
        <v>16</v>
      </c>
      <c r="AQ80" s="12">
        <f t="shared" si="94"/>
        <v>16</v>
      </c>
      <c r="AR80" s="12">
        <f t="shared" si="95"/>
        <v>41</v>
      </c>
      <c r="AS80" s="12">
        <f t="shared" si="96"/>
        <v>41</v>
      </c>
      <c r="AT80" s="12">
        <f t="shared" ref="AT80:AW80" si="104">AT56</f>
        <v>139</v>
      </c>
      <c r="AU80" s="36">
        <f t="shared" si="104"/>
        <v>158.6</v>
      </c>
      <c r="AV80" s="143">
        <f t="shared" si="104"/>
        <v>101.4</v>
      </c>
      <c r="AW80" s="67">
        <f t="shared" si="104"/>
        <v>221</v>
      </c>
    </row>
    <row r="81" spans="3:49" x14ac:dyDescent="0.15">
      <c r="C81" s="138">
        <f t="shared" si="61"/>
        <v>754.98451011057909</v>
      </c>
      <c r="D81" s="138">
        <f t="shared" si="62"/>
        <v>23282</v>
      </c>
      <c r="F81" s="10" t="str">
        <f t="shared" si="63"/>
        <v>Belgium</v>
      </c>
      <c r="G81" s="67">
        <f t="shared" si="63"/>
        <v>23282</v>
      </c>
      <c r="H81" s="12">
        <f t="shared" si="64"/>
        <v>73</v>
      </c>
      <c r="I81" s="12">
        <f t="shared" si="65"/>
        <v>73</v>
      </c>
      <c r="J81" s="12">
        <f t="shared" si="66"/>
        <v>108.5</v>
      </c>
      <c r="K81" s="12">
        <f t="shared" si="67"/>
        <v>108.5</v>
      </c>
      <c r="L81" s="12">
        <f t="shared" si="68"/>
        <v>960.99999999999989</v>
      </c>
      <c r="M81" s="12">
        <f t="shared" si="69"/>
        <v>960.99999999999989</v>
      </c>
      <c r="N81" s="12">
        <f t="shared" si="70"/>
        <v>1254.5</v>
      </c>
      <c r="O81" s="12">
        <f t="shared" si="71"/>
        <v>1254.5</v>
      </c>
      <c r="P81" s="12">
        <f t="shared" si="72"/>
        <v>1692.5</v>
      </c>
      <c r="Q81" s="12">
        <f t="shared" si="73"/>
        <v>1692.5</v>
      </c>
      <c r="R81" s="12">
        <f t="shared" si="74"/>
        <v>2071.5</v>
      </c>
      <c r="S81" s="12">
        <f t="shared" si="75"/>
        <v>2071.5</v>
      </c>
      <c r="T81" s="12">
        <f t="shared" si="76"/>
        <v>1502.0000000000002</v>
      </c>
      <c r="U81" s="12">
        <f t="shared" si="77"/>
        <v>1502.0000000000002</v>
      </c>
      <c r="V81" s="12">
        <f t="shared" si="78"/>
        <v>1510.9999999999998</v>
      </c>
      <c r="W81" s="12">
        <f t="shared" si="79"/>
        <v>1510.9999999999998</v>
      </c>
      <c r="X81" s="12">
        <f t="shared" si="80"/>
        <v>4934</v>
      </c>
      <c r="Y81" s="36">
        <f t="shared" ref="Y81:Z81" si="105">Y57</f>
        <v>0</v>
      </c>
      <c r="Z81" s="36">
        <f t="shared" si="105"/>
        <v>0</v>
      </c>
      <c r="AA81" s="67">
        <f t="shared" si="100"/>
        <v>7956</v>
      </c>
      <c r="AB81" s="67"/>
      <c r="AC81" s="66">
        <v>755</v>
      </c>
      <c r="AD81" s="12">
        <f t="shared" si="81"/>
        <v>-7.7449447105137513E-3</v>
      </c>
      <c r="AE81" s="12">
        <f t="shared" si="82"/>
        <v>-7.7449447105137513E-3</v>
      </c>
      <c r="AF81" s="12">
        <f t="shared" si="83"/>
        <v>0</v>
      </c>
      <c r="AG81" s="12">
        <f t="shared" si="84"/>
        <v>0</v>
      </c>
      <c r="AH81" s="12">
        <f t="shared" si="85"/>
        <v>0</v>
      </c>
      <c r="AI81" s="12">
        <f t="shared" si="86"/>
        <v>0</v>
      </c>
      <c r="AJ81" s="12">
        <f t="shared" si="87"/>
        <v>2</v>
      </c>
      <c r="AK81" s="12">
        <f t="shared" si="88"/>
        <v>2</v>
      </c>
      <c r="AL81" s="12">
        <f t="shared" si="89"/>
        <v>0.5</v>
      </c>
      <c r="AM81" s="12">
        <f t="shared" si="90"/>
        <v>0.5</v>
      </c>
      <c r="AN81" s="12">
        <f t="shared" si="91"/>
        <v>8.5</v>
      </c>
      <c r="AO81" s="12">
        <f t="shared" si="92"/>
        <v>8.5</v>
      </c>
      <c r="AP81" s="12">
        <f t="shared" si="93"/>
        <v>30.5</v>
      </c>
      <c r="AQ81" s="12">
        <f t="shared" si="94"/>
        <v>30.5</v>
      </c>
      <c r="AR81" s="12">
        <f t="shared" si="95"/>
        <v>86</v>
      </c>
      <c r="AS81" s="12">
        <f t="shared" si="96"/>
        <v>86</v>
      </c>
      <c r="AT81" s="12">
        <f t="shared" ref="AT81:AW81" si="106">AT57</f>
        <v>500.00000000000006</v>
      </c>
      <c r="AU81" s="36">
        <f t="shared" si="106"/>
        <v>474.00000000000006</v>
      </c>
      <c r="AV81" s="143">
        <f t="shared" si="106"/>
        <v>281</v>
      </c>
      <c r="AW81" s="67">
        <f t="shared" si="106"/>
        <v>672.00000000000011</v>
      </c>
    </row>
    <row r="82" spans="3:49" x14ac:dyDescent="0.15">
      <c r="C82" s="138">
        <f t="shared" si="61"/>
        <v>6.9996462254098075</v>
      </c>
      <c r="D82" s="138">
        <f t="shared" si="62"/>
        <v>619</v>
      </c>
      <c r="F82" s="10" t="str">
        <f t="shared" si="63"/>
        <v>Princess Cruise</v>
      </c>
      <c r="G82" s="67">
        <f t="shared" si="63"/>
        <v>619</v>
      </c>
      <c r="H82" s="12">
        <f t="shared" si="64"/>
        <v>0.5</v>
      </c>
      <c r="I82" s="12">
        <f t="shared" si="65"/>
        <v>0.5</v>
      </c>
      <c r="J82" s="12">
        <f t="shared" si="66"/>
        <v>2.5</v>
      </c>
      <c r="K82" s="12">
        <f t="shared" si="67"/>
        <v>2.5</v>
      </c>
      <c r="L82" s="12">
        <f t="shared" si="68"/>
        <v>14</v>
      </c>
      <c r="M82" s="12">
        <f t="shared" si="69"/>
        <v>14</v>
      </c>
      <c r="N82" s="12">
        <f t="shared" si="70"/>
        <v>17</v>
      </c>
      <c r="O82" s="12">
        <f t="shared" si="71"/>
        <v>17</v>
      </c>
      <c r="P82" s="12">
        <f t="shared" si="72"/>
        <v>13.500000000000002</v>
      </c>
      <c r="Q82" s="12">
        <f t="shared" si="73"/>
        <v>13.500000000000002</v>
      </c>
      <c r="R82" s="12">
        <f t="shared" si="74"/>
        <v>29.500000000000004</v>
      </c>
      <c r="S82" s="12">
        <f t="shared" si="75"/>
        <v>29.500000000000004</v>
      </c>
      <c r="T82" s="12">
        <f t="shared" si="76"/>
        <v>88.5</v>
      </c>
      <c r="U82" s="12">
        <f t="shared" si="77"/>
        <v>88.5</v>
      </c>
      <c r="V82" s="12">
        <f t="shared" si="78"/>
        <v>117</v>
      </c>
      <c r="W82" s="12">
        <f t="shared" si="79"/>
        <v>117</v>
      </c>
      <c r="X82" s="12">
        <f t="shared" si="80"/>
        <v>54.000000000000007</v>
      </c>
      <c r="Y82" s="36">
        <f t="shared" ref="Y82:Z82" si="107">Y58</f>
        <v>0</v>
      </c>
      <c r="Z82" s="36">
        <f t="shared" si="107"/>
        <v>0</v>
      </c>
      <c r="AA82" s="67">
        <f t="shared" si="100"/>
        <v>288</v>
      </c>
      <c r="AB82" s="67"/>
      <c r="AC82" s="66">
        <v>7</v>
      </c>
      <c r="AD82" s="12">
        <f t="shared" si="81"/>
        <v>-1.7688729509624074E-4</v>
      </c>
      <c r="AE82" s="12">
        <f t="shared" si="82"/>
        <v>-1.7688729509624074E-4</v>
      </c>
      <c r="AF82" s="12">
        <f t="shared" si="83"/>
        <v>0</v>
      </c>
      <c r="AG82" s="12">
        <f t="shared" si="84"/>
        <v>0</v>
      </c>
      <c r="AH82" s="12">
        <f t="shared" si="85"/>
        <v>0</v>
      </c>
      <c r="AI82" s="12">
        <f t="shared" si="86"/>
        <v>0</v>
      </c>
      <c r="AJ82" s="12">
        <f t="shared" si="87"/>
        <v>0</v>
      </c>
      <c r="AK82" s="12">
        <f t="shared" si="88"/>
        <v>0</v>
      </c>
      <c r="AL82" s="12">
        <f t="shared" si="89"/>
        <v>0</v>
      </c>
      <c r="AM82" s="12">
        <f t="shared" si="90"/>
        <v>0</v>
      </c>
      <c r="AN82" s="12">
        <f t="shared" si="91"/>
        <v>0</v>
      </c>
      <c r="AO82" s="12">
        <f t="shared" si="92"/>
        <v>0</v>
      </c>
      <c r="AP82" s="12">
        <f t="shared" si="93"/>
        <v>0</v>
      </c>
      <c r="AQ82" s="12">
        <f t="shared" si="94"/>
        <v>0</v>
      </c>
      <c r="AR82" s="12">
        <f t="shared" si="95"/>
        <v>3</v>
      </c>
      <c r="AS82" s="12">
        <f t="shared" si="96"/>
        <v>3</v>
      </c>
      <c r="AT82" s="12">
        <f t="shared" ref="AT82:AW82" si="108">AT58</f>
        <v>1</v>
      </c>
      <c r="AU82" s="36">
        <f t="shared" si="108"/>
        <v>0</v>
      </c>
      <c r="AV82" s="143">
        <f t="shared" si="108"/>
        <v>0</v>
      </c>
      <c r="AW82" s="67">
        <f t="shared" si="108"/>
        <v>7</v>
      </c>
    </row>
    <row r="83" spans="3:49" x14ac:dyDescent="0.15">
      <c r="C83" s="138">
        <f t="shared" si="61"/>
        <v>91</v>
      </c>
      <c r="D83" s="138">
        <f t="shared" si="62"/>
        <v>9809</v>
      </c>
      <c r="F83" s="10" t="str">
        <f t="shared" si="63"/>
        <v>Israel</v>
      </c>
      <c r="G83" s="67">
        <f t="shared" si="63"/>
        <v>9809</v>
      </c>
      <c r="H83" s="12">
        <f t="shared" si="64"/>
        <v>240</v>
      </c>
      <c r="I83" s="12">
        <f t="shared" si="65"/>
        <v>240</v>
      </c>
      <c r="J83" s="12">
        <f t="shared" si="66"/>
        <v>602.5</v>
      </c>
      <c r="K83" s="12">
        <f t="shared" si="67"/>
        <v>602.5</v>
      </c>
      <c r="L83" s="12">
        <f t="shared" si="68"/>
        <v>1133.5</v>
      </c>
      <c r="M83" s="12">
        <f t="shared" si="69"/>
        <v>1133.5</v>
      </c>
      <c r="N83" s="12">
        <f t="shared" si="70"/>
        <v>684.5</v>
      </c>
      <c r="O83" s="12">
        <f t="shared" si="71"/>
        <v>684.5</v>
      </c>
      <c r="P83" s="12">
        <f t="shared" si="72"/>
        <v>655</v>
      </c>
      <c r="Q83" s="12">
        <f t="shared" si="73"/>
        <v>655</v>
      </c>
      <c r="R83" s="12">
        <f t="shared" si="74"/>
        <v>641.5</v>
      </c>
      <c r="S83" s="12">
        <f t="shared" si="75"/>
        <v>641.5</v>
      </c>
      <c r="T83" s="12">
        <f t="shared" si="76"/>
        <v>515</v>
      </c>
      <c r="U83" s="12">
        <f t="shared" si="77"/>
        <v>515</v>
      </c>
      <c r="V83" s="12">
        <f t="shared" si="78"/>
        <v>259</v>
      </c>
      <c r="W83" s="12">
        <f t="shared" si="79"/>
        <v>259</v>
      </c>
      <c r="X83" s="12">
        <f t="shared" si="80"/>
        <v>347</v>
      </c>
      <c r="Y83" s="36">
        <f t="shared" ref="Y83:Z83" si="109">Y59</f>
        <v>0</v>
      </c>
      <c r="Z83" s="36">
        <f t="shared" si="109"/>
        <v>0</v>
      </c>
      <c r="AA83" s="67">
        <f t="shared" si="100"/>
        <v>865</v>
      </c>
      <c r="AB83" s="67"/>
      <c r="AC83" s="67">
        <v>91</v>
      </c>
      <c r="AD83" s="12">
        <f t="shared" si="81"/>
        <v>0</v>
      </c>
      <c r="AE83" s="12">
        <f t="shared" si="82"/>
        <v>0</v>
      </c>
      <c r="AF83" s="12">
        <f t="shared" si="83"/>
        <v>0</v>
      </c>
      <c r="AG83" s="12">
        <f t="shared" si="84"/>
        <v>0</v>
      </c>
      <c r="AH83" s="12">
        <f t="shared" si="85"/>
        <v>0</v>
      </c>
      <c r="AI83" s="12">
        <f t="shared" si="86"/>
        <v>0</v>
      </c>
      <c r="AJ83" s="12">
        <f t="shared" si="87"/>
        <v>0.5</v>
      </c>
      <c r="AK83" s="12">
        <f t="shared" si="88"/>
        <v>0.5</v>
      </c>
      <c r="AL83" s="12">
        <f t="shared" si="89"/>
        <v>0.5</v>
      </c>
      <c r="AM83" s="12">
        <f t="shared" si="90"/>
        <v>0.5</v>
      </c>
      <c r="AN83" s="12">
        <f t="shared" si="91"/>
        <v>0.5</v>
      </c>
      <c r="AO83" s="12">
        <f t="shared" si="92"/>
        <v>0.5</v>
      </c>
      <c r="AP83" s="12">
        <f t="shared" si="93"/>
        <v>5.5</v>
      </c>
      <c r="AQ83" s="12">
        <f t="shared" si="94"/>
        <v>5.5</v>
      </c>
      <c r="AR83" s="12">
        <f t="shared" si="95"/>
        <v>12.500000000000002</v>
      </c>
      <c r="AS83" s="12">
        <f t="shared" si="96"/>
        <v>12.500000000000002</v>
      </c>
      <c r="AT83" s="12">
        <f t="shared" ref="AT83:AW83" si="110">AT59</f>
        <v>52</v>
      </c>
      <c r="AU83" s="36">
        <f t="shared" si="110"/>
        <v>0</v>
      </c>
      <c r="AV83" s="143">
        <f t="shared" si="110"/>
        <v>0</v>
      </c>
      <c r="AW83" s="67">
        <f t="shared" si="110"/>
        <v>77</v>
      </c>
    </row>
    <row r="84" spans="3:49" x14ac:dyDescent="0.15">
      <c r="C84" s="138">
        <f t="shared" si="61"/>
        <v>9212.2457142857129</v>
      </c>
      <c r="D84" s="138"/>
      <c r="F84" s="10" t="str">
        <f t="shared" si="63"/>
        <v>France</v>
      </c>
      <c r="G84" s="6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36">
        <f t="shared" ref="Y84" si="111">Y60</f>
        <v>0</v>
      </c>
      <c r="Z84" s="36">
        <f t="shared" ref="Z84" si="112">Z60</f>
        <v>0</v>
      </c>
      <c r="AA84" s="67"/>
      <c r="AB84" s="67"/>
      <c r="AC84" s="67">
        <v>9186</v>
      </c>
      <c r="AD84" s="12">
        <f t="shared" si="81"/>
        <v>0</v>
      </c>
      <c r="AE84" s="12">
        <f t="shared" si="82"/>
        <v>0</v>
      </c>
      <c r="AF84" s="12">
        <f t="shared" si="83"/>
        <v>0</v>
      </c>
      <c r="AG84" s="12">
        <f t="shared" si="84"/>
        <v>0</v>
      </c>
      <c r="AH84" s="12">
        <f t="shared" si="85"/>
        <v>0</v>
      </c>
      <c r="AI84" s="12">
        <f t="shared" si="86"/>
        <v>0</v>
      </c>
      <c r="AJ84" s="12">
        <f t="shared" si="87"/>
        <v>50.472527472527474</v>
      </c>
      <c r="AK84" s="12">
        <f t="shared" si="88"/>
        <v>50.472527472527474</v>
      </c>
      <c r="AL84" s="12">
        <f t="shared" si="89"/>
        <v>50.472527472527474</v>
      </c>
      <c r="AM84" s="12">
        <f t="shared" si="90"/>
        <v>50.472527472527474</v>
      </c>
      <c r="AN84" s="12">
        <f t="shared" si="91"/>
        <v>229.65</v>
      </c>
      <c r="AO84" s="12">
        <f t="shared" si="92"/>
        <v>229.65</v>
      </c>
      <c r="AP84" s="12">
        <f t="shared" si="93"/>
        <v>555.19780219780216</v>
      </c>
      <c r="AQ84" s="12">
        <f t="shared" si="94"/>
        <v>555.19780219780216</v>
      </c>
      <c r="AR84" s="12">
        <f t="shared" si="95"/>
        <v>1102.32</v>
      </c>
      <c r="AS84" s="12">
        <f t="shared" si="96"/>
        <v>1102.32</v>
      </c>
      <c r="AT84" s="12">
        <f t="shared" ref="AT84:AW84" si="113">AT60</f>
        <v>5236.0199999999995</v>
      </c>
      <c r="AU84" s="36">
        <f t="shared" si="113"/>
        <v>5511.5999999999995</v>
      </c>
      <c r="AV84" s="143">
        <f t="shared" si="113"/>
        <v>3674.4</v>
      </c>
      <c r="AW84" s="67">
        <f t="shared" si="113"/>
        <v>7440.66</v>
      </c>
    </row>
    <row r="85" spans="3:49" x14ac:dyDescent="0.15">
      <c r="C85" s="138"/>
      <c r="D85" s="138">
        <f t="shared" si="62"/>
        <v>13989</v>
      </c>
      <c r="F85" s="10" t="str">
        <f t="shared" si="63"/>
        <v>Connecuticut</v>
      </c>
      <c r="G85" s="67">
        <f t="shared" si="63"/>
        <v>13989</v>
      </c>
      <c r="H85" s="12">
        <f t="shared" si="64"/>
        <v>50.828428166557664</v>
      </c>
      <c r="I85" s="12">
        <f t="shared" si="65"/>
        <v>50.828428166557664</v>
      </c>
      <c r="J85" s="12">
        <f t="shared" si="66"/>
        <v>142.82788314802704</v>
      </c>
      <c r="K85" s="12">
        <f t="shared" si="67"/>
        <v>142.82788314802704</v>
      </c>
      <c r="L85" s="12">
        <f t="shared" si="68"/>
        <v>756.83529540004361</v>
      </c>
      <c r="M85" s="12">
        <f t="shared" si="69"/>
        <v>756.83529540004361</v>
      </c>
      <c r="N85" s="12">
        <f t="shared" si="70"/>
        <v>1023.1762589928059</v>
      </c>
      <c r="O85" s="12">
        <f t="shared" si="71"/>
        <v>1023.1762589928059</v>
      </c>
      <c r="P85" s="12">
        <f t="shared" si="72"/>
        <v>1146.6893394375409</v>
      </c>
      <c r="Q85" s="12">
        <f t="shared" si="73"/>
        <v>1146.6893394375409</v>
      </c>
      <c r="R85" s="12">
        <f t="shared" si="74"/>
        <v>1379.9918247220407</v>
      </c>
      <c r="S85" s="12">
        <f t="shared" si="75"/>
        <v>1379.9918247220407</v>
      </c>
      <c r="T85" s="12">
        <f t="shared" si="76"/>
        <v>1141.0982123392196</v>
      </c>
      <c r="U85" s="12">
        <f t="shared" si="77"/>
        <v>1141.0982123392196</v>
      </c>
      <c r="V85" s="12">
        <f t="shared" si="78"/>
        <v>643.48790058862005</v>
      </c>
      <c r="W85" s="12">
        <f t="shared" si="79"/>
        <v>643.48790058862005</v>
      </c>
      <c r="X85" s="12">
        <f t="shared" ref="X85:Y85" si="114">X61</f>
        <v>1419.12971441029</v>
      </c>
      <c r="Y85" s="36">
        <f t="shared" si="114"/>
        <v>0</v>
      </c>
      <c r="Z85" s="36">
        <f t="shared" ref="Z85" si="115">Z61</f>
        <v>0</v>
      </c>
      <c r="AA85" s="67">
        <f t="shared" si="100"/>
        <v>2706.1055155875301</v>
      </c>
      <c r="AB85" s="67"/>
      <c r="AC85" s="66">
        <v>671</v>
      </c>
      <c r="AD85" s="12">
        <f t="shared" si="81"/>
        <v>0</v>
      </c>
      <c r="AE85" s="12">
        <f t="shared" si="82"/>
        <v>0</v>
      </c>
      <c r="AF85" s="12">
        <f t="shared" si="83"/>
        <v>0</v>
      </c>
      <c r="AG85" s="12">
        <f t="shared" si="84"/>
        <v>0</v>
      </c>
      <c r="AH85" s="12">
        <f t="shared" si="85"/>
        <v>0.4806590257879656</v>
      </c>
      <c r="AI85" s="12">
        <f t="shared" si="86"/>
        <v>0.4806590257879656</v>
      </c>
      <c r="AJ85" s="12">
        <f t="shared" si="87"/>
        <v>3.8452722063037248</v>
      </c>
      <c r="AK85" s="12">
        <f t="shared" si="88"/>
        <v>3.8452722063037248</v>
      </c>
      <c r="AL85" s="12">
        <f t="shared" si="89"/>
        <v>6.7292263610315191</v>
      </c>
      <c r="AM85" s="12">
        <f t="shared" si="90"/>
        <v>6.7292263610315191</v>
      </c>
      <c r="AN85" s="12">
        <f t="shared" si="91"/>
        <v>15.381088825214899</v>
      </c>
      <c r="AO85" s="12">
        <f t="shared" si="92"/>
        <v>15.381088825214899</v>
      </c>
      <c r="AP85" s="12">
        <f t="shared" si="93"/>
        <v>46.143266475644701</v>
      </c>
      <c r="AQ85" s="12">
        <f t="shared" si="94"/>
        <v>46.143266475644701</v>
      </c>
      <c r="AR85" s="12">
        <f t="shared" si="95"/>
        <v>72.098853868194837</v>
      </c>
      <c r="AS85" s="12">
        <f t="shared" si="96"/>
        <v>72.098853868194837</v>
      </c>
      <c r="AT85" s="12">
        <f t="shared" ref="AT85:AW85" si="116">AT61</f>
        <v>380.68194842406876</v>
      </c>
      <c r="AU85" s="36">
        <f t="shared" si="116"/>
        <v>0</v>
      </c>
      <c r="AV85" s="143">
        <f t="shared" si="116"/>
        <v>0</v>
      </c>
      <c r="AW85" s="67">
        <f t="shared" si="116"/>
        <v>524.87965616045847</v>
      </c>
    </row>
    <row r="86" spans="3:49" x14ac:dyDescent="0.15">
      <c r="C86" s="138"/>
      <c r="D86" s="138"/>
      <c r="F86" s="10" t="str">
        <f t="shared" si="63"/>
        <v>New York</v>
      </c>
      <c r="G86" s="6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36"/>
      <c r="Z86" s="36"/>
      <c r="AA86" s="67"/>
      <c r="AB86" s="67"/>
      <c r="AC86" s="66">
        <v>10834</v>
      </c>
      <c r="AD86" s="12">
        <f t="shared" si="81"/>
        <v>0.5</v>
      </c>
      <c r="AE86" s="12">
        <f t="shared" si="82"/>
        <v>0.5</v>
      </c>
      <c r="AF86" s="12">
        <f t="shared" si="83"/>
        <v>3</v>
      </c>
      <c r="AG86" s="12">
        <f t="shared" si="84"/>
        <v>3</v>
      </c>
      <c r="AH86" s="12">
        <f t="shared" si="85"/>
        <v>24</v>
      </c>
      <c r="AI86" s="12">
        <f t="shared" si="86"/>
        <v>24</v>
      </c>
      <c r="AJ86" s="12">
        <f t="shared" si="87"/>
        <v>84.5</v>
      </c>
      <c r="AK86" s="12">
        <f t="shared" si="88"/>
        <v>84.5</v>
      </c>
      <c r="AL86" s="12">
        <f t="shared" si="89"/>
        <v>209</v>
      </c>
      <c r="AM86" s="12">
        <f t="shared" si="90"/>
        <v>209</v>
      </c>
      <c r="AN86" s="12">
        <f t="shared" si="91"/>
        <v>532.5</v>
      </c>
      <c r="AO86" s="12">
        <f t="shared" si="92"/>
        <v>532.5</v>
      </c>
      <c r="AP86" s="12">
        <f t="shared" si="93"/>
        <v>1054.5</v>
      </c>
      <c r="AQ86" s="12">
        <f t="shared" si="94"/>
        <v>1054.5</v>
      </c>
      <c r="AR86" s="12">
        <f t="shared" si="95"/>
        <v>1444</v>
      </c>
      <c r="AS86" s="12">
        <f t="shared" si="96"/>
        <v>1444</v>
      </c>
      <c r="AT86" s="12">
        <f t="shared" ref="AT86:AW86" si="117">AT62</f>
        <v>4130</v>
      </c>
      <c r="AU86" s="36">
        <f t="shared" si="117"/>
        <v>6500.4</v>
      </c>
      <c r="AV86" s="143">
        <f t="shared" si="117"/>
        <v>4333.6000000000004</v>
      </c>
      <c r="AW86" s="67">
        <f t="shared" si="117"/>
        <v>7017.9999999999991</v>
      </c>
    </row>
    <row r="87" spans="3:49" x14ac:dyDescent="0.15">
      <c r="C87" s="138"/>
      <c r="D87" s="138">
        <f>SUM(H87:X87)</f>
        <v>14607.187826913932</v>
      </c>
      <c r="F87" s="10" t="str">
        <f t="shared" si="63"/>
        <v>Texas</v>
      </c>
      <c r="G87" s="67">
        <f t="shared" si="63"/>
        <v>14642</v>
      </c>
      <c r="H87" s="12">
        <f t="shared" si="64"/>
        <v>62.661911554921545</v>
      </c>
      <c r="I87" s="12">
        <f t="shared" si="65"/>
        <v>62.661911554921545</v>
      </c>
      <c r="J87" s="12">
        <f t="shared" si="66"/>
        <v>160.13599619591059</v>
      </c>
      <c r="K87" s="12">
        <f t="shared" si="67"/>
        <v>160.13599619591059</v>
      </c>
      <c r="L87" s="12">
        <f t="shared" si="68"/>
        <v>981.70328102710414</v>
      </c>
      <c r="M87" s="12">
        <f t="shared" si="69"/>
        <v>981.70328102710414</v>
      </c>
      <c r="N87" s="12">
        <f t="shared" si="70"/>
        <v>1228.8697099381834</v>
      </c>
      <c r="O87" s="12">
        <f t="shared" si="71"/>
        <v>1228.8697099381834</v>
      </c>
      <c r="P87" s="12">
        <f t="shared" si="72"/>
        <v>1423.8178792201616</v>
      </c>
      <c r="Q87" s="12">
        <f t="shared" si="73"/>
        <v>1423.8178792201616</v>
      </c>
      <c r="R87" s="12">
        <f t="shared" si="74"/>
        <v>1385.5244888254874</v>
      </c>
      <c r="S87" s="12">
        <f t="shared" si="75"/>
        <v>1385.5244888254874</v>
      </c>
      <c r="T87" s="12">
        <f t="shared" si="76"/>
        <v>1173.1702330004755</v>
      </c>
      <c r="U87" s="12">
        <f t="shared" si="77"/>
        <v>1173.1702330004755</v>
      </c>
      <c r="V87" s="12">
        <f t="shared" si="78"/>
        <v>574.40085592011405</v>
      </c>
      <c r="W87" s="12">
        <f t="shared" si="79"/>
        <v>574.40085592011405</v>
      </c>
      <c r="X87" s="12">
        <f t="shared" ref="X87:Y87" si="118">X63</f>
        <v>626.61911554921539</v>
      </c>
      <c r="Y87" s="36">
        <f t="shared" si="118"/>
        <v>7467.42</v>
      </c>
      <c r="Z87" s="36">
        <f t="shared" ref="Z87" si="119">Z63</f>
        <v>7174.58</v>
      </c>
      <c r="AA87" s="67">
        <f t="shared" si="100"/>
        <v>1775.4208273894435</v>
      </c>
    </row>
    <row r="88" spans="3:49" x14ac:dyDescent="0.15">
      <c r="D88" s="138"/>
      <c r="F88" s="36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36"/>
      <c r="Z88" s="36"/>
    </row>
  </sheetData>
  <mergeCells count="4">
    <mergeCell ref="G16:P16"/>
    <mergeCell ref="T16:AC16"/>
    <mergeCell ref="G67:X68"/>
    <mergeCell ref="AC67:AT68"/>
  </mergeCells>
  <hyperlinks>
    <hyperlink ref="AG31" r:id="rId1" xr:uid="{00000000-0004-0000-00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000-000001000000}"/>
    <hyperlink ref="AG26" r:id="rId3" xr:uid="{00000000-0004-0000-0000-000002000000}"/>
    <hyperlink ref="AG29" r:id="rId4" xr:uid="{00000000-0004-0000-0000-000003000000}"/>
    <hyperlink ref="AG22" r:id="rId5" xr:uid="{00000000-0004-0000-0000-000004000000}"/>
    <hyperlink ref="AG23" r:id="rId6" xr:uid="{00000000-0004-0000-0000-000005000000}"/>
    <hyperlink ref="AG24" r:id="rId7" xr:uid="{00000000-0004-0000-0000-000006000000}"/>
    <hyperlink ref="AG25" r:id="rId8" xr:uid="{00000000-0004-0000-0000-000007000000}"/>
    <hyperlink ref="AG27" r:id="rId9" xr:uid="{00000000-0004-0000-0000-000008000000}"/>
    <hyperlink ref="AG28" r:id="rId10" xr:uid="{00000000-0004-0000-0000-000009000000}"/>
    <hyperlink ref="AG30" r:id="rId11" display="https://epidemio.wiv-isp.be/ID/Documents/Covid19/Meest recente update.pdf" xr:uid="{00000000-0004-0000-0000-00000A000000}"/>
    <hyperlink ref="AG34" r:id="rId12" xr:uid="{00000000-0004-0000-0000-00000B000000}"/>
    <hyperlink ref="Y32" r:id="rId13" display="++++Russell_IFR_Diamond_Princess_2020.03.05.20031773v2.full.pdf" xr:uid="{05FB2025-AB28-CA40-AC24-8B31A09965DF}"/>
  </hyperlinks>
  <pageMargins left="0.7" right="0.7" top="0.75" bottom="0.75" header="0.3" footer="0.3"/>
  <pageSetup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4"/>
  <sheetViews>
    <sheetView zoomScaleNormal="100" workbookViewId="0">
      <selection activeCell="S32" sqref="S32"/>
    </sheetView>
  </sheetViews>
  <sheetFormatPr baseColWidth="10" defaultColWidth="8.83203125" defaultRowHeight="13" x14ac:dyDescent="0.15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5.6640625" bestFit="1" customWidth="1"/>
    <col min="18" max="18" width="6.6640625" bestFit="1" customWidth="1"/>
    <col min="19" max="19" width="7.83203125" bestFit="1" customWidth="1"/>
    <col min="20" max="20" width="8.1640625" bestFit="1" customWidth="1"/>
    <col min="21" max="25" width="3.6640625" bestFit="1" customWidth="1"/>
    <col min="26" max="29" width="4.6640625" bestFit="1" customWidth="1"/>
    <col min="30" max="31" width="5.6640625" bestFit="1" customWidth="1"/>
    <col min="32" max="32" width="7.83203125" bestFit="1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3"/>
      <c r="G16" s="153" t="s">
        <v>11</v>
      </c>
      <c r="H16" s="153"/>
      <c r="I16" s="153"/>
      <c r="J16" s="153"/>
      <c r="K16" s="153"/>
      <c r="L16" s="153"/>
      <c r="M16" s="153"/>
      <c r="N16" s="153"/>
      <c r="O16" s="153"/>
      <c r="P16" s="153"/>
      <c r="Q16" s="3"/>
      <c r="R16" s="4"/>
      <c r="S16" s="31" t="s">
        <v>11</v>
      </c>
      <c r="T16" s="154" t="s">
        <v>14</v>
      </c>
      <c r="U16" s="153"/>
      <c r="V16" s="153"/>
      <c r="W16" s="153"/>
      <c r="X16" s="153"/>
      <c r="Y16" s="153"/>
      <c r="Z16" s="153"/>
      <c r="AA16" s="153"/>
      <c r="AB16" s="153"/>
      <c r="AC16" s="155"/>
      <c r="AD16" s="27"/>
      <c r="AE16" s="27"/>
      <c r="AF16" s="37" t="s">
        <v>14</v>
      </c>
      <c r="AG16" t="s">
        <v>73</v>
      </c>
    </row>
    <row r="17" spans="5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 x14ac:dyDescent="0.15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5:33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 x14ac:dyDescent="0.15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8" t="s">
        <v>77</v>
      </c>
    </row>
    <row r="22" spans="5:33" x14ac:dyDescent="0.15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8" t="s">
        <v>80</v>
      </c>
    </row>
    <row r="23" spans="5:33" x14ac:dyDescent="0.15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8" t="s">
        <v>81</v>
      </c>
    </row>
    <row r="24" spans="5:33" x14ac:dyDescent="0.15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8" t="s">
        <v>82</v>
      </c>
    </row>
    <row r="25" spans="5:33" x14ac:dyDescent="0.15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8" t="s">
        <v>83</v>
      </c>
    </row>
    <row r="26" spans="5:33" x14ac:dyDescent="0.15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8" t="s">
        <v>78</v>
      </c>
    </row>
    <row r="27" spans="5:33" x14ac:dyDescent="0.15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8" t="s">
        <v>84</v>
      </c>
    </row>
    <row r="28" spans="5:33" x14ac:dyDescent="0.15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8" t="s">
        <v>85</v>
      </c>
    </row>
    <row r="29" spans="5:33" x14ac:dyDescent="0.15">
      <c r="E29" s="2"/>
      <c r="F29" s="66" t="s">
        <v>21</v>
      </c>
      <c r="G29" s="67">
        <v>5996</v>
      </c>
      <c r="H29" s="33">
        <v>8.6724482988659105E-3</v>
      </c>
      <c r="I29" s="13">
        <v>2.5016677785190126E-2</v>
      </c>
      <c r="J29" s="13">
        <v>0.11307538358905937</v>
      </c>
      <c r="K29" s="13">
        <v>0.13142094729819881</v>
      </c>
      <c r="L29" s="13">
        <v>0.19429619746497664</v>
      </c>
      <c r="M29" s="13">
        <v>0.19796531020680452</v>
      </c>
      <c r="N29" s="13">
        <v>0.13025350233488991</v>
      </c>
      <c r="O29" s="71">
        <v>0.104736490993996</v>
      </c>
      <c r="P29" s="72">
        <v>9.2728485657104731E-2</v>
      </c>
      <c r="Q29" s="33">
        <v>0.55000000000000004</v>
      </c>
      <c r="R29" s="14">
        <v>0.45</v>
      </c>
      <c r="S29" s="40">
        <v>0.43295530353569045</v>
      </c>
      <c r="T29" s="66">
        <v>260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2.6923076923076925E-2</v>
      </c>
      <c r="AA29" s="13">
        <v>0.12307692307692308</v>
      </c>
      <c r="AB29" s="71">
        <v>0.31538461538461537</v>
      </c>
      <c r="AC29" s="72">
        <v>0.5346153846153846</v>
      </c>
      <c r="AD29" s="13">
        <v>0.61</v>
      </c>
      <c r="AE29" s="14">
        <v>0.39</v>
      </c>
      <c r="AF29" s="39">
        <v>0.85</v>
      </c>
      <c r="AG29" s="108" t="s">
        <v>79</v>
      </c>
    </row>
    <row r="30" spans="5:33" x14ac:dyDescent="0.15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0.37218543046357616</v>
      </c>
      <c r="AF30" s="39">
        <f t="shared" si="4"/>
        <v>0.890066225165563</v>
      </c>
      <c r="AG30" s="108" t="s">
        <v>86</v>
      </c>
    </row>
    <row r="31" spans="5:33" x14ac:dyDescent="0.15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8" t="s">
        <v>76</v>
      </c>
    </row>
    <row r="32" spans="5:33" x14ac:dyDescent="0.15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75</v>
      </c>
    </row>
    <row r="33" spans="5:33" x14ac:dyDescent="0.15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74</v>
      </c>
    </row>
    <row r="34" spans="5:33" x14ac:dyDescent="0.15">
      <c r="E34" s="2"/>
      <c r="F34" s="66" t="s">
        <v>121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8" t="s">
        <v>118</v>
      </c>
    </row>
    <row r="35" spans="5:33" x14ac:dyDescent="0.15">
      <c r="E35" s="15"/>
      <c r="F35" s="66" t="s">
        <v>119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 x14ac:dyDescent="0.15">
      <c r="E36" s="15"/>
      <c r="F36" s="66" t="s">
        <v>120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x14ac:dyDescent="0.15">
      <c r="E44" s="2"/>
    </row>
  </sheetData>
  <mergeCells count="2">
    <mergeCell ref="G16:P16"/>
    <mergeCell ref="T16:AC16"/>
  </mergeCells>
  <hyperlinks>
    <hyperlink ref="AG31" r:id="rId1" xr:uid="{00000000-0004-0000-01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100-000001000000}"/>
    <hyperlink ref="AG26" r:id="rId3" xr:uid="{00000000-0004-0000-0100-000002000000}"/>
    <hyperlink ref="AG29" r:id="rId4" xr:uid="{00000000-0004-0000-0100-000003000000}"/>
    <hyperlink ref="AG22" r:id="rId5" xr:uid="{00000000-0004-0000-0100-000004000000}"/>
    <hyperlink ref="AG23" r:id="rId6" xr:uid="{00000000-0004-0000-0100-000005000000}"/>
    <hyperlink ref="AG24" r:id="rId7" xr:uid="{00000000-0004-0000-0100-000006000000}"/>
    <hyperlink ref="AG25" r:id="rId8" xr:uid="{00000000-0004-0000-0100-000007000000}"/>
    <hyperlink ref="AG27" r:id="rId9" xr:uid="{00000000-0004-0000-0100-000008000000}"/>
    <hyperlink ref="AG28" r:id="rId10" xr:uid="{00000000-0004-0000-0100-000009000000}"/>
    <hyperlink ref="AG30" r:id="rId11" display="https://epidemio.wiv-isp.be/ID/Documents/Covid19/Meest recente update.pdf" xr:uid="{00000000-0004-0000-0100-00000A000000}"/>
    <hyperlink ref="AG34" r:id="rId12" xr:uid="{00000000-0004-0000-0100-00000B000000}"/>
  </hyperlinks>
  <pageMargins left="0.7" right="0.7" top="0.75" bottom="0.75" header="0.3" footer="0.3"/>
  <pageSetup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zoomScale="75" workbookViewId="0">
      <selection activeCell="B4" sqref="B4"/>
    </sheetView>
  </sheetViews>
  <sheetFormatPr baseColWidth="10" defaultColWidth="8.83203125" defaultRowHeight="13" x14ac:dyDescent="0.15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 x14ac:dyDescent="0.15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 x14ac:dyDescent="0.15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" thickBot="1" x14ac:dyDescent="0.2">
      <c r="A3" t="s">
        <v>88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" thickBot="1" x14ac:dyDescent="0.2">
      <c r="B4" s="108" t="s">
        <v>79</v>
      </c>
      <c r="C4" s="162" t="s">
        <v>21</v>
      </c>
      <c r="D4" s="55" t="s">
        <v>30</v>
      </c>
      <c r="E4" s="61">
        <v>158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3.7974683544303799E-2</v>
      </c>
      <c r="L4" s="45">
        <v>0.11392405063291139</v>
      </c>
      <c r="M4" s="45">
        <v>0.34810126582278483</v>
      </c>
      <c r="N4" s="45">
        <v>0.5</v>
      </c>
      <c r="O4" s="46">
        <f>SUM(M4:N4)</f>
        <v>0.84810126582278489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" thickBot="1" x14ac:dyDescent="0.2">
      <c r="C5" s="162"/>
      <c r="D5" s="56" t="s">
        <v>31</v>
      </c>
      <c r="E5" s="62">
        <v>102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9.8039215686274508E-3</v>
      </c>
      <c r="L5" s="43">
        <v>0.13725490196078433</v>
      </c>
      <c r="M5" s="43">
        <v>0.26470588235294118</v>
      </c>
      <c r="N5" s="43">
        <v>0.58823529411764708</v>
      </c>
      <c r="O5" s="44">
        <f t="shared" ref="O5:O18" si="2">SUM(M5:N5)</f>
        <v>0.85294117647058831</v>
      </c>
      <c r="P5" s="48">
        <f>O5/O4</f>
        <v>1.0057067603160668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" thickBot="1" x14ac:dyDescent="0.2">
      <c r="C6" s="162"/>
      <c r="D6" s="57" t="s">
        <v>33</v>
      </c>
      <c r="E6" s="63">
        <v>260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2.6923076923076925E-2</v>
      </c>
      <c r="L6" s="49">
        <v>0.12307692307692308</v>
      </c>
      <c r="M6" s="49">
        <v>0.31538461538461537</v>
      </c>
      <c r="N6" s="49">
        <v>0.5346153846153846</v>
      </c>
      <c r="O6" s="50">
        <f t="shared" si="2"/>
        <v>0.85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" thickBot="1" x14ac:dyDescent="0.2">
      <c r="B7" s="108" t="s">
        <v>84</v>
      </c>
      <c r="C7" s="162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" thickBot="1" x14ac:dyDescent="0.2">
      <c r="C8" s="162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" thickBot="1" x14ac:dyDescent="0.2">
      <c r="C9" s="162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" thickBot="1" x14ac:dyDescent="0.2">
      <c r="B10" s="108" t="s">
        <v>77</v>
      </c>
      <c r="C10" s="162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" thickBot="1" x14ac:dyDescent="0.2">
      <c r="C11" s="162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" thickBot="1" x14ac:dyDescent="0.2">
      <c r="C12" s="162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" thickBot="1" x14ac:dyDescent="0.2">
      <c r="B13" s="108" t="s">
        <v>81</v>
      </c>
      <c r="C13" s="162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" thickBot="1" x14ac:dyDescent="0.2">
      <c r="C14" s="162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" thickBot="1" x14ac:dyDescent="0.2">
      <c r="C15" s="162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" thickBot="1" x14ac:dyDescent="0.2">
      <c r="B16" s="108" t="s">
        <v>80</v>
      </c>
      <c r="C16" s="162" t="s">
        <v>26</v>
      </c>
      <c r="D16" s="55" t="s">
        <v>30</v>
      </c>
      <c r="E16" s="61">
        <v>111</v>
      </c>
      <c r="F16" s="58">
        <v>0</v>
      </c>
      <c r="G16" s="45">
        <v>0</v>
      </c>
      <c r="H16" s="45">
        <v>0</v>
      </c>
      <c r="I16" s="45">
        <v>9.0090090090090089E-3</v>
      </c>
      <c r="J16" s="45">
        <v>2.7027027027027029E-2</v>
      </c>
      <c r="K16" s="45">
        <v>8.1081081081081086E-2</v>
      </c>
      <c r="L16" s="45">
        <v>0.1981981981981982</v>
      </c>
      <c r="M16" s="45">
        <v>0.33333333333333331</v>
      </c>
      <c r="N16" s="45">
        <v>0.35135135135135137</v>
      </c>
      <c r="O16" s="46">
        <f t="shared" si="2"/>
        <v>0.68468468468468469</v>
      </c>
      <c r="P16" s="47"/>
    </row>
    <row r="17" spans="2:16" ht="15" thickBot="1" x14ac:dyDescent="0.2">
      <c r="C17" s="162"/>
      <c r="D17" s="56" t="s">
        <v>31</v>
      </c>
      <c r="E17" s="62">
        <v>100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0.05</v>
      </c>
      <c r="L17" s="43">
        <v>7.0000000000000007E-2</v>
      </c>
      <c r="M17" s="43">
        <v>0.26</v>
      </c>
      <c r="N17" s="43">
        <v>0.62</v>
      </c>
      <c r="O17" s="44">
        <f t="shared" si="2"/>
        <v>0.88</v>
      </c>
      <c r="P17" s="48">
        <f>O17/O16</f>
        <v>1.2852631578947369</v>
      </c>
    </row>
    <row r="18" spans="2:16" ht="15" thickBot="1" x14ac:dyDescent="0.2">
      <c r="C18" s="162"/>
      <c r="D18" s="57" t="s">
        <v>33</v>
      </c>
      <c r="E18" s="63">
        <v>211</v>
      </c>
      <c r="F18" s="60">
        <v>0</v>
      </c>
      <c r="G18" s="49">
        <v>0</v>
      </c>
      <c r="H18" s="49">
        <v>0</v>
      </c>
      <c r="I18" s="49">
        <v>4.7393364928909956E-3</v>
      </c>
      <c r="J18" s="49">
        <v>1.4218009478672985E-2</v>
      </c>
      <c r="K18" s="49">
        <v>6.6350710900473939E-2</v>
      </c>
      <c r="L18" s="49">
        <v>0.13744075829383887</v>
      </c>
      <c r="M18" s="49">
        <v>0.29857819905213268</v>
      </c>
      <c r="N18" s="49">
        <v>0.47867298578199052</v>
      </c>
      <c r="O18" s="50">
        <f t="shared" si="2"/>
        <v>0.77725118483412325</v>
      </c>
      <c r="P18" s="51"/>
    </row>
    <row r="19" spans="2:16" ht="15" thickBot="1" x14ac:dyDescent="0.2">
      <c r="B19" s="2" t="s">
        <v>74</v>
      </c>
      <c r="C19" s="162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" thickBot="1" x14ac:dyDescent="0.2">
      <c r="C20" s="162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" thickBot="1" x14ac:dyDescent="0.2">
      <c r="C21" s="162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00000000-0004-0000-0200-000000000000}"/>
    <hyperlink ref="B7" r:id="rId2" xr:uid="{00000000-0004-0000-0200-000001000000}"/>
    <hyperlink ref="B10" r:id="rId3" location="1164290551" display="https://www.bag.admin.ch/bag/fr/home/krankheiten/ausbrueche-epidemien-pandemien/aktuelle-ausbrueche-epidemien/novel-cov/situation-schweiz-und-international.html - 1164290551" xr:uid="{00000000-0004-0000-0200-000002000000}"/>
    <hyperlink ref="B13" r:id="rId4" xr:uid="{00000000-0004-0000-0200-000003000000}"/>
    <hyperlink ref="B16" r:id="rId5" xr:uid="{00000000-0004-0000-0200-000004000000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R78"/>
  <sheetViews>
    <sheetView topLeftCell="A36" zoomScale="75" zoomScaleNormal="100" workbookViewId="0">
      <selection activeCell="J51" sqref="J51"/>
    </sheetView>
  </sheetViews>
  <sheetFormatPr baseColWidth="10" defaultColWidth="11.5" defaultRowHeight="13" x14ac:dyDescent="0.15"/>
  <cols>
    <col min="1" max="1" width="9.6640625" customWidth="1"/>
    <col min="2" max="2" width="18" customWidth="1"/>
    <col min="3" max="3" width="8.1640625" bestFit="1" customWidth="1"/>
    <col min="4" max="4" width="4.83203125" bestFit="1" customWidth="1"/>
    <col min="5" max="7" width="5.5" bestFit="1" customWidth="1"/>
    <col min="8" max="8" width="9.5" bestFit="1" customWidth="1"/>
    <col min="9" max="10" width="6.33203125" bestFit="1" customWidth="1"/>
    <col min="11" max="11" width="7.83203125" bestFit="1" customWidth="1"/>
    <col min="12" max="12" width="9.5" bestFit="1" customWidth="1"/>
    <col min="13" max="13" width="8.1640625" bestFit="1" customWidth="1"/>
    <col min="14" max="14" width="6.33203125" bestFit="1" customWidth="1"/>
    <col min="15" max="15" width="7.83203125" bestFit="1" customWidth="1"/>
    <col min="16" max="18" width="8.1640625" bestFit="1" customWidth="1"/>
    <col min="19" max="19" width="4.83203125" bestFit="1" customWidth="1"/>
    <col min="20" max="21" width="5.5" bestFit="1" customWidth="1"/>
    <col min="22" max="22" width="7.83203125" bestFit="1" customWidth="1"/>
    <col min="23" max="25" width="5.5" bestFit="1" customWidth="1"/>
    <col min="26" max="26" width="9.5" bestFit="1" customWidth="1"/>
    <col min="27" max="27" width="5.5" bestFit="1" customWidth="1"/>
    <col min="28" max="30" width="7.83203125" bestFit="1" customWidth="1"/>
  </cols>
  <sheetData>
    <row r="2" spans="2:19" ht="14" thickBot="1" x14ac:dyDescent="0.2"/>
    <row r="3" spans="2:19" x14ac:dyDescent="0.15">
      <c r="B3" s="112"/>
      <c r="C3" s="163" t="s">
        <v>11</v>
      </c>
      <c r="D3" s="163"/>
      <c r="E3" s="163"/>
      <c r="F3" s="163"/>
      <c r="G3" s="163"/>
      <c r="H3" s="164"/>
      <c r="I3" s="112"/>
      <c r="J3" s="113"/>
      <c r="K3" s="113"/>
      <c r="L3" s="118" t="s">
        <v>11</v>
      </c>
    </row>
    <row r="4" spans="2:19" ht="14" thickBot="1" x14ac:dyDescent="0.2">
      <c r="B4" s="91"/>
      <c r="C4" s="89"/>
      <c r="D4" s="89"/>
      <c r="E4" s="89"/>
      <c r="F4" s="89"/>
      <c r="G4" s="89"/>
      <c r="H4" s="89"/>
      <c r="I4" s="91"/>
      <c r="J4" s="89"/>
      <c r="K4" s="135"/>
      <c r="L4" s="121"/>
    </row>
    <row r="5" spans="2:19" x14ac:dyDescent="0.15">
      <c r="B5" s="92" t="s">
        <v>19</v>
      </c>
      <c r="C5" s="93" t="s">
        <v>13</v>
      </c>
      <c r="D5" s="113" t="s">
        <v>42</v>
      </c>
      <c r="E5" s="113" t="s">
        <v>100</v>
      </c>
      <c r="F5" s="113" t="s">
        <v>101</v>
      </c>
      <c r="G5" s="113" t="s">
        <v>102</v>
      </c>
      <c r="H5" s="113" t="s">
        <v>96</v>
      </c>
      <c r="I5" s="112" t="s">
        <v>15</v>
      </c>
      <c r="J5" s="113" t="s">
        <v>16</v>
      </c>
      <c r="K5" s="113" t="s">
        <v>56</v>
      </c>
      <c r="L5" s="121" t="s">
        <v>103</v>
      </c>
    </row>
    <row r="6" spans="2:19" x14ac:dyDescent="0.15">
      <c r="B6" s="103" t="s">
        <v>99</v>
      </c>
      <c r="C6" s="104">
        <v>10224</v>
      </c>
      <c r="D6" s="96">
        <v>1.507964918560945E-2</v>
      </c>
      <c r="E6" s="96">
        <v>0.48496509754787903</v>
      </c>
      <c r="F6" s="96">
        <v>0.27201539287632004</v>
      </c>
      <c r="G6" s="96">
        <v>0.22534454984786112</v>
      </c>
      <c r="H6" s="96">
        <v>2.5953105423304097E-3</v>
      </c>
      <c r="I6" s="132">
        <v>0.48671022015392879</v>
      </c>
      <c r="J6" s="124">
        <v>0.5036692321460533</v>
      </c>
      <c r="K6" s="124">
        <v>9.6205477000178979E-3</v>
      </c>
      <c r="L6" s="136">
        <f>SUM(F6:G6)</f>
        <v>0.49735994272418116</v>
      </c>
      <c r="S6" s="134"/>
    </row>
    <row r="7" spans="2:19" x14ac:dyDescent="0.15">
      <c r="B7" s="103"/>
      <c r="C7" s="97"/>
      <c r="D7" s="97"/>
      <c r="E7" s="97"/>
      <c r="F7" s="97"/>
      <c r="G7" s="97"/>
      <c r="H7" s="97"/>
      <c r="I7" s="103"/>
      <c r="J7" s="97"/>
      <c r="K7" s="127"/>
      <c r="L7" s="100"/>
    </row>
    <row r="9" spans="2:19" ht="14" thickBot="1" x14ac:dyDescent="0.2"/>
    <row r="10" spans="2:19" x14ac:dyDescent="0.15">
      <c r="B10" s="110"/>
      <c r="C10" s="153" t="s">
        <v>11</v>
      </c>
      <c r="D10" s="153"/>
      <c r="E10" s="153"/>
      <c r="F10" s="153"/>
      <c r="G10" s="153"/>
      <c r="H10" s="153"/>
      <c r="I10" s="153"/>
      <c r="J10" s="153"/>
      <c r="K10" s="155"/>
      <c r="L10" s="110"/>
      <c r="M10" s="109"/>
      <c r="N10" s="111"/>
      <c r="O10" s="37" t="s">
        <v>11</v>
      </c>
    </row>
    <row r="11" spans="2:19" ht="14" thickBo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5"/>
      <c r="M11" s="6"/>
      <c r="N11" s="7"/>
      <c r="O11" s="38"/>
    </row>
    <row r="12" spans="2:19" x14ac:dyDescent="0.15">
      <c r="B12" s="64" t="s">
        <v>19</v>
      </c>
      <c r="C12" s="64" t="s">
        <v>13</v>
      </c>
      <c r="D12" s="110" t="s">
        <v>105</v>
      </c>
      <c r="E12" s="109" t="s">
        <v>3</v>
      </c>
      <c r="F12" s="109" t="s">
        <v>4</v>
      </c>
      <c r="G12" s="109" t="s">
        <v>5</v>
      </c>
      <c r="H12" s="109" t="s">
        <v>6</v>
      </c>
      <c r="I12" s="109" t="s">
        <v>7</v>
      </c>
      <c r="J12" s="109" t="s">
        <v>8</v>
      </c>
      <c r="K12" s="111" t="s">
        <v>25</v>
      </c>
      <c r="L12" s="110" t="s">
        <v>15</v>
      </c>
      <c r="M12" s="109" t="s">
        <v>16</v>
      </c>
      <c r="N12" s="111" t="s">
        <v>56</v>
      </c>
      <c r="O12" s="37" t="s">
        <v>103</v>
      </c>
    </row>
    <row r="13" spans="2:19" x14ac:dyDescent="0.15">
      <c r="B13" s="66" t="s">
        <v>104</v>
      </c>
      <c r="C13" s="67">
        <v>26867</v>
      </c>
      <c r="D13" s="33">
        <v>2.2071686455503035E-2</v>
      </c>
      <c r="E13" s="13">
        <v>0.12141288569620724</v>
      </c>
      <c r="F13" s="13">
        <v>0.14862098485130457</v>
      </c>
      <c r="G13" s="13">
        <v>0.14895596828823462</v>
      </c>
      <c r="H13" s="13">
        <v>0.18223098968995421</v>
      </c>
      <c r="I13" s="13">
        <v>0.14061860274686419</v>
      </c>
      <c r="J13" s="13">
        <v>9.6028585253284698E-2</v>
      </c>
      <c r="K13" s="14">
        <v>0.13243011873301819</v>
      </c>
      <c r="L13" s="74">
        <v>0.44493244500688578</v>
      </c>
      <c r="M13" s="75">
        <v>0.52249972084713592</v>
      </c>
      <c r="N13" s="75">
        <v>3.2567834145978337E-2</v>
      </c>
      <c r="O13" s="70">
        <f>SUM(H13:K13)</f>
        <v>0.55130829642312129</v>
      </c>
    </row>
    <row r="14" spans="2:19" x14ac:dyDescent="0.15">
      <c r="B14" s="66"/>
      <c r="C14" s="67"/>
      <c r="D14" s="33"/>
      <c r="E14" s="13"/>
      <c r="F14" s="13"/>
      <c r="G14" s="13"/>
      <c r="H14" s="13"/>
      <c r="I14" s="13"/>
      <c r="J14" s="13"/>
      <c r="K14" s="14"/>
      <c r="L14" s="10"/>
      <c r="M14" s="15"/>
      <c r="O14" s="70"/>
    </row>
    <row r="16" spans="2:19" ht="14" thickBot="1" x14ac:dyDescent="0.2"/>
    <row r="17" spans="2:44" x14ac:dyDescent="0.15">
      <c r="B17" s="110"/>
      <c r="C17" s="153" t="s">
        <v>11</v>
      </c>
      <c r="D17" s="153"/>
      <c r="E17" s="153"/>
      <c r="F17" s="153"/>
      <c r="G17" s="153"/>
      <c r="H17" s="153"/>
      <c r="I17" s="153"/>
      <c r="J17" s="153"/>
      <c r="K17" s="37" t="s">
        <v>11</v>
      </c>
    </row>
    <row r="18" spans="2:44" ht="14" thickBot="1" x14ac:dyDescent="0.2">
      <c r="B18" s="5"/>
      <c r="C18" s="6"/>
      <c r="D18" s="6"/>
      <c r="E18" s="6"/>
      <c r="F18" s="6"/>
      <c r="G18" s="6"/>
      <c r="H18" s="6"/>
      <c r="I18" s="6"/>
      <c r="J18" s="6"/>
      <c r="K18" s="38"/>
    </row>
    <row r="19" spans="2:44" x14ac:dyDescent="0.15">
      <c r="B19" s="64" t="s">
        <v>19</v>
      </c>
      <c r="C19" s="64" t="s">
        <v>13</v>
      </c>
      <c r="D19" s="110" t="s">
        <v>107</v>
      </c>
      <c r="E19" s="133" t="s">
        <v>108</v>
      </c>
      <c r="F19" s="109" t="s">
        <v>109</v>
      </c>
      <c r="G19" s="109" t="s">
        <v>110</v>
      </c>
      <c r="H19" s="109" t="s">
        <v>111</v>
      </c>
      <c r="I19" s="109" t="s">
        <v>101</v>
      </c>
      <c r="J19" s="109" t="s">
        <v>102</v>
      </c>
      <c r="K19" s="37" t="s">
        <v>103</v>
      </c>
    </row>
    <row r="20" spans="2:44" x14ac:dyDescent="0.15">
      <c r="B20" s="66" t="s">
        <v>106</v>
      </c>
      <c r="C20" s="67">
        <v>24199</v>
      </c>
      <c r="D20" s="33" t="s">
        <v>97</v>
      </c>
      <c r="E20" s="13" t="s">
        <v>97</v>
      </c>
      <c r="F20" s="13">
        <v>0.01</v>
      </c>
      <c r="G20" s="13">
        <v>0.06</v>
      </c>
      <c r="H20" s="13">
        <v>0.41</v>
      </c>
      <c r="I20" s="13">
        <v>0.28999999999999998</v>
      </c>
      <c r="J20" s="13">
        <v>0.21</v>
      </c>
      <c r="K20" s="70">
        <f>SUM(I20:J20)</f>
        <v>0.5</v>
      </c>
    </row>
    <row r="21" spans="2:44" x14ac:dyDescent="0.15">
      <c r="B21" s="66"/>
      <c r="C21" s="67"/>
      <c r="D21" s="33"/>
      <c r="E21" s="13"/>
      <c r="F21" s="13"/>
      <c r="G21" s="13"/>
      <c r="H21" s="13"/>
      <c r="I21" s="13"/>
      <c r="J21" s="14"/>
      <c r="K21" s="70"/>
    </row>
    <row r="22" spans="2:44" x14ac:dyDescent="0.15">
      <c r="B22" s="66"/>
      <c r="C22" s="67"/>
      <c r="D22" s="33"/>
      <c r="E22" s="13"/>
      <c r="F22" s="13"/>
      <c r="G22" s="13"/>
      <c r="H22" s="13"/>
      <c r="I22" s="13"/>
      <c r="J22" s="14"/>
      <c r="K22" s="70"/>
    </row>
    <row r="25" spans="2:44" ht="14" thickBot="1" x14ac:dyDescent="0.2"/>
    <row r="26" spans="2:44" x14ac:dyDescent="0.15">
      <c r="B26" s="112"/>
      <c r="C26" s="163" t="s">
        <v>11</v>
      </c>
      <c r="D26" s="163"/>
      <c r="E26" s="163"/>
      <c r="F26" s="163"/>
      <c r="G26" s="163"/>
      <c r="H26" s="163"/>
      <c r="I26" s="163"/>
      <c r="J26" s="163"/>
      <c r="K26" s="163"/>
      <c r="L26" s="164"/>
      <c r="M26" s="112"/>
      <c r="N26" s="113"/>
      <c r="O26" s="93"/>
      <c r="P26" s="117" t="s">
        <v>11</v>
      </c>
      <c r="Q26" s="165" t="s">
        <v>14</v>
      </c>
      <c r="R26" s="163"/>
      <c r="S26" s="163"/>
      <c r="T26" s="163"/>
      <c r="U26" s="163"/>
      <c r="V26" s="163"/>
      <c r="W26" s="163"/>
      <c r="X26" s="163"/>
      <c r="Y26" s="163"/>
      <c r="Z26" s="166"/>
      <c r="AA26" s="113"/>
      <c r="AB26" s="113"/>
      <c r="AC26" s="113"/>
      <c r="AD26" s="118" t="s">
        <v>14</v>
      </c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127"/>
    </row>
    <row r="27" spans="2:44" ht="14" thickBot="1" x14ac:dyDescent="0.2">
      <c r="B27" s="91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91"/>
      <c r="N27" s="89"/>
      <c r="O27" s="119"/>
      <c r="P27" s="120"/>
      <c r="Q27" s="91"/>
      <c r="R27" s="89"/>
      <c r="S27" s="89"/>
      <c r="T27" s="89"/>
      <c r="U27" s="89"/>
      <c r="V27" s="89"/>
      <c r="W27" s="89"/>
      <c r="X27" s="89"/>
      <c r="Y27" s="89"/>
      <c r="Z27" s="119"/>
      <c r="AA27" s="89"/>
      <c r="AB27" s="89"/>
      <c r="AC27" s="89"/>
      <c r="AD27" s="121"/>
    </row>
    <row r="28" spans="2:44" x14ac:dyDescent="0.15">
      <c r="B28" s="92" t="s">
        <v>19</v>
      </c>
      <c r="C28" s="93" t="s">
        <v>13</v>
      </c>
      <c r="D28" s="113" t="s">
        <v>60</v>
      </c>
      <c r="E28" s="113">
        <v>20</v>
      </c>
      <c r="F28" s="113">
        <v>30</v>
      </c>
      <c r="G28" s="113">
        <v>40</v>
      </c>
      <c r="H28" s="113">
        <v>50</v>
      </c>
      <c r="I28" s="113">
        <v>60</v>
      </c>
      <c r="J28" s="113">
        <v>70</v>
      </c>
      <c r="K28" s="113">
        <v>80</v>
      </c>
      <c r="L28" s="93" t="s">
        <v>96</v>
      </c>
      <c r="M28" s="113" t="s">
        <v>15</v>
      </c>
      <c r="N28" s="113" t="s">
        <v>16</v>
      </c>
      <c r="O28" s="93" t="s">
        <v>56</v>
      </c>
      <c r="P28" s="122" t="s">
        <v>103</v>
      </c>
      <c r="Q28" s="93" t="s">
        <v>13</v>
      </c>
      <c r="R28" s="113" t="s">
        <v>60</v>
      </c>
      <c r="S28" s="113">
        <v>20</v>
      </c>
      <c r="T28" s="113">
        <v>30</v>
      </c>
      <c r="U28" s="113">
        <v>40</v>
      </c>
      <c r="V28" s="113">
        <v>50</v>
      </c>
      <c r="W28" s="113">
        <v>60</v>
      </c>
      <c r="X28" s="113">
        <v>70</v>
      </c>
      <c r="Y28" s="113">
        <v>80</v>
      </c>
      <c r="Z28" s="93" t="s">
        <v>96</v>
      </c>
      <c r="AA28" s="113" t="s">
        <v>15</v>
      </c>
      <c r="AB28" s="113" t="s">
        <v>16</v>
      </c>
      <c r="AC28" s="93" t="s">
        <v>56</v>
      </c>
      <c r="AD28" s="122" t="s">
        <v>103</v>
      </c>
    </row>
    <row r="29" spans="2:44" x14ac:dyDescent="0.15">
      <c r="B29" s="94" t="s">
        <v>95</v>
      </c>
      <c r="C29" s="95">
        <v>25635</v>
      </c>
      <c r="D29" s="96">
        <v>0.01</v>
      </c>
      <c r="E29" s="96">
        <v>0.09</v>
      </c>
      <c r="F29" s="96">
        <v>0.13</v>
      </c>
      <c r="G29" s="96">
        <v>0.16</v>
      </c>
      <c r="H29" s="96">
        <v>0.2</v>
      </c>
      <c r="I29" s="96">
        <v>0.18</v>
      </c>
      <c r="J29" s="96">
        <v>0.13</v>
      </c>
      <c r="K29" s="96">
        <v>0.1</v>
      </c>
      <c r="L29" s="123" t="s">
        <v>97</v>
      </c>
      <c r="M29" s="124">
        <v>0.46</v>
      </c>
      <c r="N29" s="124">
        <v>0.54</v>
      </c>
      <c r="O29" s="124" t="s">
        <v>97</v>
      </c>
      <c r="P29" s="99">
        <f>SUM(H29:K29)</f>
        <v>0.61</v>
      </c>
      <c r="Q29" s="104">
        <v>1602</v>
      </c>
      <c r="R29" s="125">
        <v>0</v>
      </c>
      <c r="S29" s="96" t="s">
        <v>97</v>
      </c>
      <c r="T29" s="96">
        <v>0.01</v>
      </c>
      <c r="U29" s="96">
        <v>0.05</v>
      </c>
      <c r="V29" s="96">
        <v>0.1</v>
      </c>
      <c r="W29" s="96">
        <v>0.19</v>
      </c>
      <c r="X29" s="96">
        <v>0.28000000000000003</v>
      </c>
      <c r="Y29" s="96">
        <v>0.36</v>
      </c>
      <c r="Z29" s="123">
        <v>0</v>
      </c>
      <c r="AA29" s="96">
        <v>0.56999999999999995</v>
      </c>
      <c r="AB29" s="96">
        <v>0.43</v>
      </c>
      <c r="AC29" s="123" t="s">
        <v>98</v>
      </c>
      <c r="AD29" s="126">
        <f>SUM(V29:Y29)</f>
        <v>0.93</v>
      </c>
    </row>
    <row r="30" spans="2:44" x14ac:dyDescent="0.15">
      <c r="B30" s="94"/>
      <c r="C30" s="95"/>
      <c r="D30" s="96"/>
      <c r="E30" s="96"/>
      <c r="F30" s="96"/>
      <c r="G30" s="96"/>
      <c r="H30" s="96"/>
      <c r="I30" s="96"/>
      <c r="J30" s="96"/>
      <c r="K30" s="96"/>
      <c r="L30" s="123"/>
      <c r="M30" s="128"/>
      <c r="N30" s="97"/>
      <c r="O30" s="127"/>
      <c r="P30" s="99"/>
      <c r="Q30" s="129"/>
      <c r="R30" s="104"/>
      <c r="S30" s="96"/>
      <c r="T30" s="96"/>
      <c r="U30" s="96"/>
      <c r="V30" s="96"/>
      <c r="W30" s="96"/>
      <c r="X30" s="96"/>
      <c r="Y30" s="96"/>
      <c r="Z30" s="123"/>
      <c r="AA30" s="96"/>
      <c r="AB30" s="96"/>
      <c r="AC30" s="123"/>
      <c r="AD30" s="130"/>
    </row>
    <row r="31" spans="2:44" x14ac:dyDescent="0.15">
      <c r="B31" s="94"/>
      <c r="C31" s="95"/>
      <c r="D31" s="96"/>
      <c r="E31" s="96"/>
      <c r="F31" s="96"/>
      <c r="G31" s="96"/>
      <c r="H31" s="96"/>
      <c r="I31" s="96"/>
      <c r="J31" s="96"/>
      <c r="K31" s="96"/>
      <c r="L31" s="123"/>
      <c r="M31" s="128"/>
      <c r="N31" s="128"/>
      <c r="O31" s="97"/>
      <c r="P31" s="99"/>
      <c r="Q31" s="129"/>
      <c r="R31" s="104"/>
      <c r="S31" s="96"/>
      <c r="T31" s="96"/>
      <c r="U31" s="96"/>
      <c r="V31" s="96"/>
      <c r="W31" s="96"/>
      <c r="X31" s="96"/>
      <c r="Y31" s="96"/>
      <c r="Z31" s="123"/>
      <c r="AA31" s="96"/>
      <c r="AB31" s="96"/>
      <c r="AC31" s="123"/>
      <c r="AD31" s="130"/>
    </row>
    <row r="35" spans="2:30" x14ac:dyDescent="0.15">
      <c r="B35" t="s">
        <v>90</v>
      </c>
    </row>
    <row r="38" spans="2:30" ht="14" thickBot="1" x14ac:dyDescent="0.2"/>
    <row r="39" spans="2:30" x14ac:dyDescent="0.15">
      <c r="B39" s="110"/>
      <c r="C39" s="153" t="s">
        <v>11</v>
      </c>
      <c r="D39" s="153"/>
      <c r="E39" s="153"/>
      <c r="F39" s="153"/>
      <c r="G39" s="153"/>
      <c r="H39" s="153"/>
      <c r="I39" s="114"/>
      <c r="J39" s="114"/>
      <c r="K39" s="114"/>
      <c r="L39" s="114"/>
      <c r="M39" s="114"/>
      <c r="N39" s="110"/>
      <c r="O39" s="109"/>
      <c r="P39" s="109"/>
      <c r="Q39" s="37" t="s">
        <v>11</v>
      </c>
      <c r="R39" s="153" t="s">
        <v>14</v>
      </c>
      <c r="S39" s="153"/>
      <c r="T39" s="153"/>
      <c r="U39" s="153"/>
      <c r="V39" s="153"/>
      <c r="W39" s="153"/>
      <c r="X39" s="114"/>
      <c r="Y39" s="114"/>
      <c r="Z39" s="114"/>
      <c r="AA39" s="110"/>
      <c r="AB39" s="109"/>
      <c r="AC39" s="109"/>
      <c r="AD39" s="37" t="s">
        <v>14</v>
      </c>
    </row>
    <row r="40" spans="2:30" ht="14" thickBot="1" x14ac:dyDescent="0.2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5"/>
      <c r="O40" s="6"/>
      <c r="P40" s="6"/>
      <c r="Q40" s="38"/>
      <c r="R40" s="6"/>
      <c r="S40" s="6"/>
      <c r="T40" s="6"/>
      <c r="U40" s="6"/>
      <c r="V40" s="6"/>
      <c r="W40" s="6"/>
      <c r="X40" s="6"/>
      <c r="Y40" s="6"/>
      <c r="Z40" s="6"/>
      <c r="AA40" s="5"/>
      <c r="AB40" s="80"/>
      <c r="AC40" s="6"/>
      <c r="AD40" s="38"/>
    </row>
    <row r="41" spans="2:30" x14ac:dyDescent="0.15">
      <c r="B41" s="64" t="s">
        <v>19</v>
      </c>
      <c r="C41" s="64" t="s">
        <v>13</v>
      </c>
      <c r="D41" s="110" t="s">
        <v>53</v>
      </c>
      <c r="E41" s="109" t="s">
        <v>54</v>
      </c>
      <c r="F41" s="109" t="s">
        <v>55</v>
      </c>
      <c r="G41" s="109" t="s">
        <v>51</v>
      </c>
      <c r="H41" s="109" t="s">
        <v>25</v>
      </c>
      <c r="I41" s="114"/>
      <c r="J41" s="114"/>
      <c r="K41" s="114"/>
      <c r="L41" s="114"/>
      <c r="M41" s="114"/>
      <c r="N41" s="110" t="s">
        <v>15</v>
      </c>
      <c r="O41" s="109" t="s">
        <v>16</v>
      </c>
      <c r="P41" s="109" t="s">
        <v>56</v>
      </c>
      <c r="Q41" s="38" t="s">
        <v>103</v>
      </c>
      <c r="R41" s="111" t="s">
        <v>13</v>
      </c>
      <c r="S41" s="110" t="s">
        <v>53</v>
      </c>
      <c r="T41" s="109" t="s">
        <v>54</v>
      </c>
      <c r="U41" s="109" t="s">
        <v>55</v>
      </c>
      <c r="V41" s="109" t="s">
        <v>51</v>
      </c>
      <c r="W41" s="109" t="s">
        <v>25</v>
      </c>
      <c r="X41" s="114"/>
      <c r="Y41" s="114"/>
      <c r="Z41" s="114"/>
      <c r="AA41" s="110" t="s">
        <v>15</v>
      </c>
      <c r="AB41" s="109" t="s">
        <v>16</v>
      </c>
      <c r="AC41" s="109" t="s">
        <v>56</v>
      </c>
      <c r="AD41" s="38" t="s">
        <v>57</v>
      </c>
    </row>
    <row r="42" spans="2:30" x14ac:dyDescent="0.15">
      <c r="B42" s="10" t="s">
        <v>58</v>
      </c>
      <c r="C42" s="12">
        <v>10224</v>
      </c>
      <c r="D42" s="79">
        <v>0.03</v>
      </c>
      <c r="E42" s="79">
        <v>0.27</v>
      </c>
      <c r="F42" s="79">
        <v>0.35</v>
      </c>
      <c r="G42" s="79">
        <v>0.25</v>
      </c>
      <c r="H42" s="79">
        <v>0.1</v>
      </c>
      <c r="I42" s="79"/>
      <c r="J42" s="79"/>
      <c r="K42" s="79"/>
      <c r="L42" s="79"/>
      <c r="M42" s="79"/>
      <c r="N42" s="74">
        <v>0.44</v>
      </c>
      <c r="O42" s="75">
        <v>0.51</v>
      </c>
      <c r="P42" s="75">
        <v>0.05</v>
      </c>
      <c r="Q42" s="39">
        <f>SUM(F42:H42)</f>
        <v>0.7</v>
      </c>
      <c r="R42" s="137">
        <v>491</v>
      </c>
      <c r="S42" s="13">
        <v>0</v>
      </c>
      <c r="T42" s="13">
        <v>0</v>
      </c>
      <c r="U42" s="13">
        <v>0.08</v>
      </c>
      <c r="V42" s="77">
        <v>0.37</v>
      </c>
      <c r="W42" s="13">
        <v>0.55000000000000004</v>
      </c>
      <c r="X42" s="13"/>
      <c r="Y42" s="13"/>
      <c r="Z42" s="13"/>
      <c r="AA42" s="33">
        <v>0.44</v>
      </c>
      <c r="AB42" s="13">
        <v>0.56000000000000005</v>
      </c>
      <c r="AC42" s="13">
        <v>0</v>
      </c>
      <c r="AD42" s="39">
        <f>SUM(V42:W42)</f>
        <v>0.92</v>
      </c>
    </row>
    <row r="47" spans="2:30" ht="14" thickBot="1" x14ac:dyDescent="0.2"/>
    <row r="48" spans="2:30" x14ac:dyDescent="0.15">
      <c r="B48" s="112"/>
      <c r="C48" s="163" t="s">
        <v>11</v>
      </c>
      <c r="D48" s="163"/>
      <c r="E48" s="163"/>
      <c r="F48" s="163"/>
      <c r="G48" s="163"/>
      <c r="H48" s="163"/>
      <c r="I48" s="163"/>
      <c r="J48" s="163"/>
      <c r="K48" s="163"/>
      <c r="L48" s="163"/>
      <c r="M48" s="164"/>
      <c r="N48" s="112"/>
      <c r="O48" s="113"/>
      <c r="P48" s="113"/>
      <c r="Q48" s="118" t="s">
        <v>11</v>
      </c>
      <c r="R48" s="163" t="s">
        <v>14</v>
      </c>
      <c r="S48" s="163"/>
      <c r="T48" s="163"/>
      <c r="U48" s="163"/>
      <c r="V48" s="163"/>
      <c r="W48" s="163"/>
      <c r="X48" s="163"/>
      <c r="Y48" s="163"/>
      <c r="Z48" s="163"/>
      <c r="AA48" s="163"/>
      <c r="AB48" s="164"/>
      <c r="AC48" s="131"/>
      <c r="AD48" s="118" t="s">
        <v>14</v>
      </c>
    </row>
    <row r="49" spans="2:30" ht="14" thickBot="1" x14ac:dyDescent="0.2">
      <c r="B49" s="91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91"/>
      <c r="O49" s="135"/>
      <c r="P49" s="135"/>
      <c r="Q49" s="121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121"/>
    </row>
    <row r="50" spans="2:30" x14ac:dyDescent="0.15">
      <c r="B50" s="92" t="s">
        <v>19</v>
      </c>
      <c r="C50" s="93" t="s">
        <v>13</v>
      </c>
      <c r="D50" s="113" t="s">
        <v>107</v>
      </c>
      <c r="E50" s="113" t="s">
        <v>64</v>
      </c>
      <c r="F50" s="113" t="s">
        <v>64</v>
      </c>
      <c r="G50" s="113" t="s">
        <v>63</v>
      </c>
      <c r="H50" s="113" t="s">
        <v>65</v>
      </c>
      <c r="I50" s="113" t="s">
        <v>66</v>
      </c>
      <c r="J50" s="113" t="s">
        <v>116</v>
      </c>
      <c r="K50" s="113" t="s">
        <v>39</v>
      </c>
      <c r="L50" s="113" t="s">
        <v>71</v>
      </c>
      <c r="M50" s="93" t="s">
        <v>72</v>
      </c>
      <c r="N50" s="113" t="s">
        <v>15</v>
      </c>
      <c r="O50" s="113" t="s">
        <v>16</v>
      </c>
      <c r="P50" s="113" t="s">
        <v>56</v>
      </c>
      <c r="Q50" s="118" t="s">
        <v>124</v>
      </c>
      <c r="R50" s="93" t="s">
        <v>13</v>
      </c>
      <c r="S50" s="113" t="s">
        <v>107</v>
      </c>
      <c r="T50" s="113" t="s">
        <v>64</v>
      </c>
      <c r="U50" s="113" t="s">
        <v>64</v>
      </c>
      <c r="V50" s="113" t="s">
        <v>63</v>
      </c>
      <c r="W50" s="113" t="s">
        <v>65</v>
      </c>
      <c r="X50" s="113" t="s">
        <v>66</v>
      </c>
      <c r="Y50" s="113" t="s">
        <v>116</v>
      </c>
      <c r="Z50" s="113" t="s">
        <v>39</v>
      </c>
      <c r="AA50" s="113" t="s">
        <v>71</v>
      </c>
      <c r="AB50" s="93" t="s">
        <v>72</v>
      </c>
      <c r="AC50" s="131" t="s">
        <v>56</v>
      </c>
      <c r="AD50" s="122" t="s">
        <v>124</v>
      </c>
    </row>
    <row r="51" spans="2:30" x14ac:dyDescent="0.15">
      <c r="B51" s="94" t="s">
        <v>115</v>
      </c>
      <c r="C51" s="95">
        <v>20394</v>
      </c>
      <c r="D51" s="96">
        <v>0</v>
      </c>
      <c r="E51" s="96">
        <v>0.01</v>
      </c>
      <c r="F51" s="96">
        <v>7.0000000000000007E-2</v>
      </c>
      <c r="G51" s="96">
        <v>0.15</v>
      </c>
      <c r="H51" s="96">
        <v>0.15</v>
      </c>
      <c r="I51" s="96">
        <v>0.19</v>
      </c>
      <c r="J51" s="96">
        <v>0.18</v>
      </c>
      <c r="K51" s="96">
        <v>0.13</v>
      </c>
      <c r="L51" s="96">
        <v>0.08</v>
      </c>
      <c r="M51" s="123">
        <v>0.04</v>
      </c>
      <c r="N51" s="124">
        <v>0.46</v>
      </c>
      <c r="O51" s="124">
        <v>0.49</v>
      </c>
      <c r="P51" s="124">
        <v>0.01</v>
      </c>
      <c r="Q51" s="99">
        <f>SUM(J51:M51)</f>
        <v>0.43</v>
      </c>
      <c r="R51" s="95">
        <v>499</v>
      </c>
      <c r="S51" s="96">
        <v>0</v>
      </c>
      <c r="T51" s="96">
        <v>0</v>
      </c>
      <c r="U51" s="96">
        <v>0</v>
      </c>
      <c r="V51" s="96">
        <v>0.01</v>
      </c>
      <c r="W51" s="96">
        <v>0.02</v>
      </c>
      <c r="X51" s="96">
        <v>0.04</v>
      </c>
      <c r="Y51" s="96">
        <v>0.11</v>
      </c>
      <c r="Z51" s="96">
        <v>0.21</v>
      </c>
      <c r="AA51" s="96">
        <v>0.34</v>
      </c>
      <c r="AB51" s="123">
        <v>0.26</v>
      </c>
      <c r="AC51" s="123"/>
      <c r="AD51" s="126">
        <f>SUM(Y51:AB51)</f>
        <v>0.92</v>
      </c>
    </row>
    <row r="55" spans="2:30" ht="14" thickBot="1" x14ac:dyDescent="0.2"/>
    <row r="56" spans="2:30" x14ac:dyDescent="0.15">
      <c r="B56" s="110"/>
      <c r="C56" s="153" t="s">
        <v>11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10"/>
      <c r="N56" s="116"/>
      <c r="O56" s="111"/>
      <c r="P56" s="31" t="s">
        <v>11</v>
      </c>
      <c r="Q56" s="154" t="s">
        <v>14</v>
      </c>
      <c r="R56" s="153"/>
      <c r="S56" s="153"/>
      <c r="T56" s="153"/>
      <c r="U56" s="153"/>
      <c r="V56" s="153"/>
      <c r="W56" s="153"/>
      <c r="X56" s="153"/>
      <c r="Y56" s="153"/>
      <c r="Z56" s="155"/>
      <c r="AA56" s="109"/>
      <c r="AB56" s="109"/>
      <c r="AC56" s="116"/>
      <c r="AD56" s="37" t="s">
        <v>14</v>
      </c>
    </row>
    <row r="57" spans="2:30" ht="14" thickBot="1" x14ac:dyDescent="0.2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5"/>
      <c r="N57" s="7"/>
      <c r="O57" s="7"/>
      <c r="P57" s="30"/>
      <c r="Q57" s="5"/>
      <c r="R57" s="6"/>
      <c r="S57" s="6"/>
      <c r="T57" s="6"/>
      <c r="U57" s="6"/>
      <c r="V57" s="6"/>
      <c r="W57" s="6"/>
      <c r="X57" s="6"/>
      <c r="Y57" s="6"/>
      <c r="Z57" s="7"/>
      <c r="AA57" s="6"/>
      <c r="AB57" s="6"/>
      <c r="AC57" s="7"/>
      <c r="AD57" s="38"/>
    </row>
    <row r="58" spans="2:30" x14ac:dyDescent="0.15">
      <c r="B58" s="64" t="s">
        <v>19</v>
      </c>
      <c r="C58" s="64" t="s">
        <v>13</v>
      </c>
      <c r="D58" s="110">
        <v>0</v>
      </c>
      <c r="E58" s="109">
        <v>10</v>
      </c>
      <c r="F58" s="109">
        <f>10+E58</f>
        <v>20</v>
      </c>
      <c r="G58" s="109">
        <f t="shared" ref="G58:K58" si="0">10+F58</f>
        <v>30</v>
      </c>
      <c r="H58" s="109">
        <f t="shared" si="0"/>
        <v>40</v>
      </c>
      <c r="I58" s="109">
        <f t="shared" si="0"/>
        <v>50</v>
      </c>
      <c r="J58" s="109">
        <f t="shared" si="0"/>
        <v>60</v>
      </c>
      <c r="K58" s="109">
        <f t="shared" si="0"/>
        <v>70</v>
      </c>
      <c r="L58" s="111" t="s">
        <v>25</v>
      </c>
      <c r="M58" s="110" t="s">
        <v>15</v>
      </c>
      <c r="N58" s="116" t="s">
        <v>16</v>
      </c>
      <c r="O58" s="111" t="s">
        <v>56</v>
      </c>
      <c r="P58" s="37" t="s">
        <v>103</v>
      </c>
      <c r="Q58" s="64" t="s">
        <v>13</v>
      </c>
      <c r="R58" s="110">
        <v>0</v>
      </c>
      <c r="S58" s="109">
        <v>10</v>
      </c>
      <c r="T58" s="109">
        <f>10+S58</f>
        <v>20</v>
      </c>
      <c r="U58" s="109">
        <f t="shared" ref="U58:Y58" si="1">10+T58</f>
        <v>30</v>
      </c>
      <c r="V58" s="109">
        <f t="shared" si="1"/>
        <v>40</v>
      </c>
      <c r="W58" s="109">
        <f t="shared" si="1"/>
        <v>50</v>
      </c>
      <c r="X58" s="109">
        <f t="shared" si="1"/>
        <v>60</v>
      </c>
      <c r="Y58" s="109">
        <f t="shared" si="1"/>
        <v>70</v>
      </c>
      <c r="Z58" s="111" t="s">
        <v>25</v>
      </c>
      <c r="AA58" s="109" t="s">
        <v>15</v>
      </c>
      <c r="AB58" s="111" t="s">
        <v>16</v>
      </c>
      <c r="AC58" s="116" t="s">
        <v>56</v>
      </c>
      <c r="AD58" s="37" t="s">
        <v>103</v>
      </c>
    </row>
    <row r="59" spans="2:30" x14ac:dyDescent="0.15">
      <c r="B59" s="66" t="s">
        <v>117</v>
      </c>
      <c r="C59" s="67">
        <v>13989</v>
      </c>
      <c r="D59" s="33">
        <v>7.266913741733886E-3</v>
      </c>
      <c r="E59" s="13">
        <v>2.042002761427222E-2</v>
      </c>
      <c r="F59" s="13">
        <v>0.10820434561441755</v>
      </c>
      <c r="G59" s="13">
        <v>0.14628297362110312</v>
      </c>
      <c r="H59" s="13">
        <v>0.16394157401351647</v>
      </c>
      <c r="I59" s="13">
        <v>0.19729670808807501</v>
      </c>
      <c r="J59" s="13">
        <v>0.16314221350192573</v>
      </c>
      <c r="K59" s="13">
        <v>9.1999127970350994E-2</v>
      </c>
      <c r="L59" s="14">
        <v>0.10144611583460504</v>
      </c>
      <c r="M59" s="33"/>
      <c r="N59" s="14"/>
      <c r="O59" s="14"/>
      <c r="P59" s="40">
        <f>SUM(I59:L59)</f>
        <v>0.55388416539495677</v>
      </c>
      <c r="Q59" s="66">
        <v>671</v>
      </c>
      <c r="R59" s="36">
        <v>1.4326647564469914E-3</v>
      </c>
      <c r="S59" s="13">
        <v>0</v>
      </c>
      <c r="T59" s="13">
        <v>1.4326647564469914E-3</v>
      </c>
      <c r="U59" s="13">
        <v>1.1461318051575931E-2</v>
      </c>
      <c r="V59" s="13">
        <v>2.0057306590257881E-2</v>
      </c>
      <c r="W59" s="13">
        <v>4.5845272206303724E-2</v>
      </c>
      <c r="X59" s="13">
        <v>0.13753581661891118</v>
      </c>
      <c r="Y59" s="13">
        <v>0.2148997134670487</v>
      </c>
      <c r="Z59" s="14">
        <v>0.56733524355300857</v>
      </c>
      <c r="AA59" s="13"/>
      <c r="AC59" s="14"/>
      <c r="AD59" s="39">
        <f>SUM(W59:Z59)</f>
        <v>0.96561604584527216</v>
      </c>
    </row>
    <row r="66" spans="2:30" ht="14" thickBot="1" x14ac:dyDescent="0.2"/>
    <row r="67" spans="2:30" x14ac:dyDescent="0.15">
      <c r="B67" s="110"/>
      <c r="C67" s="153" t="s">
        <v>11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10"/>
      <c r="N67" s="111"/>
      <c r="O67" s="116"/>
      <c r="P67" s="31" t="s">
        <v>11</v>
      </c>
    </row>
    <row r="68" spans="2:30" ht="14" thickBot="1" x14ac:dyDescent="0.2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5"/>
      <c r="N68" s="7"/>
      <c r="O68" s="7"/>
      <c r="P68" s="30"/>
    </row>
    <row r="69" spans="2:30" x14ac:dyDescent="0.15">
      <c r="B69" s="64" t="s">
        <v>19</v>
      </c>
      <c r="C69" s="64" t="s">
        <v>13</v>
      </c>
      <c r="D69" s="110">
        <v>0</v>
      </c>
      <c r="E69" s="109">
        <v>10</v>
      </c>
      <c r="F69" s="109">
        <f>10+E69</f>
        <v>20</v>
      </c>
      <c r="G69" s="109">
        <f t="shared" ref="G69" si="2">10+F69</f>
        <v>30</v>
      </c>
      <c r="H69" s="109">
        <f t="shared" ref="H69" si="3">10+G69</f>
        <v>40</v>
      </c>
      <c r="I69" s="109">
        <f t="shared" ref="I69" si="4">10+H69</f>
        <v>50</v>
      </c>
      <c r="J69" s="109">
        <f t="shared" ref="J69" si="5">10+I69</f>
        <v>60</v>
      </c>
      <c r="K69" s="109">
        <f t="shared" ref="K69" si="6">10+J69</f>
        <v>70</v>
      </c>
      <c r="L69" s="111" t="s">
        <v>25</v>
      </c>
      <c r="M69" s="110" t="s">
        <v>15</v>
      </c>
      <c r="N69" s="111" t="s">
        <v>16</v>
      </c>
      <c r="O69" s="116" t="s">
        <v>56</v>
      </c>
      <c r="P69" s="37" t="s">
        <v>103</v>
      </c>
    </row>
    <row r="70" spans="2:30" x14ac:dyDescent="0.15">
      <c r="B70" s="66" t="s">
        <v>120</v>
      </c>
      <c r="C70" s="67">
        <v>14642</v>
      </c>
      <c r="D70" s="33">
        <v>8.5592011412268191E-3</v>
      </c>
      <c r="E70" s="13">
        <v>2.1873514027579647E-2</v>
      </c>
      <c r="F70" s="13">
        <v>0.1340941512125535</v>
      </c>
      <c r="G70" s="13">
        <v>0.16785544460294816</v>
      </c>
      <c r="H70" s="13">
        <v>0.19448407037565382</v>
      </c>
      <c r="I70" s="13">
        <v>0.18925344745601522</v>
      </c>
      <c r="J70" s="13">
        <v>0.16024726581074655</v>
      </c>
      <c r="K70" s="13">
        <v>7.8459343794579167E-2</v>
      </c>
      <c r="L70" s="14">
        <v>4.2796005706134094E-2</v>
      </c>
      <c r="M70" s="33">
        <v>0.51</v>
      </c>
      <c r="N70" s="14">
        <v>0.49</v>
      </c>
      <c r="O70" s="14"/>
      <c r="P70" s="40">
        <f>SUM(I70:L70)</f>
        <v>0.47075606276747506</v>
      </c>
    </row>
    <row r="72" spans="2:30" ht="14" thickBot="1" x14ac:dyDescent="0.2">
      <c r="B72" s="108" t="s">
        <v>123</v>
      </c>
    </row>
    <row r="73" spans="2:30" x14ac:dyDescent="0.15">
      <c r="B73" s="112"/>
      <c r="C73" s="163" t="s">
        <v>11</v>
      </c>
      <c r="D73" s="163"/>
      <c r="E73" s="163"/>
      <c r="F73" s="163"/>
      <c r="G73" s="163"/>
      <c r="H73" s="163"/>
      <c r="I73" s="163"/>
      <c r="J73" s="163"/>
      <c r="K73" s="163"/>
      <c r="L73" s="164"/>
      <c r="M73" s="112"/>
      <c r="N73" s="113"/>
      <c r="O73" s="93"/>
      <c r="P73" s="117" t="s">
        <v>11</v>
      </c>
      <c r="Q73" s="165" t="s">
        <v>14</v>
      </c>
      <c r="R73" s="163"/>
      <c r="S73" s="163"/>
      <c r="T73" s="163"/>
      <c r="U73" s="163"/>
      <c r="V73" s="163"/>
      <c r="W73" s="163"/>
      <c r="X73" s="163"/>
      <c r="Y73" s="163"/>
      <c r="Z73" s="166"/>
      <c r="AA73" s="113"/>
      <c r="AB73" s="113"/>
      <c r="AC73" s="113"/>
      <c r="AD73" s="118" t="s">
        <v>14</v>
      </c>
    </row>
    <row r="74" spans="2:30" ht="14" thickBot="1" x14ac:dyDescent="0.2">
      <c r="B74" s="91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91"/>
      <c r="N74" s="89"/>
      <c r="O74" s="119"/>
      <c r="P74" s="120"/>
      <c r="Q74" s="91"/>
      <c r="R74" s="89"/>
      <c r="S74" s="89"/>
      <c r="T74" s="89"/>
      <c r="U74" s="89"/>
      <c r="V74" s="89"/>
      <c r="W74" s="89"/>
      <c r="X74" s="89"/>
      <c r="Y74" s="89"/>
      <c r="Z74" s="119"/>
      <c r="AA74" s="89"/>
      <c r="AB74" s="89"/>
      <c r="AC74" s="89"/>
      <c r="AD74" s="121"/>
    </row>
    <row r="75" spans="2:30" x14ac:dyDescent="0.15">
      <c r="B75" s="92" t="s">
        <v>19</v>
      </c>
      <c r="C75" s="93" t="s">
        <v>13</v>
      </c>
      <c r="D75" s="113" t="s">
        <v>60</v>
      </c>
      <c r="E75" s="113">
        <v>20</v>
      </c>
      <c r="F75" s="113">
        <v>30</v>
      </c>
      <c r="G75" s="113">
        <v>40</v>
      </c>
      <c r="H75" s="113">
        <v>50</v>
      </c>
      <c r="I75" s="113">
        <v>60</v>
      </c>
      <c r="J75" s="113">
        <v>70</v>
      </c>
      <c r="K75" s="113">
        <v>80</v>
      </c>
      <c r="L75" s="93" t="s">
        <v>96</v>
      </c>
      <c r="M75" s="113" t="s">
        <v>15</v>
      </c>
      <c r="N75" s="113" t="s">
        <v>16</v>
      </c>
      <c r="O75" s="93" t="s">
        <v>56</v>
      </c>
      <c r="P75" s="122" t="s">
        <v>103</v>
      </c>
      <c r="Q75" s="93" t="s">
        <v>13</v>
      </c>
      <c r="R75" s="113" t="s">
        <v>60</v>
      </c>
      <c r="S75" s="113">
        <v>20</v>
      </c>
      <c r="T75" s="113">
        <v>30</v>
      </c>
      <c r="U75" s="113">
        <v>40</v>
      </c>
      <c r="V75" s="113">
        <v>50</v>
      </c>
      <c r="W75" s="113">
        <v>60</v>
      </c>
      <c r="X75" s="113">
        <v>70</v>
      </c>
      <c r="Y75" s="113">
        <v>80</v>
      </c>
      <c r="Z75" s="93" t="s">
        <v>96</v>
      </c>
      <c r="AA75" s="113" t="s">
        <v>15</v>
      </c>
      <c r="AB75" s="113" t="s">
        <v>16</v>
      </c>
      <c r="AC75" s="93" t="s">
        <v>56</v>
      </c>
      <c r="AD75" s="122" t="s">
        <v>103</v>
      </c>
    </row>
    <row r="76" spans="2:30" x14ac:dyDescent="0.15">
      <c r="B76" s="94" t="s">
        <v>122</v>
      </c>
      <c r="C76" s="95">
        <v>8955</v>
      </c>
      <c r="D76" s="96">
        <v>1.7000000000000001E-2</v>
      </c>
      <c r="E76" s="96">
        <v>0.106</v>
      </c>
      <c r="F76" s="96">
        <v>0.13700000000000001</v>
      </c>
      <c r="G76" s="96">
        <v>0.16900000000000001</v>
      </c>
      <c r="H76" s="96">
        <v>0.2</v>
      </c>
      <c r="I76" s="96">
        <v>0.16700000000000001</v>
      </c>
      <c r="J76" s="96">
        <v>0.107</v>
      </c>
      <c r="K76" s="96">
        <v>9.6000000000000002E-2</v>
      </c>
      <c r="L76" s="123" t="s">
        <v>97</v>
      </c>
      <c r="M76" s="124" t="s">
        <v>125</v>
      </c>
      <c r="N76" s="124">
        <v>0.54800000000000004</v>
      </c>
      <c r="O76" s="124">
        <v>1.2E-2</v>
      </c>
      <c r="P76" s="99">
        <f>SUM(H76:K76)</f>
        <v>0.56999999999999995</v>
      </c>
      <c r="Q76" s="104">
        <v>436</v>
      </c>
      <c r="R76" s="125">
        <v>0</v>
      </c>
      <c r="S76" s="96">
        <v>0</v>
      </c>
      <c r="T76" s="96">
        <v>1.0999999999999999E-2</v>
      </c>
      <c r="U76" s="96">
        <v>0.03</v>
      </c>
      <c r="V76" s="96">
        <v>7.0999999999999994E-2</v>
      </c>
      <c r="W76" s="96">
        <v>0.20200000000000001</v>
      </c>
      <c r="X76" s="96">
        <v>0.29599999999999999</v>
      </c>
      <c r="Y76" s="96">
        <v>0.39</v>
      </c>
      <c r="Z76" s="123">
        <v>0</v>
      </c>
      <c r="AA76" s="96">
        <v>0.58899999999999997</v>
      </c>
      <c r="AB76" s="96">
        <v>0.38800000000000001</v>
      </c>
      <c r="AC76" s="123">
        <v>2.3E-2</v>
      </c>
      <c r="AD76" s="126">
        <f>SUM(V76:Y76)</f>
        <v>0.95899999999999996</v>
      </c>
    </row>
    <row r="77" spans="2:30" x14ac:dyDescent="0.15">
      <c r="B77" s="94"/>
      <c r="C77" s="95"/>
      <c r="D77" s="96"/>
      <c r="E77" s="96"/>
      <c r="F77" s="96"/>
      <c r="G77" s="96"/>
      <c r="H77" s="96"/>
      <c r="I77" s="96"/>
      <c r="J77" s="96"/>
      <c r="K77" s="96"/>
      <c r="L77" s="123"/>
      <c r="M77" s="128"/>
      <c r="N77" s="97"/>
      <c r="O77" s="127"/>
      <c r="P77" s="99"/>
      <c r="Q77" s="129"/>
      <c r="R77" s="104"/>
      <c r="S77" s="96"/>
      <c r="T77" s="96"/>
      <c r="U77" s="96"/>
      <c r="V77" s="96"/>
      <c r="W77" s="96"/>
      <c r="X77" s="96"/>
      <c r="Y77" s="96"/>
      <c r="Z77" s="123"/>
      <c r="AA77" s="96"/>
      <c r="AB77" s="96"/>
      <c r="AC77" s="123"/>
      <c r="AD77" s="130"/>
    </row>
    <row r="78" spans="2:30" x14ac:dyDescent="0.15">
      <c r="B78" s="94"/>
      <c r="C78" s="95"/>
      <c r="D78" s="96"/>
      <c r="E78" s="96"/>
      <c r="F78" s="96"/>
      <c r="G78" s="96"/>
      <c r="H78" s="96"/>
      <c r="I78" s="96"/>
      <c r="J78" s="96"/>
      <c r="K78" s="96"/>
      <c r="L78" s="123"/>
      <c r="M78" s="128"/>
      <c r="N78" s="128"/>
      <c r="O78" s="97"/>
      <c r="P78" s="99"/>
      <c r="Q78" s="129"/>
      <c r="R78" s="104"/>
      <c r="S78" s="96"/>
      <c r="T78" s="96"/>
      <c r="U78" s="96"/>
      <c r="V78" s="96"/>
      <c r="W78" s="96"/>
      <c r="X78" s="96"/>
      <c r="Y78" s="96"/>
      <c r="Z78" s="123"/>
      <c r="AA78" s="96"/>
      <c r="AB78" s="96"/>
      <c r="AC78" s="123"/>
      <c r="AD78" s="130"/>
    </row>
  </sheetData>
  <mergeCells count="14">
    <mergeCell ref="C67:L67"/>
    <mergeCell ref="C56:L56"/>
    <mergeCell ref="Q56:Z56"/>
    <mergeCell ref="C73:L73"/>
    <mergeCell ref="Q73:Z73"/>
    <mergeCell ref="C48:M48"/>
    <mergeCell ref="R48:AB48"/>
    <mergeCell ref="C10:K10"/>
    <mergeCell ref="C17:J17"/>
    <mergeCell ref="C3:H3"/>
    <mergeCell ref="C26:L26"/>
    <mergeCell ref="Q26:Z26"/>
    <mergeCell ref="C39:H39"/>
    <mergeCell ref="R39:W39"/>
  </mergeCells>
  <hyperlinks>
    <hyperlink ref="B7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3"/>
  <sheetViews>
    <sheetView zoomScale="75" workbookViewId="0">
      <selection activeCell="F64" sqref="F64"/>
    </sheetView>
  </sheetViews>
  <sheetFormatPr baseColWidth="10" defaultColWidth="11.5" defaultRowHeight="13" x14ac:dyDescent="0.15"/>
  <sheetData>
    <row r="2" spans="2:13" x14ac:dyDescent="0.15">
      <c r="C2" t="s">
        <v>89</v>
      </c>
    </row>
    <row r="3" spans="2:13" ht="14" thickBot="1" x14ac:dyDescent="0.2"/>
    <row r="4" spans="2:13" ht="14" thickBot="1" x14ac:dyDescent="0.2">
      <c r="B4" s="107">
        <v>43923</v>
      </c>
      <c r="C4" s="165" t="s">
        <v>14</v>
      </c>
      <c r="D4" s="163"/>
      <c r="E4" s="163"/>
      <c r="F4" s="163"/>
      <c r="G4" s="163"/>
      <c r="H4" s="163"/>
      <c r="I4" s="163"/>
      <c r="J4" s="82" t="s">
        <v>11</v>
      </c>
    </row>
    <row r="5" spans="2:13" ht="14" thickBot="1" x14ac:dyDescent="0.2">
      <c r="C5" s="101" t="s">
        <v>19</v>
      </c>
      <c r="D5" s="102" t="s">
        <v>13</v>
      </c>
      <c r="E5" s="102" t="s">
        <v>53</v>
      </c>
      <c r="F5" s="102" t="s">
        <v>54</v>
      </c>
      <c r="G5" s="102" t="s">
        <v>55</v>
      </c>
      <c r="H5" s="102" t="s">
        <v>51</v>
      </c>
      <c r="I5" s="102" t="s">
        <v>25</v>
      </c>
      <c r="J5" s="37" t="s">
        <v>57</v>
      </c>
    </row>
    <row r="6" spans="2:13" x14ac:dyDescent="0.15">
      <c r="C6" s="103" t="s">
        <v>70</v>
      </c>
      <c r="D6" s="104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 x14ac:dyDescent="0.15">
      <c r="C11" t="s">
        <v>87</v>
      </c>
    </row>
    <row r="12" spans="2:13" ht="14" thickBot="1" x14ac:dyDescent="0.2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71</v>
      </c>
      <c r="K12" s="52" t="s">
        <v>72</v>
      </c>
      <c r="L12" s="54" t="s">
        <v>59</v>
      </c>
      <c r="M12" s="42" t="s">
        <v>34</v>
      </c>
    </row>
    <row r="13" spans="2:13" ht="15" thickBot="1" x14ac:dyDescent="0.2">
      <c r="B13" s="107">
        <v>43917</v>
      </c>
      <c r="C13" s="162" t="s">
        <v>70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" thickBot="1" x14ac:dyDescent="0.2">
      <c r="C14" s="162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" thickBot="1" x14ac:dyDescent="0.2">
      <c r="C15" s="162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 x14ac:dyDescent="0.15">
      <c r="D18" s="105" t="s">
        <v>0</v>
      </c>
    </row>
    <row r="19" spans="4:6" x14ac:dyDescent="0.15">
      <c r="D19" s="52" t="s">
        <v>0</v>
      </c>
      <c r="E19">
        <v>539</v>
      </c>
    </row>
    <row r="20" spans="4:6" x14ac:dyDescent="0.15">
      <c r="D20" s="52" t="s">
        <v>36</v>
      </c>
      <c r="E20">
        <v>0</v>
      </c>
      <c r="F20">
        <f>E20/539</f>
        <v>0</v>
      </c>
    </row>
    <row r="21" spans="4:6" x14ac:dyDescent="0.15">
      <c r="D21" s="53" t="s">
        <v>37</v>
      </c>
      <c r="E21">
        <v>8</v>
      </c>
      <c r="F21">
        <f t="shared" ref="F21:F25" si="1">E21/539</f>
        <v>1.4842300556586271E-2</v>
      </c>
    </row>
    <row r="22" spans="4:6" x14ac:dyDescent="0.15">
      <c r="D22" s="52" t="s">
        <v>38</v>
      </c>
      <c r="E22">
        <v>63</v>
      </c>
      <c r="F22">
        <f t="shared" si="1"/>
        <v>0.11688311688311688</v>
      </c>
    </row>
    <row r="23" spans="4:6" x14ac:dyDescent="0.15">
      <c r="D23" s="52" t="s">
        <v>39</v>
      </c>
      <c r="E23">
        <v>99</v>
      </c>
      <c r="F23">
        <f t="shared" si="1"/>
        <v>0.18367346938775511</v>
      </c>
    </row>
    <row r="24" spans="4:6" x14ac:dyDescent="0.15">
      <c r="D24" s="52" t="s">
        <v>71</v>
      </c>
      <c r="E24">
        <v>181</v>
      </c>
      <c r="F24">
        <f t="shared" si="1"/>
        <v>0.3358070500927644</v>
      </c>
    </row>
    <row r="25" spans="4:6" x14ac:dyDescent="0.15">
      <c r="D25" s="52" t="s">
        <v>72</v>
      </c>
      <c r="E25">
        <v>188</v>
      </c>
      <c r="F25">
        <f t="shared" si="1"/>
        <v>0.34879406307977734</v>
      </c>
    </row>
    <row r="27" spans="4:6" x14ac:dyDescent="0.15">
      <c r="D27" s="106" t="s">
        <v>10</v>
      </c>
    </row>
    <row r="28" spans="4:6" x14ac:dyDescent="0.15">
      <c r="D28" s="52" t="s">
        <v>0</v>
      </c>
      <c r="E28">
        <f>SUM(E29:E34)</f>
        <v>333</v>
      </c>
    </row>
    <row r="29" spans="4:6" x14ac:dyDescent="0.15">
      <c r="D29" s="52" t="s">
        <v>36</v>
      </c>
      <c r="E29">
        <v>0</v>
      </c>
      <c r="F29">
        <f>E29/333</f>
        <v>0</v>
      </c>
    </row>
    <row r="30" spans="4:6" x14ac:dyDescent="0.15">
      <c r="D30" s="53" t="s">
        <v>37</v>
      </c>
      <c r="E30">
        <v>6</v>
      </c>
      <c r="F30">
        <f t="shared" ref="F30:F33" si="2">E30/333</f>
        <v>1.8018018018018018E-2</v>
      </c>
    </row>
    <row r="31" spans="4:6" x14ac:dyDescent="0.15">
      <c r="D31" s="52" t="s">
        <v>38</v>
      </c>
      <c r="E31">
        <v>40</v>
      </c>
      <c r="F31">
        <f t="shared" si="2"/>
        <v>0.12012012012012012</v>
      </c>
    </row>
    <row r="32" spans="4:6" x14ac:dyDescent="0.15">
      <c r="D32" s="52" t="s">
        <v>39</v>
      </c>
      <c r="E32">
        <v>68</v>
      </c>
      <c r="F32">
        <f t="shared" si="2"/>
        <v>0.20420420420420421</v>
      </c>
    </row>
    <row r="33" spans="4:6" x14ac:dyDescent="0.15">
      <c r="D33" s="52" t="s">
        <v>71</v>
      </c>
      <c r="E33">
        <v>118</v>
      </c>
      <c r="F33">
        <f t="shared" si="2"/>
        <v>0.35435435435435436</v>
      </c>
    </row>
    <row r="34" spans="4:6" x14ac:dyDescent="0.15">
      <c r="D34" s="52" t="s">
        <v>72</v>
      </c>
      <c r="E34">
        <v>101</v>
      </c>
      <c r="F34">
        <f>E34/333</f>
        <v>0.3033033033033033</v>
      </c>
    </row>
    <row r="36" spans="4:6" x14ac:dyDescent="0.15">
      <c r="D36" s="106" t="s">
        <v>9</v>
      </c>
    </row>
    <row r="37" spans="4:6" x14ac:dyDescent="0.15">
      <c r="D37" s="52" t="s">
        <v>0</v>
      </c>
      <c r="E37">
        <f>SUM(E38:E43)</f>
        <v>206</v>
      </c>
    </row>
    <row r="38" spans="4:6" x14ac:dyDescent="0.15">
      <c r="D38" s="52" t="s">
        <v>36</v>
      </c>
      <c r="E38">
        <v>0</v>
      </c>
      <c r="F38">
        <f>E38/206</f>
        <v>0</v>
      </c>
    </row>
    <row r="39" spans="4:6" x14ac:dyDescent="0.15">
      <c r="D39" s="53" t="s">
        <v>37</v>
      </c>
      <c r="E39">
        <v>2</v>
      </c>
      <c r="F39">
        <f t="shared" ref="F39:F43" si="3">E39/206</f>
        <v>9.7087378640776691E-3</v>
      </c>
    </row>
    <row r="40" spans="4:6" x14ac:dyDescent="0.15">
      <c r="D40" s="52" t="s">
        <v>38</v>
      </c>
      <c r="E40">
        <v>23</v>
      </c>
      <c r="F40">
        <f t="shared" si="3"/>
        <v>0.11165048543689321</v>
      </c>
    </row>
    <row r="41" spans="4:6" x14ac:dyDescent="0.15">
      <c r="D41" s="52" t="s">
        <v>39</v>
      </c>
      <c r="E41">
        <v>31</v>
      </c>
      <c r="F41">
        <f t="shared" si="3"/>
        <v>0.15048543689320387</v>
      </c>
    </row>
    <row r="42" spans="4:6" x14ac:dyDescent="0.15">
      <c r="D42" s="52" t="s">
        <v>71</v>
      </c>
      <c r="E42">
        <v>63</v>
      </c>
      <c r="F42">
        <f t="shared" si="3"/>
        <v>0.30582524271844658</v>
      </c>
    </row>
    <row r="43" spans="4:6" x14ac:dyDescent="0.15">
      <c r="D43" s="52" t="s">
        <v>72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S19"/>
  <sheetViews>
    <sheetView zoomScale="57" workbookViewId="0">
      <selection activeCell="V80" sqref="V80"/>
    </sheetView>
  </sheetViews>
  <sheetFormatPr baseColWidth="10" defaultColWidth="11.5" defaultRowHeight="13" x14ac:dyDescent="0.15"/>
  <sheetData>
    <row r="3" spans="2:19" x14ac:dyDescent="0.15">
      <c r="B3" t="s">
        <v>91</v>
      </c>
    </row>
    <row r="5" spans="2:19" ht="14" thickBot="1" x14ac:dyDescent="0.2"/>
    <row r="6" spans="2:19" x14ac:dyDescent="0.15">
      <c r="B6" s="34"/>
      <c r="C6" s="153" t="s">
        <v>11</v>
      </c>
      <c r="D6" s="153"/>
      <c r="E6" s="153"/>
      <c r="F6" s="153"/>
      <c r="G6" s="153"/>
      <c r="H6" s="153"/>
      <c r="I6" s="34"/>
      <c r="J6" s="35"/>
      <c r="K6" s="154" t="s">
        <v>14</v>
      </c>
      <c r="L6" s="153"/>
      <c r="M6" s="153"/>
      <c r="N6" s="153"/>
      <c r="O6" s="153"/>
      <c r="P6" s="155"/>
      <c r="Q6" s="29"/>
      <c r="R6" s="29"/>
      <c r="S6" s="37" t="s">
        <v>14</v>
      </c>
    </row>
    <row r="7" spans="2:19" ht="14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 x14ac:dyDescent="0.15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 x14ac:dyDescent="0.15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 x14ac:dyDescent="0.15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 x14ac:dyDescent="0.15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 x14ac:dyDescent="0.15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 x14ac:dyDescent="0.15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 x14ac:dyDescent="0.15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 x14ac:dyDescent="0.15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 x14ac:dyDescent="0.15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 x14ac:dyDescent="0.15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 x14ac:dyDescent="0.15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 x14ac:dyDescent="0.15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11"/>
  <sheetViews>
    <sheetView zoomScale="58" workbookViewId="0">
      <selection activeCell="L2" sqref="L2"/>
    </sheetView>
  </sheetViews>
  <sheetFormatPr baseColWidth="10" defaultColWidth="11.5" defaultRowHeight="13" x14ac:dyDescent="0.15"/>
  <sheetData>
    <row r="1" spans="2:11" x14ac:dyDescent="0.15">
      <c r="B1" t="s">
        <v>94</v>
      </c>
    </row>
    <row r="2" spans="2:11" ht="14" thickBot="1" x14ac:dyDescent="0.2"/>
    <row r="3" spans="2:11" x14ac:dyDescent="0.15">
      <c r="B3" s="88"/>
      <c r="C3" s="163" t="s">
        <v>11</v>
      </c>
      <c r="D3" s="163"/>
      <c r="E3" s="163"/>
      <c r="F3" s="163"/>
      <c r="G3" s="163"/>
      <c r="H3" s="163"/>
      <c r="I3" s="163"/>
      <c r="J3" s="163"/>
      <c r="K3" s="37" t="s">
        <v>11</v>
      </c>
    </row>
    <row r="4" spans="2:11" ht="14" thickBot="1" x14ac:dyDescent="0.2">
      <c r="B4" s="91"/>
      <c r="C4" s="89"/>
      <c r="D4" s="89"/>
      <c r="E4" s="89"/>
      <c r="F4" s="89"/>
      <c r="G4" s="89"/>
      <c r="H4" s="89"/>
      <c r="I4" s="89"/>
      <c r="J4" s="89"/>
      <c r="K4" s="38"/>
    </row>
    <row r="5" spans="2:11" x14ac:dyDescent="0.15">
      <c r="B5" s="92" t="s">
        <v>19</v>
      </c>
      <c r="C5" s="93" t="s">
        <v>13</v>
      </c>
      <c r="D5" s="90" t="s">
        <v>48</v>
      </c>
      <c r="E5" s="98" t="s">
        <v>49</v>
      </c>
      <c r="F5" s="90" t="s">
        <v>64</v>
      </c>
      <c r="G5" s="90" t="s">
        <v>63</v>
      </c>
      <c r="H5" s="90" t="s">
        <v>65</v>
      </c>
      <c r="I5" s="90" t="s">
        <v>66</v>
      </c>
      <c r="J5" s="90" t="s">
        <v>67</v>
      </c>
      <c r="K5" s="38" t="s">
        <v>69</v>
      </c>
    </row>
    <row r="6" spans="2:11" x14ac:dyDescent="0.15">
      <c r="B6" s="94" t="s">
        <v>68</v>
      </c>
      <c r="C6" s="95">
        <v>1621</v>
      </c>
      <c r="D6" s="96">
        <v>0.03</v>
      </c>
      <c r="E6" s="96">
        <v>0.12</v>
      </c>
      <c r="F6" s="96">
        <v>0.17</v>
      </c>
      <c r="G6" s="96">
        <v>0.18</v>
      </c>
      <c r="H6" s="96">
        <v>0.18</v>
      </c>
      <c r="I6" s="96">
        <v>0.13</v>
      </c>
      <c r="J6" s="96">
        <v>0.09</v>
      </c>
      <c r="K6" s="39">
        <f>SUM(I6:J6)</f>
        <v>0.22</v>
      </c>
    </row>
    <row r="7" spans="2:11" x14ac:dyDescent="0.15">
      <c r="B7" s="94"/>
      <c r="C7" s="95"/>
      <c r="D7" s="96"/>
      <c r="E7" s="96"/>
      <c r="F7" s="96"/>
      <c r="G7" s="96"/>
      <c r="H7" s="96"/>
      <c r="I7" s="96"/>
      <c r="J7" s="96"/>
      <c r="K7" s="99"/>
    </row>
    <row r="8" spans="2:11" x14ac:dyDescent="0.15">
      <c r="B8" s="94"/>
      <c r="C8" s="95"/>
      <c r="D8" s="96"/>
      <c r="E8" s="96"/>
      <c r="F8" s="96"/>
      <c r="G8" s="96"/>
      <c r="H8" s="96"/>
      <c r="I8" s="96"/>
      <c r="J8" s="96"/>
      <c r="K8" s="99"/>
    </row>
    <row r="9" spans="2:11" x14ac:dyDescent="0.15">
      <c r="B9" s="97"/>
      <c r="C9" s="97"/>
      <c r="D9" s="97"/>
      <c r="E9" s="97"/>
      <c r="F9" s="97"/>
      <c r="G9" s="97"/>
      <c r="H9" s="97"/>
      <c r="I9" s="97"/>
      <c r="J9" s="97"/>
      <c r="K9" s="100"/>
    </row>
    <row r="10" spans="2:11" x14ac:dyDescent="0.15"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2:11" x14ac:dyDescent="0.15">
      <c r="B11" s="97"/>
      <c r="C11" s="97"/>
      <c r="D11" s="97"/>
      <c r="E11" s="97"/>
      <c r="F11" s="97"/>
      <c r="G11" s="97"/>
      <c r="H11" s="97"/>
      <c r="I11" s="97"/>
      <c r="J11" s="97"/>
      <c r="K11" s="97"/>
    </row>
  </sheetData>
  <mergeCells count="1">
    <mergeCell ref="C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D51"/>
  <sheetViews>
    <sheetView topLeftCell="A2" zoomScale="58" workbookViewId="0">
      <selection activeCell="B28" sqref="B28"/>
    </sheetView>
  </sheetViews>
  <sheetFormatPr baseColWidth="10" defaultColWidth="11.5" defaultRowHeight="13" x14ac:dyDescent="0.15"/>
  <cols>
    <col min="2" max="2" width="6.83203125" customWidth="1"/>
    <col min="3" max="3" width="14.6640625" customWidth="1"/>
  </cols>
  <sheetData>
    <row r="2" spans="2:21" x14ac:dyDescent="0.15">
      <c r="B2" t="s">
        <v>92</v>
      </c>
    </row>
    <row r="5" spans="2:21" ht="14" thickBot="1" x14ac:dyDescent="0.2"/>
    <row r="6" spans="2:21" x14ac:dyDescent="0.15">
      <c r="C6" s="34"/>
      <c r="D6" s="153" t="s">
        <v>11</v>
      </c>
      <c r="E6" s="153"/>
      <c r="F6" s="153"/>
      <c r="G6" s="153"/>
      <c r="H6" s="153"/>
      <c r="I6" s="153"/>
      <c r="J6" s="34"/>
      <c r="K6" s="29"/>
      <c r="L6" s="35"/>
      <c r="M6" s="153" t="s">
        <v>14</v>
      </c>
      <c r="N6" s="153"/>
      <c r="O6" s="153"/>
      <c r="P6" s="153"/>
      <c r="Q6" s="153"/>
      <c r="R6" s="153"/>
      <c r="S6" s="34"/>
      <c r="T6" s="29"/>
      <c r="U6" s="35"/>
    </row>
    <row r="7" spans="2:21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6"/>
      <c r="N7" s="6"/>
      <c r="O7" s="6"/>
      <c r="P7" s="6"/>
      <c r="Q7" s="6"/>
      <c r="R7" s="6"/>
      <c r="S7" s="5"/>
      <c r="T7" s="6"/>
      <c r="U7" s="7"/>
    </row>
    <row r="8" spans="2:21" x14ac:dyDescent="0.15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64" t="s">
        <v>13</v>
      </c>
      <c r="N8" s="34" t="s">
        <v>42</v>
      </c>
      <c r="O8" s="29" t="s">
        <v>43</v>
      </c>
      <c r="P8" s="29" t="s">
        <v>38</v>
      </c>
      <c r="Q8" s="29" t="s">
        <v>44</v>
      </c>
      <c r="R8" s="29" t="s">
        <v>40</v>
      </c>
      <c r="S8" s="34" t="s">
        <v>15</v>
      </c>
      <c r="T8" s="29" t="s">
        <v>16</v>
      </c>
      <c r="U8" s="35" t="s">
        <v>56</v>
      </c>
    </row>
    <row r="9" spans="2:21" x14ac:dyDescent="0.15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8">
        <v>4778</v>
      </c>
      <c r="N9" s="13">
        <v>6.2787777312683132E-4</v>
      </c>
      <c r="O9" s="13">
        <v>5.0439514441188785E-2</v>
      </c>
      <c r="P9" s="13">
        <v>0.23922143156132272</v>
      </c>
      <c r="Q9" s="13">
        <v>0.24843030556718293</v>
      </c>
      <c r="R9" s="13">
        <v>0.46128087065717871</v>
      </c>
      <c r="S9" s="74">
        <v>0.36</v>
      </c>
      <c r="T9" s="75">
        <v>0.6</v>
      </c>
      <c r="U9" s="13">
        <v>0.04</v>
      </c>
    </row>
    <row r="10" spans="2:21" x14ac:dyDescent="0.15">
      <c r="C10" s="10"/>
      <c r="D10" s="15"/>
      <c r="E10" s="15"/>
      <c r="F10" s="15"/>
      <c r="G10" s="15"/>
      <c r="H10" s="15"/>
      <c r="I10" s="15"/>
      <c r="J10" s="10"/>
      <c r="K10" s="15"/>
      <c r="M10" s="10"/>
      <c r="N10" s="13"/>
      <c r="O10" s="13"/>
      <c r="P10" s="13"/>
      <c r="Q10" s="13"/>
      <c r="R10" s="13"/>
      <c r="S10" s="10"/>
      <c r="T10" s="15"/>
      <c r="U10" s="2"/>
    </row>
    <row r="11" spans="2:21" x14ac:dyDescent="0.15">
      <c r="C11" s="10"/>
      <c r="D11" s="2"/>
      <c r="E11" s="2"/>
      <c r="F11" s="2"/>
      <c r="G11" s="2"/>
      <c r="H11" s="2"/>
      <c r="I11" s="2"/>
      <c r="J11" s="10"/>
      <c r="K11" s="11"/>
      <c r="L11" s="2"/>
      <c r="M11" s="10"/>
      <c r="N11" s="2"/>
      <c r="O11" s="2"/>
      <c r="P11" s="2"/>
      <c r="Q11" s="2"/>
      <c r="R11" s="2"/>
      <c r="S11" s="10"/>
      <c r="T11" s="11"/>
      <c r="U11" s="2"/>
    </row>
    <row r="12" spans="2:21" x14ac:dyDescent="0.15">
      <c r="C12" s="10"/>
      <c r="D12" s="2"/>
      <c r="E12" s="2"/>
      <c r="F12" s="2"/>
      <c r="G12" s="2"/>
      <c r="H12" s="2"/>
      <c r="I12" s="2"/>
      <c r="J12" s="10"/>
      <c r="K12" s="11"/>
      <c r="L12" s="2"/>
      <c r="M12" s="10"/>
      <c r="N12" s="2"/>
      <c r="O12" s="2"/>
      <c r="P12" s="2"/>
      <c r="Q12" s="2"/>
      <c r="R12" s="2"/>
      <c r="S12" s="10"/>
      <c r="T12" s="11"/>
      <c r="U12" s="2"/>
    </row>
    <row r="13" spans="2:21" x14ac:dyDescent="0.15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1" x14ac:dyDescent="0.15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1" x14ac:dyDescent="0.15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1" x14ac:dyDescent="0.15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 x14ac:dyDescent="0.15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 x14ac:dyDescent="0.15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 x14ac:dyDescent="0.15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" thickBot="1" x14ac:dyDescent="0.2"/>
    <row r="26" spans="3:26" x14ac:dyDescent="0.15">
      <c r="C26" s="110"/>
      <c r="D26" s="84" t="s">
        <v>11</v>
      </c>
      <c r="E26" s="84"/>
      <c r="F26" s="84"/>
      <c r="G26" s="84"/>
      <c r="H26" s="84"/>
      <c r="I26" s="84"/>
      <c r="J26" s="84"/>
      <c r="K26" s="84"/>
      <c r="L26" s="110"/>
      <c r="M26" s="109"/>
      <c r="N26" s="111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9"/>
      <c r="Y26" s="109"/>
      <c r="Z26" s="37" t="s">
        <v>14</v>
      </c>
    </row>
    <row r="27" spans="3:26" ht="14" thickBot="1" x14ac:dyDescent="0.2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 x14ac:dyDescent="0.15">
      <c r="C28" s="64" t="s">
        <v>19</v>
      </c>
      <c r="D28" s="64" t="s">
        <v>13</v>
      </c>
      <c r="E28" s="110" t="s">
        <v>42</v>
      </c>
      <c r="F28" s="109" t="s">
        <v>113</v>
      </c>
      <c r="G28" s="109" t="s">
        <v>4</v>
      </c>
      <c r="H28" s="109" t="s">
        <v>5</v>
      </c>
      <c r="I28" s="109" t="s">
        <v>6</v>
      </c>
      <c r="J28" s="109" t="s">
        <v>7</v>
      </c>
      <c r="K28" s="111" t="s">
        <v>114</v>
      </c>
      <c r="L28" s="110" t="s">
        <v>15</v>
      </c>
      <c r="M28" s="109" t="s">
        <v>16</v>
      </c>
      <c r="N28" s="111" t="s">
        <v>56</v>
      </c>
      <c r="O28" s="37" t="s">
        <v>103</v>
      </c>
      <c r="P28" s="64" t="s">
        <v>13</v>
      </c>
      <c r="Q28" s="110" t="s">
        <v>42</v>
      </c>
      <c r="R28" s="109" t="s">
        <v>113</v>
      </c>
      <c r="S28" s="109" t="s">
        <v>4</v>
      </c>
      <c r="T28" s="109" t="s">
        <v>5</v>
      </c>
      <c r="U28" s="109" t="s">
        <v>6</v>
      </c>
      <c r="V28" s="109" t="s">
        <v>7</v>
      </c>
      <c r="W28" s="111" t="s">
        <v>114</v>
      </c>
      <c r="X28" s="109" t="s">
        <v>15</v>
      </c>
      <c r="Y28" s="111" t="s">
        <v>16</v>
      </c>
      <c r="Z28" s="37" t="s">
        <v>103</v>
      </c>
    </row>
    <row r="29" spans="3:26" x14ac:dyDescent="0.15">
      <c r="C29" s="66" t="s">
        <v>112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 x14ac:dyDescent="0.15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 x14ac:dyDescent="0.15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 x14ac:dyDescent="0.15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 x14ac:dyDescent="0.15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 x14ac:dyDescent="0.15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 x14ac:dyDescent="0.15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 x14ac:dyDescent="0.15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 x14ac:dyDescent="0.15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 x14ac:dyDescent="0.15">
      <c r="C40" s="127" t="s">
        <v>93</v>
      </c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 spans="3:30" x14ac:dyDescent="0.15"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 spans="3:30" ht="14" thickBot="1" x14ac:dyDescent="0.2"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 spans="3:30" x14ac:dyDescent="0.15">
      <c r="C43" s="112"/>
      <c r="D43" s="163" t="s">
        <v>11</v>
      </c>
      <c r="E43" s="163"/>
      <c r="F43" s="163"/>
      <c r="G43" s="163"/>
      <c r="H43" s="163"/>
      <c r="I43" s="163"/>
      <c r="J43" s="163"/>
      <c r="K43" s="163"/>
      <c r="L43" s="163"/>
      <c r="M43" s="164"/>
      <c r="N43" s="112"/>
      <c r="O43" s="113"/>
      <c r="P43" s="93"/>
      <c r="Q43" s="117" t="s">
        <v>11</v>
      </c>
      <c r="R43" s="165" t="s">
        <v>14</v>
      </c>
      <c r="S43" s="163"/>
      <c r="T43" s="163"/>
      <c r="U43" s="163"/>
      <c r="V43" s="163"/>
      <c r="W43" s="163"/>
      <c r="X43" s="163"/>
      <c r="Y43" s="163"/>
      <c r="Z43" s="163"/>
      <c r="AA43" s="166"/>
      <c r="AB43" s="113"/>
      <c r="AC43" s="113"/>
      <c r="AD43" s="118" t="s">
        <v>14</v>
      </c>
    </row>
    <row r="44" spans="3:30" ht="14" thickBot="1" x14ac:dyDescent="0.2">
      <c r="C44" s="91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1"/>
      <c r="O44" s="89"/>
      <c r="P44" s="119"/>
      <c r="Q44" s="120"/>
      <c r="R44" s="91"/>
      <c r="S44" s="89"/>
      <c r="T44" s="89"/>
      <c r="U44" s="89"/>
      <c r="V44" s="89"/>
      <c r="W44" s="89"/>
      <c r="X44" s="89"/>
      <c r="Y44" s="89"/>
      <c r="Z44" s="89"/>
      <c r="AA44" s="119"/>
      <c r="AB44" s="89"/>
      <c r="AC44" s="89"/>
      <c r="AD44" s="121"/>
    </row>
    <row r="45" spans="3:30" x14ac:dyDescent="0.15">
      <c r="C45" s="92" t="s">
        <v>19</v>
      </c>
      <c r="D45" s="93" t="s">
        <v>13</v>
      </c>
      <c r="E45" s="113" t="s">
        <v>60</v>
      </c>
      <c r="F45" s="113">
        <v>20</v>
      </c>
      <c r="G45" s="113">
        <v>30</v>
      </c>
      <c r="H45" s="113">
        <v>40</v>
      </c>
      <c r="I45" s="113">
        <v>50</v>
      </c>
      <c r="J45" s="113">
        <v>60</v>
      </c>
      <c r="K45" s="113">
        <v>70</v>
      </c>
      <c r="L45" s="113">
        <v>80</v>
      </c>
      <c r="M45" s="93">
        <v>90</v>
      </c>
      <c r="N45" s="113" t="s">
        <v>15</v>
      </c>
      <c r="O45" s="113" t="s">
        <v>16</v>
      </c>
      <c r="P45" s="93" t="s">
        <v>56</v>
      </c>
      <c r="Q45" s="122" t="s">
        <v>32</v>
      </c>
      <c r="R45" s="93" t="s">
        <v>13</v>
      </c>
      <c r="S45" s="113" t="s">
        <v>60</v>
      </c>
      <c r="T45" s="113">
        <v>20</v>
      </c>
      <c r="U45" s="113">
        <v>30</v>
      </c>
      <c r="V45" s="113">
        <v>40</v>
      </c>
      <c r="W45" s="113">
        <v>50</v>
      </c>
      <c r="X45" s="113">
        <v>60</v>
      </c>
      <c r="Y45" s="113">
        <v>70</v>
      </c>
      <c r="Z45" s="113">
        <v>80</v>
      </c>
      <c r="AA45" s="93">
        <v>90</v>
      </c>
      <c r="AB45" s="113" t="s">
        <v>15</v>
      </c>
      <c r="AC45" s="93" t="s">
        <v>16</v>
      </c>
      <c r="AD45" s="122" t="s">
        <v>32</v>
      </c>
    </row>
    <row r="46" spans="3:30" x14ac:dyDescent="0.15">
      <c r="C46" s="94" t="s">
        <v>61</v>
      </c>
      <c r="D46" s="95">
        <v>1621</v>
      </c>
      <c r="E46" s="96">
        <v>0.03</v>
      </c>
      <c r="F46" s="96">
        <v>0.12</v>
      </c>
      <c r="G46" s="96">
        <v>0.17</v>
      </c>
      <c r="H46" s="96">
        <v>0.18</v>
      </c>
      <c r="I46" s="96">
        <v>0.18</v>
      </c>
      <c r="J46" s="96">
        <v>0.13</v>
      </c>
      <c r="K46" s="96">
        <v>0.09</v>
      </c>
      <c r="L46" s="96">
        <v>0.06</v>
      </c>
      <c r="M46" s="123">
        <v>0.03</v>
      </c>
      <c r="N46" s="124">
        <v>0.51</v>
      </c>
      <c r="O46" s="124">
        <v>0.48</v>
      </c>
      <c r="P46" s="124">
        <v>0.01</v>
      </c>
      <c r="Q46" s="99">
        <v>0.18</v>
      </c>
      <c r="R46" s="104">
        <v>54</v>
      </c>
      <c r="S46" s="125" t="s">
        <v>62</v>
      </c>
      <c r="T46" s="96">
        <v>0</v>
      </c>
      <c r="U46" s="96">
        <v>0.04</v>
      </c>
      <c r="V46" s="96">
        <v>7.0000000000000007E-2</v>
      </c>
      <c r="W46" s="96">
        <v>0.15</v>
      </c>
      <c r="X46" s="96">
        <v>0.15</v>
      </c>
      <c r="Y46" s="96">
        <v>0.28000000000000003</v>
      </c>
      <c r="Z46" s="96">
        <v>0.28000000000000003</v>
      </c>
      <c r="AA46" s="123">
        <v>0.04</v>
      </c>
      <c r="AB46" s="96">
        <v>0.31</v>
      </c>
      <c r="AC46" s="123">
        <v>0.69</v>
      </c>
      <c r="AD46" s="126">
        <v>0.6</v>
      </c>
    </row>
    <row r="47" spans="3:30" x14ac:dyDescent="0.15">
      <c r="C47" s="94"/>
      <c r="D47" s="95"/>
      <c r="E47" s="96"/>
      <c r="F47" s="96"/>
      <c r="G47" s="96"/>
      <c r="H47" s="96"/>
      <c r="I47" s="96"/>
      <c r="J47" s="96"/>
      <c r="K47" s="96"/>
      <c r="L47" s="96"/>
      <c r="M47" s="123"/>
      <c r="N47" s="128"/>
      <c r="O47" s="97"/>
      <c r="P47" s="127"/>
      <c r="Q47" s="99"/>
      <c r="R47" s="129"/>
      <c r="S47" s="104"/>
      <c r="T47" s="96"/>
      <c r="U47" s="96"/>
      <c r="V47" s="96"/>
      <c r="W47" s="96"/>
      <c r="X47" s="96"/>
      <c r="Y47" s="96"/>
      <c r="Z47" s="96"/>
      <c r="AA47" s="123"/>
      <c r="AB47" s="96"/>
      <c r="AC47" s="123"/>
      <c r="AD47" s="130"/>
    </row>
    <row r="48" spans="3:30" x14ac:dyDescent="0.15">
      <c r="C48" s="94"/>
      <c r="D48" s="95"/>
      <c r="E48" s="96"/>
      <c r="F48" s="96"/>
      <c r="G48" s="96"/>
      <c r="H48" s="96"/>
      <c r="I48" s="96"/>
      <c r="J48" s="96"/>
      <c r="K48" s="96"/>
      <c r="L48" s="96"/>
      <c r="M48" s="123"/>
      <c r="N48" s="128"/>
      <c r="O48" s="128"/>
      <c r="P48" s="97"/>
      <c r="Q48" s="99"/>
      <c r="R48" s="129"/>
      <c r="S48" s="104"/>
      <c r="T48" s="96"/>
      <c r="U48" s="96"/>
      <c r="V48" s="96"/>
      <c r="W48" s="96"/>
      <c r="X48" s="96"/>
      <c r="Y48" s="96"/>
      <c r="Z48" s="96"/>
      <c r="AA48" s="123"/>
      <c r="AB48" s="96"/>
      <c r="AC48" s="123"/>
      <c r="AD48" s="130"/>
    </row>
    <row r="49" spans="3:30" x14ac:dyDescent="0.15"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103"/>
      <c r="O49" s="128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100"/>
    </row>
    <row r="50" spans="3:30" x14ac:dyDescent="0.15"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103"/>
      <c r="O50" s="128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100"/>
    </row>
    <row r="51" spans="3:30" x14ac:dyDescent="0.15"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103"/>
      <c r="O51" s="128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127"/>
    </row>
  </sheetData>
  <mergeCells count="4">
    <mergeCell ref="D6:I6"/>
    <mergeCell ref="M6:R6"/>
    <mergeCell ref="D43:M43"/>
    <mergeCell ref="R43:AA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L8"/>
  <sheetViews>
    <sheetView zoomScale="75" workbookViewId="0">
      <selection activeCell="J13" sqref="J13"/>
    </sheetView>
  </sheetViews>
  <sheetFormatPr baseColWidth="10" defaultColWidth="11.5" defaultRowHeight="13" x14ac:dyDescent="0.15"/>
  <sheetData>
    <row r="5" spans="3:12" ht="14" thickBot="1" x14ac:dyDescent="0.2"/>
    <row r="6" spans="3:12" ht="14" thickBot="1" x14ac:dyDescent="0.2">
      <c r="C6" s="154" t="s">
        <v>14</v>
      </c>
      <c r="D6" s="153"/>
      <c r="E6" s="153"/>
      <c r="F6" s="153"/>
      <c r="G6" s="153"/>
      <c r="H6" s="153"/>
      <c r="I6" s="153"/>
      <c r="J6" s="85"/>
      <c r="K6" s="84"/>
      <c r="L6" s="82" t="s">
        <v>11</v>
      </c>
    </row>
    <row r="7" spans="3:12" ht="14" thickBot="1" x14ac:dyDescent="0.2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 x14ac:dyDescent="0.15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3 ML</vt:lpstr>
      <vt:lpstr>Bar 1</vt:lpstr>
      <vt:lpstr>Bar 2</vt:lpstr>
      <vt:lpstr>US States</vt:lpstr>
      <vt:lpstr>England</vt:lpstr>
      <vt:lpstr>Germany</vt:lpstr>
      <vt:lpstr>Austria</vt:lpstr>
      <vt:lpstr>NYC, Chicago, SC</vt:lpstr>
      <vt:lpstr>France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2020-04-17T08:28:19Z</dcterms:modified>
</cp:coreProperties>
</file>