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rbk\Documents\_Data Visualization Boot Camp\Module 1 Challenge\"/>
    </mc:Choice>
  </mc:AlternateContent>
  <xr:revisionPtr revIDLastSave="0" documentId="13_ncr:1_{A46384AF-A21D-4B95-9B02-C8A9599F3947}" xr6:coauthVersionLast="47" xr6:coauthVersionMax="47" xr10:uidLastSave="{00000000-0000-0000-0000-000000000000}"/>
  <bookViews>
    <workbookView xWindow="-110" yWindow="-110" windowWidth="19420" windowHeight="10300" tabRatio="710" xr2:uid="{00000000-000D-0000-FFFF-FFFF00000000}"/>
  </bookViews>
  <sheets>
    <sheet name="Data" sheetId="2" r:id="rId1"/>
    <sheet name="Campaigns by Cat" sheetId="7" r:id="rId2"/>
    <sheet name="Campaigns by SubCat" sheetId="8" r:id="rId3"/>
    <sheet name="Outcome by Date" sheetId="9" r:id="rId4"/>
    <sheet name="CF Goal Anal" sheetId="12" r:id="rId5"/>
    <sheet name="Stats" sheetId="13" r:id="rId6"/>
    <sheet name="Original" sheetId="1" r:id="rId7"/>
  </sheets>
  <externalReferences>
    <externalReference r:id="rId8"/>
  </externalReferences>
  <definedNames>
    <definedName name="_xlnm._FilterDatabase" localSheetId="0" hidden="1">Data!$O$1:$O$1001</definedName>
    <definedName name="_xlnm._FilterDatabase" localSheetId="5" hidden="1">Stats!#REF!</definedName>
  </definedNames>
  <calcPr calcId="191029"/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3" l="1"/>
  <c r="L5" i="13"/>
  <c r="K5" i="13"/>
  <c r="J5" i="13"/>
  <c r="I5" i="13"/>
  <c r="H5" i="13"/>
  <c r="M4" i="13"/>
  <c r="L4" i="13"/>
  <c r="K4" i="13"/>
  <c r="J4" i="13"/>
  <c r="I4" i="13"/>
  <c r="H4" i="13"/>
  <c r="I4" i="12"/>
  <c r="I5" i="12"/>
  <c r="I6" i="12"/>
  <c r="I7" i="12"/>
  <c r="I8" i="12"/>
  <c r="I9" i="12"/>
  <c r="I10" i="12"/>
  <c r="I11" i="12"/>
  <c r="I12" i="12"/>
  <c r="I13" i="12"/>
  <c r="I14" i="12"/>
  <c r="I3" i="12"/>
  <c r="H4" i="12"/>
  <c r="H5" i="12"/>
  <c r="H6" i="12"/>
  <c r="H7" i="12"/>
  <c r="H8" i="12"/>
  <c r="H9" i="12"/>
  <c r="H10" i="12"/>
  <c r="H11" i="12"/>
  <c r="H12" i="12"/>
  <c r="H13" i="12"/>
  <c r="H14" i="12"/>
  <c r="H3" i="12"/>
  <c r="G4" i="12"/>
  <c r="G5" i="12"/>
  <c r="G6" i="12"/>
  <c r="G7" i="12"/>
  <c r="G8" i="12"/>
  <c r="G9" i="12"/>
  <c r="G10" i="12"/>
  <c r="G11" i="12"/>
  <c r="G12" i="12"/>
  <c r="G13" i="12"/>
  <c r="G14" i="12"/>
  <c r="G3" i="12"/>
  <c r="F10" i="12"/>
  <c r="F11" i="12"/>
  <c r="F12" i="12"/>
  <c r="F13" i="12"/>
  <c r="F14" i="12"/>
  <c r="F8" i="12"/>
  <c r="F9" i="12"/>
  <c r="F7" i="12"/>
  <c r="F6" i="12"/>
  <c r="F5" i="12"/>
  <c r="F4" i="12"/>
  <c r="F3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C5" i="12"/>
  <c r="E4" i="12"/>
  <c r="D4" i="12"/>
  <c r="E3" i="12"/>
  <c r="D3" i="12"/>
  <c r="C14" i="12"/>
  <c r="C13" i="12"/>
  <c r="C12" i="12"/>
  <c r="C11" i="12"/>
  <c r="C10" i="12"/>
  <c r="C9" i="12"/>
  <c r="C8" i="12"/>
  <c r="C7" i="12"/>
  <c r="C6" i="12"/>
  <c r="C4" i="12"/>
  <c r="C3" i="1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M2" i="2"/>
  <c r="O2" i="2"/>
  <c r="S1001" i="2" a="1"/>
  <c r="S1001" i="2" s="1"/>
  <c r="S1000" i="2" a="1"/>
  <c r="S1000" i="2" s="1"/>
  <c r="S999" i="2" a="1"/>
  <c r="S999" i="2" s="1"/>
  <c r="S998" i="2" a="1"/>
  <c r="S998" i="2" s="1"/>
  <c r="S997" i="2" a="1"/>
  <c r="S997" i="2" s="1"/>
  <c r="S996" i="2" a="1"/>
  <c r="S996" i="2" s="1"/>
  <c r="S995" i="2" a="1"/>
  <c r="S995" i="2" s="1"/>
  <c r="S994" i="2" a="1"/>
  <c r="S994" i="2" s="1"/>
  <c r="S993" i="2" a="1"/>
  <c r="S993" i="2" s="1"/>
  <c r="S992" i="2" a="1"/>
  <c r="S992" i="2" s="1"/>
  <c r="S991" i="2" a="1"/>
  <c r="S991" i="2" s="1"/>
  <c r="S990" i="2" a="1"/>
  <c r="S990" i="2" s="1"/>
  <c r="S989" i="2" a="1"/>
  <c r="S989" i="2" s="1"/>
  <c r="S988" i="2" a="1"/>
  <c r="S988" i="2" s="1"/>
  <c r="S987" i="2" a="1"/>
  <c r="S987" i="2" s="1"/>
  <c r="S986" i="2" a="1"/>
  <c r="S986" i="2" s="1"/>
  <c r="S985" i="2" a="1"/>
  <c r="S985" i="2" s="1"/>
  <c r="S984" i="2" a="1"/>
  <c r="S984" i="2" s="1"/>
  <c r="S983" i="2" a="1"/>
  <c r="S983" i="2" s="1"/>
  <c r="S982" i="2" a="1"/>
  <c r="S982" i="2" s="1"/>
  <c r="S981" i="2" a="1"/>
  <c r="S981" i="2" s="1"/>
  <c r="S980" i="2" a="1"/>
  <c r="S980" i="2" s="1"/>
  <c r="S979" i="2" a="1"/>
  <c r="S979" i="2" s="1"/>
  <c r="S978" i="2" a="1"/>
  <c r="S978" i="2" s="1"/>
  <c r="S977" i="2" a="1"/>
  <c r="S977" i="2" s="1"/>
  <c r="S976" i="2" a="1"/>
  <c r="S976" i="2" s="1"/>
  <c r="S975" i="2" a="1"/>
  <c r="S975" i="2" s="1"/>
  <c r="S974" i="2" a="1"/>
  <c r="S974" i="2" s="1"/>
  <c r="S973" i="2" a="1"/>
  <c r="S973" i="2" s="1"/>
  <c r="S972" i="2" a="1"/>
  <c r="S972" i="2" s="1"/>
  <c r="S971" i="2" a="1"/>
  <c r="S971" i="2" s="1"/>
  <c r="S970" i="2" a="1"/>
  <c r="S970" i="2" s="1"/>
  <c r="S969" i="2" a="1"/>
  <c r="S969" i="2" s="1"/>
  <c r="S968" i="2" a="1"/>
  <c r="S968" i="2" s="1"/>
  <c r="S967" i="2" a="1"/>
  <c r="S967" i="2" s="1"/>
  <c r="S966" i="2" a="1"/>
  <c r="S966" i="2" s="1"/>
  <c r="S965" i="2" a="1"/>
  <c r="S965" i="2" s="1"/>
  <c r="S964" i="2" a="1"/>
  <c r="S964" i="2" s="1"/>
  <c r="S963" i="2" a="1"/>
  <c r="S963" i="2" s="1"/>
  <c r="S962" i="2" a="1"/>
  <c r="S962" i="2" s="1"/>
  <c r="S961" i="2" a="1"/>
  <c r="S961" i="2" s="1"/>
  <c r="S960" i="2" a="1"/>
  <c r="S960" i="2" s="1"/>
  <c r="S959" i="2" a="1"/>
  <c r="S959" i="2" s="1"/>
  <c r="S958" i="2" a="1"/>
  <c r="S958" i="2" s="1"/>
  <c r="S957" i="2" a="1"/>
  <c r="S957" i="2" s="1"/>
  <c r="S956" i="2" a="1"/>
  <c r="S956" i="2" s="1"/>
  <c r="S955" i="2" a="1"/>
  <c r="S955" i="2" s="1"/>
  <c r="S954" i="2" a="1"/>
  <c r="S954" i="2" s="1"/>
  <c r="S953" i="2" a="1"/>
  <c r="S953" i="2" s="1"/>
  <c r="S952" i="2" a="1"/>
  <c r="S952" i="2" s="1"/>
  <c r="S951" i="2" a="1"/>
  <c r="S951" i="2" s="1"/>
  <c r="S950" i="2" a="1"/>
  <c r="S950" i="2" s="1"/>
  <c r="S949" i="2" a="1"/>
  <c r="S949" i="2" s="1"/>
  <c r="S948" i="2" a="1"/>
  <c r="S948" i="2" s="1"/>
  <c r="S947" i="2" a="1"/>
  <c r="S947" i="2" s="1"/>
  <c r="S946" i="2" a="1"/>
  <c r="S946" i="2" s="1"/>
  <c r="S945" i="2" a="1"/>
  <c r="S945" i="2" s="1"/>
  <c r="S944" i="2" a="1"/>
  <c r="S944" i="2" s="1"/>
  <c r="S943" i="2" a="1"/>
  <c r="S943" i="2" s="1"/>
  <c r="S942" i="2" a="1"/>
  <c r="S942" i="2" s="1"/>
  <c r="S941" i="2" a="1"/>
  <c r="S941" i="2" s="1"/>
  <c r="S940" i="2" a="1"/>
  <c r="S940" i="2" s="1"/>
  <c r="S939" i="2" a="1"/>
  <c r="S939" i="2" s="1"/>
  <c r="S938" i="2" a="1"/>
  <c r="S938" i="2" s="1"/>
  <c r="S937" i="2" a="1"/>
  <c r="S937" i="2" s="1"/>
  <c r="S936" i="2" a="1"/>
  <c r="S936" i="2" s="1"/>
  <c r="S935" i="2" a="1"/>
  <c r="S935" i="2" s="1"/>
  <c r="S934" i="2" a="1"/>
  <c r="S934" i="2" s="1"/>
  <c r="S933" i="2" a="1"/>
  <c r="S933" i="2" s="1"/>
  <c r="S932" i="2" a="1"/>
  <c r="S932" i="2" s="1"/>
  <c r="S931" i="2" a="1"/>
  <c r="S931" i="2" s="1"/>
  <c r="S930" i="2" a="1"/>
  <c r="S930" i="2" s="1"/>
  <c r="S929" i="2" a="1"/>
  <c r="S929" i="2" s="1"/>
  <c r="S928" i="2" a="1"/>
  <c r="S928" i="2" s="1"/>
  <c r="S927" i="2" a="1"/>
  <c r="S927" i="2" s="1"/>
  <c r="S926" i="2" a="1"/>
  <c r="S926" i="2" s="1"/>
  <c r="S925" i="2" a="1"/>
  <c r="S925" i="2" s="1"/>
  <c r="S924" i="2" a="1"/>
  <c r="S924" i="2" s="1"/>
  <c r="S923" i="2" a="1"/>
  <c r="S923" i="2" s="1"/>
  <c r="S922" i="2" a="1"/>
  <c r="S922" i="2" s="1"/>
  <c r="S921" i="2" a="1"/>
  <c r="S921" i="2" s="1"/>
  <c r="S920" i="2" a="1"/>
  <c r="S920" i="2" s="1"/>
  <c r="S919" i="2" a="1"/>
  <c r="S919" i="2" s="1"/>
  <c r="S918" i="2" a="1"/>
  <c r="S918" i="2" s="1"/>
  <c r="S917" i="2" a="1"/>
  <c r="S917" i="2" s="1"/>
  <c r="S916" i="2" a="1"/>
  <c r="S916" i="2" s="1"/>
  <c r="S915" i="2" a="1"/>
  <c r="S915" i="2" s="1"/>
  <c r="S914" i="2" a="1"/>
  <c r="S914" i="2" s="1"/>
  <c r="S913" i="2" a="1"/>
  <c r="S913" i="2" s="1"/>
  <c r="S912" i="2" a="1"/>
  <c r="S912" i="2" s="1"/>
  <c r="S911" i="2" a="1"/>
  <c r="S911" i="2" s="1"/>
  <c r="S910" i="2" a="1"/>
  <c r="S910" i="2" s="1"/>
  <c r="S909" i="2" a="1"/>
  <c r="S909" i="2" s="1"/>
  <c r="S908" i="2" a="1"/>
  <c r="S908" i="2" s="1"/>
  <c r="S907" i="2" a="1"/>
  <c r="S907" i="2" s="1"/>
  <c r="S906" i="2" a="1"/>
  <c r="S906" i="2" s="1"/>
  <c r="S905" i="2" a="1"/>
  <c r="S905" i="2" s="1"/>
  <c r="S904" i="2" a="1"/>
  <c r="S904" i="2" s="1"/>
  <c r="S903" i="2" a="1"/>
  <c r="S903" i="2" s="1"/>
  <c r="S902" i="2" a="1"/>
  <c r="S902" i="2" s="1"/>
  <c r="S901" i="2" a="1"/>
  <c r="S901" i="2" s="1"/>
  <c r="S900" i="2" a="1"/>
  <c r="S900" i="2" s="1"/>
  <c r="S899" i="2" a="1"/>
  <c r="S899" i="2" s="1"/>
  <c r="S898" i="2" a="1"/>
  <c r="S898" i="2" s="1"/>
  <c r="S897" i="2" a="1"/>
  <c r="S897" i="2" s="1"/>
  <c r="S896" i="2" a="1"/>
  <c r="S896" i="2" s="1"/>
  <c r="S895" i="2" a="1"/>
  <c r="S895" i="2" s="1"/>
  <c r="S894" i="2" a="1"/>
  <c r="S894" i="2" s="1"/>
  <c r="S893" i="2" a="1"/>
  <c r="S893" i="2" s="1"/>
  <c r="S892" i="2" a="1"/>
  <c r="S892" i="2" s="1"/>
  <c r="S891" i="2" a="1"/>
  <c r="S891" i="2" s="1"/>
  <c r="S890" i="2" a="1"/>
  <c r="S890" i="2" s="1"/>
  <c r="S889" i="2" a="1"/>
  <c r="S889" i="2" s="1"/>
  <c r="S888" i="2" a="1"/>
  <c r="S888" i="2" s="1"/>
  <c r="S887" i="2" a="1"/>
  <c r="S887" i="2" s="1"/>
  <c r="S886" i="2" a="1"/>
  <c r="S886" i="2" s="1"/>
  <c r="S885" i="2" a="1"/>
  <c r="S885" i="2" s="1"/>
  <c r="S884" i="2" a="1"/>
  <c r="S884" i="2" s="1"/>
  <c r="S883" i="2" a="1"/>
  <c r="S883" i="2" s="1"/>
  <c r="S882" i="2" a="1"/>
  <c r="S882" i="2" s="1"/>
  <c r="S881" i="2" a="1"/>
  <c r="S881" i="2" s="1"/>
  <c r="S880" i="2" a="1"/>
  <c r="S880" i="2" s="1"/>
  <c r="S879" i="2" a="1"/>
  <c r="S879" i="2" s="1"/>
  <c r="S878" i="2" a="1"/>
  <c r="S878" i="2" s="1"/>
  <c r="S877" i="2" a="1"/>
  <c r="S877" i="2" s="1"/>
  <c r="S876" i="2" a="1"/>
  <c r="S876" i="2" s="1"/>
  <c r="S875" i="2" a="1"/>
  <c r="S875" i="2" s="1"/>
  <c r="S874" i="2" a="1"/>
  <c r="S874" i="2" s="1"/>
  <c r="S873" i="2" a="1"/>
  <c r="S873" i="2" s="1"/>
  <c r="S872" i="2" a="1"/>
  <c r="S872" i="2" s="1"/>
  <c r="S871" i="2" a="1"/>
  <c r="S871" i="2" s="1"/>
  <c r="S870" i="2" a="1"/>
  <c r="S870" i="2" s="1"/>
  <c r="S869" i="2" a="1"/>
  <c r="S869" i="2" s="1"/>
  <c r="S868" i="2" a="1"/>
  <c r="S868" i="2" s="1"/>
  <c r="S867" i="2" a="1"/>
  <c r="S867" i="2" s="1"/>
  <c r="S866" i="2" a="1"/>
  <c r="S866" i="2" s="1"/>
  <c r="S865" i="2" a="1"/>
  <c r="S865" i="2" s="1"/>
  <c r="S864" i="2" a="1"/>
  <c r="S864" i="2" s="1"/>
  <c r="S863" i="2" a="1"/>
  <c r="S863" i="2" s="1"/>
  <c r="S862" i="2" a="1"/>
  <c r="S862" i="2" s="1"/>
  <c r="S861" i="2" a="1"/>
  <c r="S861" i="2" s="1"/>
  <c r="S860" i="2" a="1"/>
  <c r="S860" i="2" s="1"/>
  <c r="S859" i="2" a="1"/>
  <c r="S859" i="2" s="1"/>
  <c r="S858" i="2" a="1"/>
  <c r="S858" i="2" s="1"/>
  <c r="S857" i="2" a="1"/>
  <c r="S857" i="2" s="1"/>
  <c r="S856" i="2" a="1"/>
  <c r="S856" i="2" s="1"/>
  <c r="S855" i="2" a="1"/>
  <c r="S855" i="2" s="1"/>
  <c r="S854" i="2" a="1"/>
  <c r="S854" i="2" s="1"/>
  <c r="S853" i="2" a="1"/>
  <c r="S853" i="2" s="1"/>
  <c r="S852" i="2" a="1"/>
  <c r="S852" i="2" s="1"/>
  <c r="S851" i="2" a="1"/>
  <c r="S851" i="2" s="1"/>
  <c r="S850" i="2" a="1"/>
  <c r="S850" i="2" s="1"/>
  <c r="S849" i="2" a="1"/>
  <c r="S849" i="2" s="1"/>
  <c r="S848" i="2" a="1"/>
  <c r="S848" i="2" s="1"/>
  <c r="S847" i="2" a="1"/>
  <c r="S847" i="2" s="1"/>
  <c r="S846" i="2" a="1"/>
  <c r="S846" i="2" s="1"/>
  <c r="S845" i="2" a="1"/>
  <c r="S845" i="2" s="1"/>
  <c r="S844" i="2" a="1"/>
  <c r="S844" i="2" s="1"/>
  <c r="S843" i="2" a="1"/>
  <c r="S843" i="2" s="1"/>
  <c r="S842" i="2" a="1"/>
  <c r="S842" i="2" s="1"/>
  <c r="S841" i="2" a="1"/>
  <c r="S841" i="2" s="1"/>
  <c r="S840" i="2" a="1"/>
  <c r="S840" i="2" s="1"/>
  <c r="S839" i="2" a="1"/>
  <c r="S839" i="2" s="1"/>
  <c r="S838" i="2" a="1"/>
  <c r="S838" i="2" s="1"/>
  <c r="S837" i="2" a="1"/>
  <c r="S837" i="2" s="1"/>
  <c r="S836" i="2" a="1"/>
  <c r="S836" i="2" s="1"/>
  <c r="S835" i="2" a="1"/>
  <c r="S835" i="2" s="1"/>
  <c r="S834" i="2" a="1"/>
  <c r="S834" i="2" s="1"/>
  <c r="S833" i="2" a="1"/>
  <c r="S833" i="2" s="1"/>
  <c r="S832" i="2" a="1"/>
  <c r="S832" i="2" s="1"/>
  <c r="S831" i="2" a="1"/>
  <c r="S831" i="2" s="1"/>
  <c r="S830" i="2" a="1"/>
  <c r="S830" i="2" s="1"/>
  <c r="S829" i="2" a="1"/>
  <c r="S829" i="2" s="1"/>
  <c r="S828" i="2" a="1"/>
  <c r="S828" i="2" s="1"/>
  <c r="S827" i="2" a="1"/>
  <c r="S827" i="2" s="1"/>
  <c r="S826" i="2" a="1"/>
  <c r="S826" i="2" s="1"/>
  <c r="S825" i="2" a="1"/>
  <c r="S825" i="2" s="1"/>
  <c r="S824" i="2" a="1"/>
  <c r="S824" i="2" s="1"/>
  <c r="S823" i="2" a="1"/>
  <c r="S823" i="2" s="1"/>
  <c r="S822" i="2" a="1"/>
  <c r="S822" i="2" s="1"/>
  <c r="S821" i="2" a="1"/>
  <c r="S821" i="2" s="1"/>
  <c r="S820" i="2" a="1"/>
  <c r="S820" i="2" s="1"/>
  <c r="S819" i="2" a="1"/>
  <c r="S819" i="2" s="1"/>
  <c r="S818" i="2" a="1"/>
  <c r="S818" i="2" s="1"/>
  <c r="S817" i="2" a="1"/>
  <c r="S817" i="2" s="1"/>
  <c r="S816" i="2" a="1"/>
  <c r="S816" i="2" s="1"/>
  <c r="S815" i="2" a="1"/>
  <c r="S815" i="2" s="1"/>
  <c r="S814" i="2" a="1"/>
  <c r="S814" i="2" s="1"/>
  <c r="S813" i="2" a="1"/>
  <c r="S813" i="2" s="1"/>
  <c r="S812" i="2" a="1"/>
  <c r="S812" i="2" s="1"/>
  <c r="S811" i="2" a="1"/>
  <c r="S811" i="2" s="1"/>
  <c r="S810" i="2" a="1"/>
  <c r="S810" i="2" s="1"/>
  <c r="S809" i="2" a="1"/>
  <c r="S809" i="2" s="1"/>
  <c r="S808" i="2" a="1"/>
  <c r="S808" i="2" s="1"/>
  <c r="S807" i="2" a="1"/>
  <c r="S807" i="2" s="1"/>
  <c r="S806" i="2" a="1"/>
  <c r="S806" i="2" s="1"/>
  <c r="S805" i="2" a="1"/>
  <c r="S805" i="2" s="1"/>
  <c r="S804" i="2" a="1"/>
  <c r="S804" i="2" s="1"/>
  <c r="S803" i="2" a="1"/>
  <c r="S803" i="2" s="1"/>
  <c r="S802" i="2" a="1"/>
  <c r="S802" i="2" s="1"/>
  <c r="S801" i="2" a="1"/>
  <c r="S801" i="2" s="1"/>
  <c r="S800" i="2" a="1"/>
  <c r="S800" i="2" s="1"/>
  <c r="S799" i="2" a="1"/>
  <c r="S799" i="2" s="1"/>
  <c r="S798" i="2" a="1"/>
  <c r="S798" i="2" s="1"/>
  <c r="S797" i="2" a="1"/>
  <c r="S797" i="2" s="1"/>
  <c r="S796" i="2" a="1"/>
  <c r="S796" i="2" s="1"/>
  <c r="S795" i="2" a="1"/>
  <c r="S795" i="2" s="1"/>
  <c r="S794" i="2" a="1"/>
  <c r="S794" i="2" s="1"/>
  <c r="S793" i="2" a="1"/>
  <c r="S793" i="2" s="1"/>
  <c r="S792" i="2" a="1"/>
  <c r="S792" i="2" s="1"/>
  <c r="S791" i="2" a="1"/>
  <c r="S791" i="2" s="1"/>
  <c r="S790" i="2" a="1"/>
  <c r="S790" i="2" s="1"/>
  <c r="S789" i="2" a="1"/>
  <c r="S789" i="2" s="1"/>
  <c r="S788" i="2" a="1"/>
  <c r="S788" i="2" s="1"/>
  <c r="S787" i="2" a="1"/>
  <c r="S787" i="2" s="1"/>
  <c r="S786" i="2" a="1"/>
  <c r="S786" i="2" s="1"/>
  <c r="S785" i="2" a="1"/>
  <c r="S785" i="2" s="1"/>
  <c r="S784" i="2" a="1"/>
  <c r="S784" i="2" s="1"/>
  <c r="S783" i="2" a="1"/>
  <c r="S783" i="2" s="1"/>
  <c r="S782" i="2" a="1"/>
  <c r="S782" i="2" s="1"/>
  <c r="S781" i="2" a="1"/>
  <c r="S781" i="2" s="1"/>
  <c r="S780" i="2" a="1"/>
  <c r="S780" i="2" s="1"/>
  <c r="S779" i="2" a="1"/>
  <c r="S779" i="2" s="1"/>
  <c r="S778" i="2" a="1"/>
  <c r="S778" i="2" s="1"/>
  <c r="S777" i="2" a="1"/>
  <c r="S777" i="2" s="1"/>
  <c r="S776" i="2" a="1"/>
  <c r="S776" i="2" s="1"/>
  <c r="S775" i="2" a="1"/>
  <c r="S775" i="2" s="1"/>
  <c r="S774" i="2" a="1"/>
  <c r="S774" i="2" s="1"/>
  <c r="S773" i="2" a="1"/>
  <c r="S773" i="2" s="1"/>
  <c r="S772" i="2" a="1"/>
  <c r="S772" i="2" s="1"/>
  <c r="S771" i="2" a="1"/>
  <c r="S771" i="2" s="1"/>
  <c r="S770" i="2" a="1"/>
  <c r="S770" i="2" s="1"/>
  <c r="S769" i="2" a="1"/>
  <c r="S769" i="2" s="1"/>
  <c r="S768" i="2" a="1"/>
  <c r="S768" i="2" s="1"/>
  <c r="S767" i="2" a="1"/>
  <c r="S767" i="2" s="1"/>
  <c r="S766" i="2" a="1"/>
  <c r="S766" i="2" s="1"/>
  <c r="S765" i="2" a="1"/>
  <c r="S765" i="2" s="1"/>
  <c r="S764" i="2" a="1"/>
  <c r="S764" i="2" s="1"/>
  <c r="S763" i="2" a="1"/>
  <c r="S763" i="2" s="1"/>
  <c r="S762" i="2" a="1"/>
  <c r="S762" i="2" s="1"/>
  <c r="S761" i="2" a="1"/>
  <c r="S761" i="2" s="1"/>
  <c r="S760" i="2" a="1"/>
  <c r="S760" i="2" s="1"/>
  <c r="S759" i="2" a="1"/>
  <c r="S759" i="2" s="1"/>
  <c r="S758" i="2" a="1"/>
  <c r="S758" i="2" s="1"/>
  <c r="S757" i="2" a="1"/>
  <c r="S757" i="2" s="1"/>
  <c r="S756" i="2" a="1"/>
  <c r="S756" i="2" s="1"/>
  <c r="S755" i="2" a="1"/>
  <c r="S755" i="2" s="1"/>
  <c r="S754" i="2" a="1"/>
  <c r="S754" i="2" s="1"/>
  <c r="S753" i="2" a="1"/>
  <c r="S753" i="2" s="1"/>
  <c r="S752" i="2" a="1"/>
  <c r="S752" i="2" s="1"/>
  <c r="S751" i="2" a="1"/>
  <c r="S751" i="2" s="1"/>
  <c r="S750" i="2" a="1"/>
  <c r="S750" i="2" s="1"/>
  <c r="S749" i="2" a="1"/>
  <c r="S749" i="2" s="1"/>
  <c r="S748" i="2" a="1"/>
  <c r="S748" i="2" s="1"/>
  <c r="S747" i="2" a="1"/>
  <c r="S747" i="2" s="1"/>
  <c r="S746" i="2" a="1"/>
  <c r="S746" i="2" s="1"/>
  <c r="S745" i="2" a="1"/>
  <c r="S745" i="2" s="1"/>
  <c r="S744" i="2" a="1"/>
  <c r="S744" i="2" s="1"/>
  <c r="S743" i="2" a="1"/>
  <c r="S743" i="2" s="1"/>
  <c r="S742" i="2" a="1"/>
  <c r="S742" i="2" s="1"/>
  <c r="S741" i="2" a="1"/>
  <c r="S741" i="2" s="1"/>
  <c r="S740" i="2" a="1"/>
  <c r="S740" i="2" s="1"/>
  <c r="S739" i="2" a="1"/>
  <c r="S739" i="2" s="1"/>
  <c r="S738" i="2" a="1"/>
  <c r="S738" i="2" s="1"/>
  <c r="S737" i="2" a="1"/>
  <c r="S737" i="2" s="1"/>
  <c r="S736" i="2" a="1"/>
  <c r="S736" i="2" s="1"/>
  <c r="S735" i="2" a="1"/>
  <c r="S735" i="2" s="1"/>
  <c r="S734" i="2" a="1"/>
  <c r="S734" i="2" s="1"/>
  <c r="S733" i="2" a="1"/>
  <c r="S733" i="2" s="1"/>
  <c r="S732" i="2" a="1"/>
  <c r="S732" i="2" s="1"/>
  <c r="S731" i="2" a="1"/>
  <c r="S731" i="2" s="1"/>
  <c r="S730" i="2" a="1"/>
  <c r="S730" i="2" s="1"/>
  <c r="S729" i="2" a="1"/>
  <c r="S729" i="2" s="1"/>
  <c r="S728" i="2" a="1"/>
  <c r="S728" i="2" s="1"/>
  <c r="S727" i="2" a="1"/>
  <c r="S727" i="2" s="1"/>
  <c r="S726" i="2" a="1"/>
  <c r="S726" i="2" s="1"/>
  <c r="S725" i="2" a="1"/>
  <c r="S725" i="2" s="1"/>
  <c r="S724" i="2"/>
  <c r="S724" i="2" a="1"/>
  <c r="S723" i="2" a="1"/>
  <c r="S723" i="2" s="1"/>
  <c r="S722" i="2" a="1"/>
  <c r="S722" i="2" s="1"/>
  <c r="S721" i="2" a="1"/>
  <c r="S721" i="2" s="1"/>
  <c r="S720" i="2" a="1"/>
  <c r="S720" i="2" s="1"/>
  <c r="S719" i="2" a="1"/>
  <c r="S719" i="2" s="1"/>
  <c r="S718" i="2" a="1"/>
  <c r="S718" i="2" s="1"/>
  <c r="S717" i="2" a="1"/>
  <c r="S717" i="2" s="1"/>
  <c r="S716" i="2" a="1"/>
  <c r="S716" i="2" s="1"/>
  <c r="S715" i="2" a="1"/>
  <c r="S715" i="2" s="1"/>
  <c r="S714" i="2" a="1"/>
  <c r="S714" i="2" s="1"/>
  <c r="S713" i="2" a="1"/>
  <c r="S713" i="2" s="1"/>
  <c r="S712" i="2" a="1"/>
  <c r="S712" i="2" s="1"/>
  <c r="S711" i="2" a="1"/>
  <c r="S711" i="2" s="1"/>
  <c r="S710" i="2" a="1"/>
  <c r="S710" i="2" s="1"/>
  <c r="S709" i="2" a="1"/>
  <c r="S709" i="2" s="1"/>
  <c r="S708" i="2" a="1"/>
  <c r="S708" i="2" s="1"/>
  <c r="S707" i="2" a="1"/>
  <c r="S707" i="2" s="1"/>
  <c r="S706" i="2" a="1"/>
  <c r="S706" i="2" s="1"/>
  <c r="S705" i="2" a="1"/>
  <c r="S705" i="2" s="1"/>
  <c r="S704" i="2" a="1"/>
  <c r="S704" i="2" s="1"/>
  <c r="S703" i="2" a="1"/>
  <c r="S703" i="2" s="1"/>
  <c r="S702" i="2" a="1"/>
  <c r="S702" i="2" s="1"/>
  <c r="S701" i="2" a="1"/>
  <c r="S701" i="2" s="1"/>
  <c r="S700" i="2" a="1"/>
  <c r="S700" i="2" s="1"/>
  <c r="S699" i="2" a="1"/>
  <c r="S699" i="2" s="1"/>
  <c r="S698" i="2" a="1"/>
  <c r="S698" i="2" s="1"/>
  <c r="S697" i="2" a="1"/>
  <c r="S697" i="2" s="1"/>
  <c r="S696" i="2" a="1"/>
  <c r="S696" i="2" s="1"/>
  <c r="S695" i="2" a="1"/>
  <c r="S695" i="2" s="1"/>
  <c r="S694" i="2" a="1"/>
  <c r="S694" i="2" s="1"/>
  <c r="S693" i="2" a="1"/>
  <c r="S693" i="2" s="1"/>
  <c r="S692" i="2" a="1"/>
  <c r="S692" i="2" s="1"/>
  <c r="S691" i="2" a="1"/>
  <c r="S691" i="2" s="1"/>
  <c r="S690" i="2" a="1"/>
  <c r="S690" i="2" s="1"/>
  <c r="S689" i="2" a="1"/>
  <c r="S689" i="2" s="1"/>
  <c r="S688" i="2" a="1"/>
  <c r="S688" i="2" s="1"/>
  <c r="S687" i="2" a="1"/>
  <c r="S687" i="2" s="1"/>
  <c r="S686" i="2" a="1"/>
  <c r="S686" i="2" s="1"/>
  <c r="S685" i="2" a="1"/>
  <c r="S685" i="2" s="1"/>
  <c r="S684" i="2" a="1"/>
  <c r="S684" i="2" s="1"/>
  <c r="S683" i="2" a="1"/>
  <c r="S683" i="2" s="1"/>
  <c r="S682" i="2" a="1"/>
  <c r="S682" i="2" s="1"/>
  <c r="S681" i="2" a="1"/>
  <c r="S681" i="2" s="1"/>
  <c r="S680" i="2" a="1"/>
  <c r="S680" i="2" s="1"/>
  <c r="S679" i="2" a="1"/>
  <c r="S679" i="2" s="1"/>
  <c r="S678" i="2" a="1"/>
  <c r="S678" i="2" s="1"/>
  <c r="S677" i="2" a="1"/>
  <c r="S677" i="2" s="1"/>
  <c r="S676" i="2" a="1"/>
  <c r="S676" i="2" s="1"/>
  <c r="S675" i="2" a="1"/>
  <c r="S675" i="2" s="1"/>
  <c r="S674" i="2" a="1"/>
  <c r="S674" i="2" s="1"/>
  <c r="S673" i="2" a="1"/>
  <c r="S673" i="2" s="1"/>
  <c r="S672" i="2" a="1"/>
  <c r="S672" i="2" s="1"/>
  <c r="S671" i="2" a="1"/>
  <c r="S671" i="2" s="1"/>
  <c r="S670" i="2" a="1"/>
  <c r="S670" i="2" s="1"/>
  <c r="S669" i="2" a="1"/>
  <c r="S669" i="2" s="1"/>
  <c r="S668" i="2" a="1"/>
  <c r="S668" i="2" s="1"/>
  <c r="S667" i="2" a="1"/>
  <c r="S667" i="2" s="1"/>
  <c r="S666" i="2" a="1"/>
  <c r="S666" i="2" s="1"/>
  <c r="S665" i="2" a="1"/>
  <c r="S665" i="2" s="1"/>
  <c r="S664" i="2" a="1"/>
  <c r="S664" i="2" s="1"/>
  <c r="S663" i="2" a="1"/>
  <c r="S663" i="2" s="1"/>
  <c r="S662" i="2" a="1"/>
  <c r="S662" i="2" s="1"/>
  <c r="S661" i="2" a="1"/>
  <c r="S661" i="2" s="1"/>
  <c r="S660" i="2" a="1"/>
  <c r="S660" i="2" s="1"/>
  <c r="S659" i="2" a="1"/>
  <c r="S659" i="2" s="1"/>
  <c r="S658" i="2" a="1"/>
  <c r="S658" i="2" s="1"/>
  <c r="S657" i="2" a="1"/>
  <c r="S657" i="2" s="1"/>
  <c r="S656" i="2" a="1"/>
  <c r="S656" i="2" s="1"/>
  <c r="S655" i="2" a="1"/>
  <c r="S655" i="2" s="1"/>
  <c r="S654" i="2" a="1"/>
  <c r="S654" i="2" s="1"/>
  <c r="S653" i="2" a="1"/>
  <c r="S653" i="2" s="1"/>
  <c r="S652" i="2" a="1"/>
  <c r="S652" i="2" s="1"/>
  <c r="S651" i="2" a="1"/>
  <c r="S651" i="2" s="1"/>
  <c r="S650" i="2" a="1"/>
  <c r="S650" i="2" s="1"/>
  <c r="S649" i="2" a="1"/>
  <c r="S649" i="2" s="1"/>
  <c r="S648" i="2" a="1"/>
  <c r="S648" i="2" s="1"/>
  <c r="S647" i="2" a="1"/>
  <c r="S647" i="2" s="1"/>
  <c r="S646" i="2" a="1"/>
  <c r="S646" i="2" s="1"/>
  <c r="S645" i="2" a="1"/>
  <c r="S645" i="2" s="1"/>
  <c r="S644" i="2" a="1"/>
  <c r="S644" i="2" s="1"/>
  <c r="S643" i="2" a="1"/>
  <c r="S643" i="2" s="1"/>
  <c r="S642" i="2" a="1"/>
  <c r="S642" i="2" s="1"/>
  <c r="S641" i="2" a="1"/>
  <c r="S641" i="2" s="1"/>
  <c r="S640" i="2" a="1"/>
  <c r="S640" i="2" s="1"/>
  <c r="S639" i="2" a="1"/>
  <c r="S639" i="2" s="1"/>
  <c r="S638" i="2" a="1"/>
  <c r="S638" i="2" s="1"/>
  <c r="S637" i="2" a="1"/>
  <c r="S637" i="2" s="1"/>
  <c r="S636" i="2" a="1"/>
  <c r="S636" i="2" s="1"/>
  <c r="S635" i="2" a="1"/>
  <c r="S635" i="2" s="1"/>
  <c r="S634" i="2" a="1"/>
  <c r="S634" i="2" s="1"/>
  <c r="S633" i="2" a="1"/>
  <c r="S633" i="2" s="1"/>
  <c r="S632" i="2" a="1"/>
  <c r="S632" i="2" s="1"/>
  <c r="S631" i="2" a="1"/>
  <c r="S631" i="2" s="1"/>
  <c r="S630" i="2" a="1"/>
  <c r="S630" i="2" s="1"/>
  <c r="S629" i="2" a="1"/>
  <c r="S629" i="2" s="1"/>
  <c r="S628" i="2" a="1"/>
  <c r="S628" i="2" s="1"/>
  <c r="S627" i="2" a="1"/>
  <c r="S627" i="2" s="1"/>
  <c r="S626" i="2" a="1"/>
  <c r="S626" i="2" s="1"/>
  <c r="S625" i="2" a="1"/>
  <c r="S625" i="2" s="1"/>
  <c r="S624" i="2" a="1"/>
  <c r="S624" i="2" s="1"/>
  <c r="S623" i="2" a="1"/>
  <c r="S623" i="2" s="1"/>
  <c r="S622" i="2" a="1"/>
  <c r="S622" i="2" s="1"/>
  <c r="S621" i="2" a="1"/>
  <c r="S621" i="2" s="1"/>
  <c r="S620" i="2" a="1"/>
  <c r="S620" i="2" s="1"/>
  <c r="S619" i="2" a="1"/>
  <c r="S619" i="2" s="1"/>
  <c r="S618" i="2" a="1"/>
  <c r="S618" i="2" s="1"/>
  <c r="S617" i="2" a="1"/>
  <c r="S617" i="2" s="1"/>
  <c r="S616" i="2" a="1"/>
  <c r="S616" i="2" s="1"/>
  <c r="S615" i="2" a="1"/>
  <c r="S615" i="2" s="1"/>
  <c r="S614" i="2" a="1"/>
  <c r="S614" i="2" s="1"/>
  <c r="S613" i="2" a="1"/>
  <c r="S613" i="2" s="1"/>
  <c r="S612" i="2" a="1"/>
  <c r="S612" i="2" s="1"/>
  <c r="S611" i="2" a="1"/>
  <c r="S611" i="2" s="1"/>
  <c r="S610" i="2" a="1"/>
  <c r="S610" i="2" s="1"/>
  <c r="S609" i="2" a="1"/>
  <c r="S609" i="2" s="1"/>
  <c r="S608" i="2" a="1"/>
  <c r="S608" i="2" s="1"/>
  <c r="S607" i="2" a="1"/>
  <c r="S607" i="2" s="1"/>
  <c r="S606" i="2" a="1"/>
  <c r="S606" i="2" s="1"/>
  <c r="S605" i="2" a="1"/>
  <c r="S605" i="2" s="1"/>
  <c r="S604" i="2" a="1"/>
  <c r="S604" i="2" s="1"/>
  <c r="S603" i="2" a="1"/>
  <c r="S603" i="2" s="1"/>
  <c r="S602" i="2" a="1"/>
  <c r="S602" i="2" s="1"/>
  <c r="S601" i="2" a="1"/>
  <c r="S601" i="2" s="1"/>
  <c r="S600" i="2" a="1"/>
  <c r="S600" i="2" s="1"/>
  <c r="S599" i="2"/>
  <c r="S599" i="2" a="1"/>
  <c r="S598" i="2" a="1"/>
  <c r="S598" i="2" s="1"/>
  <c r="S597" i="2" a="1"/>
  <c r="S597" i="2" s="1"/>
  <c r="S596" i="2" a="1"/>
  <c r="S596" i="2" s="1"/>
  <c r="S595" i="2" a="1"/>
  <c r="S595" i="2" s="1"/>
  <c r="S594" i="2" a="1"/>
  <c r="S594" i="2" s="1"/>
  <c r="S593" i="2" a="1"/>
  <c r="S593" i="2" s="1"/>
  <c r="S592" i="2" a="1"/>
  <c r="S592" i="2" s="1"/>
  <c r="S591" i="2" a="1"/>
  <c r="S591" i="2" s="1"/>
  <c r="S590" i="2" a="1"/>
  <c r="S590" i="2" s="1"/>
  <c r="S589" i="2" a="1"/>
  <c r="S589" i="2" s="1"/>
  <c r="S588" i="2" a="1"/>
  <c r="S588" i="2" s="1"/>
  <c r="S587" i="2" a="1"/>
  <c r="S587" i="2" s="1"/>
  <c r="S586" i="2" a="1"/>
  <c r="S586" i="2" s="1"/>
  <c r="S585" i="2" a="1"/>
  <c r="S585" i="2" s="1"/>
  <c r="S584" i="2" a="1"/>
  <c r="S584" i="2" s="1"/>
  <c r="S583" i="2" a="1"/>
  <c r="S583" i="2" s="1"/>
  <c r="S582" i="2" a="1"/>
  <c r="S582" i="2" s="1"/>
  <c r="S581" i="2" a="1"/>
  <c r="S581" i="2" s="1"/>
  <c r="S580" i="2" a="1"/>
  <c r="S580" i="2" s="1"/>
  <c r="S579" i="2" a="1"/>
  <c r="S579" i="2" s="1"/>
  <c r="S578" i="2" a="1"/>
  <c r="S578" i="2" s="1"/>
  <c r="S577" i="2" a="1"/>
  <c r="S577" i="2" s="1"/>
  <c r="S576" i="2"/>
  <c r="S576" i="2" a="1"/>
  <c r="S575" i="2" a="1"/>
  <c r="S575" i="2" s="1"/>
  <c r="S574" i="2" a="1"/>
  <c r="S574" i="2" s="1"/>
  <c r="S573" i="2" a="1"/>
  <c r="S573" i="2" s="1"/>
  <c r="S572" i="2" a="1"/>
  <c r="S572" i="2" s="1"/>
  <c r="S571" i="2" a="1"/>
  <c r="S571" i="2" s="1"/>
  <c r="S570" i="2" a="1"/>
  <c r="S570" i="2" s="1"/>
  <c r="S569" i="2" a="1"/>
  <c r="S569" i="2" s="1"/>
  <c r="S568" i="2" a="1"/>
  <c r="S568" i="2" s="1"/>
  <c r="S567" i="2" a="1"/>
  <c r="S567" i="2" s="1"/>
  <c r="S566" i="2" a="1"/>
  <c r="S566" i="2" s="1"/>
  <c r="S565" i="2" a="1"/>
  <c r="S565" i="2" s="1"/>
  <c r="S564" i="2" a="1"/>
  <c r="S564" i="2" s="1"/>
  <c r="S563" i="2" a="1"/>
  <c r="S563" i="2" s="1"/>
  <c r="S562" i="2" a="1"/>
  <c r="S562" i="2" s="1"/>
  <c r="S561" i="2" a="1"/>
  <c r="S561" i="2" s="1"/>
  <c r="S560" i="2" a="1"/>
  <c r="S560" i="2" s="1"/>
  <c r="S559" i="2" a="1"/>
  <c r="S559" i="2" s="1"/>
  <c r="S558" i="2" a="1"/>
  <c r="S558" i="2" s="1"/>
  <c r="S557" i="2" a="1"/>
  <c r="S557" i="2" s="1"/>
  <c r="S556" i="2" a="1"/>
  <c r="S556" i="2" s="1"/>
  <c r="S555" i="2" a="1"/>
  <c r="S555" i="2" s="1"/>
  <c r="S554" i="2" a="1"/>
  <c r="S554" i="2" s="1"/>
  <c r="S553" i="2" a="1"/>
  <c r="S553" i="2" s="1"/>
  <c r="S552" i="2" a="1"/>
  <c r="S552" i="2" s="1"/>
  <c r="S551" i="2" a="1"/>
  <c r="S551" i="2" s="1"/>
  <c r="S550" i="2" a="1"/>
  <c r="S550" i="2" s="1"/>
  <c r="S549" i="2" a="1"/>
  <c r="S549" i="2" s="1"/>
  <c r="S548" i="2" a="1"/>
  <c r="S548" i="2" s="1"/>
  <c r="S547" i="2" a="1"/>
  <c r="S547" i="2" s="1"/>
  <c r="S546" i="2" a="1"/>
  <c r="S546" i="2" s="1"/>
  <c r="S545" i="2" a="1"/>
  <c r="S545" i="2" s="1"/>
  <c r="S544" i="2" a="1"/>
  <c r="S544" i="2" s="1"/>
  <c r="S543" i="2" a="1"/>
  <c r="S543" i="2" s="1"/>
  <c r="S542" i="2" a="1"/>
  <c r="S542" i="2" s="1"/>
  <c r="S541" i="2" a="1"/>
  <c r="S541" i="2" s="1"/>
  <c r="S540" i="2" a="1"/>
  <c r="S540" i="2" s="1"/>
  <c r="S539" i="2" a="1"/>
  <c r="S539" i="2" s="1"/>
  <c r="S538" i="2" a="1"/>
  <c r="S538" i="2" s="1"/>
  <c r="S537" i="2" a="1"/>
  <c r="S537" i="2" s="1"/>
  <c r="S536" i="2" a="1"/>
  <c r="S536" i="2" s="1"/>
  <c r="S535" i="2" a="1"/>
  <c r="S535" i="2" s="1"/>
  <c r="S534" i="2" a="1"/>
  <c r="S534" i="2" s="1"/>
  <c r="S533" i="2" a="1"/>
  <c r="S533" i="2" s="1"/>
  <c r="S532" i="2" a="1"/>
  <c r="S532" i="2" s="1"/>
  <c r="S531" i="2" a="1"/>
  <c r="S531" i="2" s="1"/>
  <c r="S530" i="2" a="1"/>
  <c r="S530" i="2" s="1"/>
  <c r="S529" i="2" a="1"/>
  <c r="S529" i="2" s="1"/>
  <c r="S528" i="2" a="1"/>
  <c r="S528" i="2" s="1"/>
  <c r="S527" i="2" a="1"/>
  <c r="S527" i="2" s="1"/>
  <c r="S526" i="2" a="1"/>
  <c r="S526" i="2" s="1"/>
  <c r="S525" i="2" a="1"/>
  <c r="S525" i="2" s="1"/>
  <c r="S524" i="2" a="1"/>
  <c r="S524" i="2" s="1"/>
  <c r="S523" i="2" a="1"/>
  <c r="S523" i="2" s="1"/>
  <c r="S522" i="2" a="1"/>
  <c r="S522" i="2" s="1"/>
  <c r="S521" i="2" a="1"/>
  <c r="S521" i="2" s="1"/>
  <c r="S520" i="2" a="1"/>
  <c r="S520" i="2" s="1"/>
  <c r="S519" i="2" a="1"/>
  <c r="S519" i="2" s="1"/>
  <c r="S518" i="2" a="1"/>
  <c r="S518" i="2" s="1"/>
  <c r="S517" i="2" a="1"/>
  <c r="S517" i="2" s="1"/>
  <c r="S516" i="2" a="1"/>
  <c r="S516" i="2" s="1"/>
  <c r="S515" i="2" a="1"/>
  <c r="S515" i="2" s="1"/>
  <c r="S514" i="2" a="1"/>
  <c r="S514" i="2" s="1"/>
  <c r="S513" i="2" a="1"/>
  <c r="S513" i="2" s="1"/>
  <c r="S512" i="2" a="1"/>
  <c r="S512" i="2" s="1"/>
  <c r="S511" i="2" a="1"/>
  <c r="S511" i="2" s="1"/>
  <c r="S510" i="2" a="1"/>
  <c r="S510" i="2" s="1"/>
  <c r="S509" i="2" a="1"/>
  <c r="S509" i="2" s="1"/>
  <c r="S508" i="2" a="1"/>
  <c r="S508" i="2" s="1"/>
  <c r="S507" i="2" a="1"/>
  <c r="S507" i="2" s="1"/>
  <c r="S506" i="2" a="1"/>
  <c r="S506" i="2" s="1"/>
  <c r="S505" i="2" a="1"/>
  <c r="S505" i="2" s="1"/>
  <c r="S504" i="2" a="1"/>
  <c r="S504" i="2" s="1"/>
  <c r="S503" i="2" a="1"/>
  <c r="S503" i="2" s="1"/>
  <c r="S502" i="2" a="1"/>
  <c r="S502" i="2" s="1"/>
  <c r="S501" i="2" a="1"/>
  <c r="S501" i="2" s="1"/>
  <c r="S500" i="2" a="1"/>
  <c r="S500" i="2" s="1"/>
  <c r="S499" i="2" a="1"/>
  <c r="S499" i="2" s="1"/>
  <c r="S498" i="2" a="1"/>
  <c r="S498" i="2" s="1"/>
  <c r="S497" i="2" a="1"/>
  <c r="S497" i="2" s="1"/>
  <c r="S496" i="2" a="1"/>
  <c r="S496" i="2" s="1"/>
  <c r="S495" i="2" a="1"/>
  <c r="S495" i="2" s="1"/>
  <c r="S494" i="2" a="1"/>
  <c r="S494" i="2" s="1"/>
  <c r="S493" i="2" a="1"/>
  <c r="S493" i="2" s="1"/>
  <c r="S492" i="2" a="1"/>
  <c r="S492" i="2" s="1"/>
  <c r="S491" i="2" a="1"/>
  <c r="S491" i="2" s="1"/>
  <c r="S490" i="2" a="1"/>
  <c r="S490" i="2" s="1"/>
  <c r="S489" i="2" a="1"/>
  <c r="S489" i="2" s="1"/>
  <c r="S488" i="2" a="1"/>
  <c r="S488" i="2" s="1"/>
  <c r="S487" i="2" a="1"/>
  <c r="S487" i="2" s="1"/>
  <c r="S486" i="2" a="1"/>
  <c r="S486" i="2" s="1"/>
  <c r="S485" i="2" a="1"/>
  <c r="S485" i="2" s="1"/>
  <c r="S484" i="2" a="1"/>
  <c r="S484" i="2" s="1"/>
  <c r="S483" i="2" a="1"/>
  <c r="S483" i="2" s="1"/>
  <c r="S482" i="2" a="1"/>
  <c r="S482" i="2" s="1"/>
  <c r="S481" i="2" a="1"/>
  <c r="S481" i="2" s="1"/>
  <c r="S480" i="2" a="1"/>
  <c r="S480" i="2" s="1"/>
  <c r="S479" i="2" a="1"/>
  <c r="S479" i="2" s="1"/>
  <c r="S478" i="2" a="1"/>
  <c r="S478" i="2" s="1"/>
  <c r="S477" i="2" a="1"/>
  <c r="S477" i="2" s="1"/>
  <c r="S476" i="2" a="1"/>
  <c r="S476" i="2" s="1"/>
  <c r="S475" i="2" a="1"/>
  <c r="S475" i="2" s="1"/>
  <c r="S474" i="2" a="1"/>
  <c r="S474" i="2" s="1"/>
  <c r="S473" i="2" a="1"/>
  <c r="S473" i="2" s="1"/>
  <c r="S472" i="2" a="1"/>
  <c r="S472" i="2" s="1"/>
  <c r="S471" i="2" a="1"/>
  <c r="S471" i="2" s="1"/>
  <c r="S470" i="2" a="1"/>
  <c r="S470" i="2" s="1"/>
  <c r="S469" i="2" a="1"/>
  <c r="S469" i="2" s="1"/>
  <c r="S468" i="2" a="1"/>
  <c r="S468" i="2" s="1"/>
  <c r="S467" i="2" a="1"/>
  <c r="S467" i="2" s="1"/>
  <c r="S466" i="2" a="1"/>
  <c r="S466" i="2" s="1"/>
  <c r="S465" i="2" a="1"/>
  <c r="S465" i="2" s="1"/>
  <c r="S464" i="2" a="1"/>
  <c r="S464" i="2" s="1"/>
  <c r="S463" i="2" a="1"/>
  <c r="S463" i="2" s="1"/>
  <c r="S462" i="2" a="1"/>
  <c r="S462" i="2" s="1"/>
  <c r="S461" i="2" a="1"/>
  <c r="S461" i="2" s="1"/>
  <c r="S460" i="2" a="1"/>
  <c r="S460" i="2" s="1"/>
  <c r="S459" i="2" a="1"/>
  <c r="S459" i="2" s="1"/>
  <c r="S458" i="2" a="1"/>
  <c r="S458" i="2" s="1"/>
  <c r="S457" i="2" a="1"/>
  <c r="S457" i="2" s="1"/>
  <c r="S456" i="2" a="1"/>
  <c r="S456" i="2" s="1"/>
  <c r="S455" i="2" a="1"/>
  <c r="S455" i="2" s="1"/>
  <c r="S454" i="2" a="1"/>
  <c r="S454" i="2" s="1"/>
  <c r="S453" i="2" a="1"/>
  <c r="S453" i="2" s="1"/>
  <c r="S452" i="2" a="1"/>
  <c r="S452" i="2" s="1"/>
  <c r="S451" i="2" a="1"/>
  <c r="S451" i="2" s="1"/>
  <c r="S450" i="2" a="1"/>
  <c r="S450" i="2" s="1"/>
  <c r="S449" i="2" a="1"/>
  <c r="S449" i="2" s="1"/>
  <c r="S448" i="2" a="1"/>
  <c r="S448" i="2" s="1"/>
  <c r="S447" i="2" a="1"/>
  <c r="S447" i="2" s="1"/>
  <c r="S446" i="2" a="1"/>
  <c r="S446" i="2" s="1"/>
  <c r="S445" i="2" a="1"/>
  <c r="S445" i="2" s="1"/>
  <c r="S444" i="2" a="1"/>
  <c r="S444" i="2" s="1"/>
  <c r="S443" i="2" a="1"/>
  <c r="S443" i="2" s="1"/>
  <c r="S442" i="2" a="1"/>
  <c r="S442" i="2" s="1"/>
  <c r="S441" i="2" a="1"/>
  <c r="S441" i="2" s="1"/>
  <c r="S440" i="2" a="1"/>
  <c r="S440" i="2" s="1"/>
  <c r="S439" i="2" a="1"/>
  <c r="S439" i="2" s="1"/>
  <c r="S438" i="2" a="1"/>
  <c r="S438" i="2" s="1"/>
  <c r="S437" i="2" a="1"/>
  <c r="S437" i="2" s="1"/>
  <c r="S436" i="2" a="1"/>
  <c r="S436" i="2" s="1"/>
  <c r="S435" i="2" a="1"/>
  <c r="S435" i="2" s="1"/>
  <c r="S434" i="2" a="1"/>
  <c r="S434" i="2" s="1"/>
  <c r="S433" i="2" a="1"/>
  <c r="S433" i="2" s="1"/>
  <c r="S432" i="2" a="1"/>
  <c r="S432" i="2" s="1"/>
  <c r="S431" i="2" a="1"/>
  <c r="S431" i="2" s="1"/>
  <c r="S430" i="2" a="1"/>
  <c r="S430" i="2" s="1"/>
  <c r="S429" i="2" a="1"/>
  <c r="S429" i="2" s="1"/>
  <c r="S428" i="2" a="1"/>
  <c r="S428" i="2" s="1"/>
  <c r="S427" i="2" a="1"/>
  <c r="S427" i="2" s="1"/>
  <c r="S426" i="2" a="1"/>
  <c r="S426" i="2" s="1"/>
  <c r="S425" i="2" a="1"/>
  <c r="S425" i="2" s="1"/>
  <c r="S424" i="2" a="1"/>
  <c r="S424" i="2" s="1"/>
  <c r="S423" i="2"/>
  <c r="S423" i="2" a="1"/>
  <c r="S422" i="2" a="1"/>
  <c r="S422" i="2" s="1"/>
  <c r="S421" i="2" a="1"/>
  <c r="S421" i="2" s="1"/>
  <c r="S420" i="2" a="1"/>
  <c r="S420" i="2" s="1"/>
  <c r="S419" i="2" a="1"/>
  <c r="S419" i="2" s="1"/>
  <c r="S418" i="2" a="1"/>
  <c r="S418" i="2" s="1"/>
  <c r="S417" i="2" a="1"/>
  <c r="S417" i="2" s="1"/>
  <c r="S416" i="2" a="1"/>
  <c r="S416" i="2" s="1"/>
  <c r="S415" i="2" a="1"/>
  <c r="S415" i="2" s="1"/>
  <c r="S414" i="2" a="1"/>
  <c r="S414" i="2" s="1"/>
  <c r="S413" i="2" a="1"/>
  <c r="S413" i="2" s="1"/>
  <c r="S412" i="2" a="1"/>
  <c r="S412" i="2" s="1"/>
  <c r="S411" i="2" a="1"/>
  <c r="S411" i="2" s="1"/>
  <c r="S410" i="2" a="1"/>
  <c r="S410" i="2" s="1"/>
  <c r="S409" i="2" a="1"/>
  <c r="S409" i="2" s="1"/>
  <c r="S408" i="2" a="1"/>
  <c r="S408" i="2" s="1"/>
  <c r="S407" i="2" a="1"/>
  <c r="S407" i="2" s="1"/>
  <c r="S406" i="2" a="1"/>
  <c r="S406" i="2" s="1"/>
  <c r="S405" i="2" a="1"/>
  <c r="S405" i="2" s="1"/>
  <c r="S404" i="2" a="1"/>
  <c r="S404" i="2" s="1"/>
  <c r="S403" i="2" a="1"/>
  <c r="S403" i="2" s="1"/>
  <c r="S402" i="2" a="1"/>
  <c r="S402" i="2" s="1"/>
  <c r="S401" i="2" a="1"/>
  <c r="S401" i="2" s="1"/>
  <c r="S400" i="2" a="1"/>
  <c r="S400" i="2" s="1"/>
  <c r="S399" i="2" a="1"/>
  <c r="S399" i="2" s="1"/>
  <c r="S398" i="2" a="1"/>
  <c r="S398" i="2" s="1"/>
  <c r="S397" i="2" a="1"/>
  <c r="S397" i="2" s="1"/>
  <c r="S396" i="2" a="1"/>
  <c r="S396" i="2" s="1"/>
  <c r="S395" i="2" a="1"/>
  <c r="S395" i="2" s="1"/>
  <c r="S394" i="2" a="1"/>
  <c r="S394" i="2" s="1"/>
  <c r="S393" i="2" a="1"/>
  <c r="S393" i="2" s="1"/>
  <c r="S392" i="2" a="1"/>
  <c r="S392" i="2" s="1"/>
  <c r="S391" i="2" a="1"/>
  <c r="S391" i="2" s="1"/>
  <c r="S390" i="2" a="1"/>
  <c r="S390" i="2" s="1"/>
  <c r="S389" i="2" a="1"/>
  <c r="S389" i="2" s="1"/>
  <c r="S388" i="2" a="1"/>
  <c r="S388" i="2" s="1"/>
  <c r="S387" i="2" a="1"/>
  <c r="S387" i="2" s="1"/>
  <c r="S386" i="2" a="1"/>
  <c r="S386" i="2" s="1"/>
  <c r="S385" i="2" a="1"/>
  <c r="S385" i="2" s="1"/>
  <c r="S384" i="2" a="1"/>
  <c r="S384" i="2" s="1"/>
  <c r="S383" i="2" a="1"/>
  <c r="S383" i="2" s="1"/>
  <c r="S382" i="2" a="1"/>
  <c r="S382" i="2" s="1"/>
  <c r="S381" i="2" a="1"/>
  <c r="S381" i="2" s="1"/>
  <c r="S380" i="2" a="1"/>
  <c r="S380" i="2" s="1"/>
  <c r="S379" i="2" a="1"/>
  <c r="S379" i="2" s="1"/>
  <c r="S378" i="2" a="1"/>
  <c r="S378" i="2" s="1"/>
  <c r="S377" i="2" a="1"/>
  <c r="S377" i="2" s="1"/>
  <c r="S376" i="2" a="1"/>
  <c r="S376" i="2" s="1"/>
  <c r="S375" i="2" a="1"/>
  <c r="S375" i="2" s="1"/>
  <c r="S374" i="2" a="1"/>
  <c r="S374" i="2" s="1"/>
  <c r="S373" i="2" a="1"/>
  <c r="S373" i="2" s="1"/>
  <c r="S372" i="2" a="1"/>
  <c r="S372" i="2" s="1"/>
  <c r="S371" i="2" a="1"/>
  <c r="S371" i="2" s="1"/>
  <c r="S370" i="2" a="1"/>
  <c r="S370" i="2" s="1"/>
  <c r="S369" i="2" a="1"/>
  <c r="S369" i="2" s="1"/>
  <c r="S368" i="2" a="1"/>
  <c r="S368" i="2" s="1"/>
  <c r="S367" i="2" a="1"/>
  <c r="S367" i="2" s="1"/>
  <c r="S366" i="2" a="1"/>
  <c r="S366" i="2" s="1"/>
  <c r="S365" i="2" a="1"/>
  <c r="S365" i="2" s="1"/>
  <c r="S364" i="2" a="1"/>
  <c r="S364" i="2" s="1"/>
  <c r="S363" i="2" a="1"/>
  <c r="S363" i="2" s="1"/>
  <c r="S362" i="2" a="1"/>
  <c r="S362" i="2" s="1"/>
  <c r="S361" i="2" a="1"/>
  <c r="S361" i="2" s="1"/>
  <c r="S360" i="2" a="1"/>
  <c r="S360" i="2" s="1"/>
  <c r="S359" i="2" a="1"/>
  <c r="S359" i="2" s="1"/>
  <c r="S358" i="2" a="1"/>
  <c r="S358" i="2" s="1"/>
  <c r="S357" i="2" a="1"/>
  <c r="S357" i="2" s="1"/>
  <c r="S356" i="2" a="1"/>
  <c r="S356" i="2" s="1"/>
  <c r="S355" i="2" a="1"/>
  <c r="S355" i="2" s="1"/>
  <c r="S354" i="2" a="1"/>
  <c r="S354" i="2" s="1"/>
  <c r="S353" i="2" a="1"/>
  <c r="S353" i="2" s="1"/>
  <c r="S352" i="2" a="1"/>
  <c r="S352" i="2" s="1"/>
  <c r="S351" i="2" a="1"/>
  <c r="S351" i="2" s="1"/>
  <c r="S350" i="2" a="1"/>
  <c r="S350" i="2" s="1"/>
  <c r="S349" i="2" a="1"/>
  <c r="S349" i="2" s="1"/>
  <c r="S348" i="2" a="1"/>
  <c r="S348" i="2" s="1"/>
  <c r="S347" i="2" a="1"/>
  <c r="S347" i="2" s="1"/>
  <c r="S346" i="2" a="1"/>
  <c r="S346" i="2" s="1"/>
  <c r="S345" i="2" a="1"/>
  <c r="S345" i="2" s="1"/>
  <c r="S344" i="2" a="1"/>
  <c r="S344" i="2" s="1"/>
  <c r="S343" i="2" a="1"/>
  <c r="S343" i="2" s="1"/>
  <c r="S342" i="2" a="1"/>
  <c r="S342" i="2" s="1"/>
  <c r="S341" i="2" a="1"/>
  <c r="S341" i="2" s="1"/>
  <c r="S340" i="2" a="1"/>
  <c r="S340" i="2" s="1"/>
  <c r="S339" i="2" a="1"/>
  <c r="S339" i="2" s="1"/>
  <c r="S338" i="2" a="1"/>
  <c r="S338" i="2" s="1"/>
  <c r="S337" i="2" a="1"/>
  <c r="S337" i="2" s="1"/>
  <c r="S336" i="2" a="1"/>
  <c r="S336" i="2" s="1"/>
  <c r="S335" i="2" a="1"/>
  <c r="S335" i="2" s="1"/>
  <c r="S334" i="2" a="1"/>
  <c r="S334" i="2" s="1"/>
  <c r="S333" i="2" a="1"/>
  <c r="S333" i="2" s="1"/>
  <c r="S332" i="2" a="1"/>
  <c r="S332" i="2" s="1"/>
  <c r="S331" i="2" a="1"/>
  <c r="S331" i="2" s="1"/>
  <c r="S330" i="2" a="1"/>
  <c r="S330" i="2" s="1"/>
  <c r="S329" i="2" a="1"/>
  <c r="S329" i="2" s="1"/>
  <c r="S328" i="2" a="1"/>
  <c r="S328" i="2" s="1"/>
  <c r="S327" i="2" a="1"/>
  <c r="S327" i="2" s="1"/>
  <c r="S326" i="2" a="1"/>
  <c r="S326" i="2" s="1"/>
  <c r="S325" i="2" a="1"/>
  <c r="S325" i="2" s="1"/>
  <c r="S324" i="2" a="1"/>
  <c r="S324" i="2" s="1"/>
  <c r="S323" i="2" a="1"/>
  <c r="S323" i="2" s="1"/>
  <c r="S322" i="2" a="1"/>
  <c r="S322" i="2" s="1"/>
  <c r="S321" i="2" a="1"/>
  <c r="S321" i="2" s="1"/>
  <c r="S320" i="2" a="1"/>
  <c r="S320" i="2" s="1"/>
  <c r="S319" i="2" a="1"/>
  <c r="S319" i="2" s="1"/>
  <c r="S318" i="2" a="1"/>
  <c r="S318" i="2" s="1"/>
  <c r="S317" i="2" a="1"/>
  <c r="S317" i="2" s="1"/>
  <c r="S316" i="2" a="1"/>
  <c r="S316" i="2" s="1"/>
  <c r="S315" i="2" a="1"/>
  <c r="S315" i="2" s="1"/>
  <c r="S314" i="2" a="1"/>
  <c r="S314" i="2" s="1"/>
  <c r="S313" i="2" a="1"/>
  <c r="S313" i="2" s="1"/>
  <c r="S312" i="2" a="1"/>
  <c r="S312" i="2" s="1"/>
  <c r="S311" i="2" a="1"/>
  <c r="S311" i="2" s="1"/>
  <c r="S310" i="2" a="1"/>
  <c r="S310" i="2" s="1"/>
  <c r="S309" i="2" a="1"/>
  <c r="S309" i="2" s="1"/>
  <c r="S308" i="2" a="1"/>
  <c r="S308" i="2" s="1"/>
  <c r="S307" i="2" a="1"/>
  <c r="S307" i="2" s="1"/>
  <c r="S306" i="2" a="1"/>
  <c r="S306" i="2" s="1"/>
  <c r="S305" i="2" a="1"/>
  <c r="S305" i="2" s="1"/>
  <c r="S304" i="2" a="1"/>
  <c r="S304" i="2" s="1"/>
  <c r="S303" i="2" a="1"/>
  <c r="S303" i="2" s="1"/>
  <c r="S302" i="2" a="1"/>
  <c r="S302" i="2" s="1"/>
  <c r="S301" i="2" a="1"/>
  <c r="S301" i="2" s="1"/>
  <c r="S300" i="2" a="1"/>
  <c r="S300" i="2" s="1"/>
  <c r="S299" i="2" a="1"/>
  <c r="S299" i="2" s="1"/>
  <c r="S298" i="2" a="1"/>
  <c r="S298" i="2" s="1"/>
  <c r="S297" i="2" a="1"/>
  <c r="S297" i="2" s="1"/>
  <c r="S296" i="2" a="1"/>
  <c r="S296" i="2" s="1"/>
  <c r="S295" i="2" a="1"/>
  <c r="S295" i="2" s="1"/>
  <c r="S294" i="2" a="1"/>
  <c r="S294" i="2" s="1"/>
  <c r="S293" i="2" a="1"/>
  <c r="S293" i="2" s="1"/>
  <c r="S292" i="2" a="1"/>
  <c r="S292" i="2" s="1"/>
  <c r="S291" i="2" a="1"/>
  <c r="S291" i="2" s="1"/>
  <c r="S290" i="2" a="1"/>
  <c r="S290" i="2" s="1"/>
  <c r="S289" i="2" a="1"/>
  <c r="S289" i="2" s="1"/>
  <c r="S288" i="2" a="1"/>
  <c r="S288" i="2" s="1"/>
  <c r="S287" i="2" a="1"/>
  <c r="S287" i="2" s="1"/>
  <c r="S286" i="2" a="1"/>
  <c r="S286" i="2" s="1"/>
  <c r="S285" i="2" a="1"/>
  <c r="S285" i="2" s="1"/>
  <c r="S284" i="2" a="1"/>
  <c r="S284" i="2" s="1"/>
  <c r="S283" i="2" a="1"/>
  <c r="S283" i="2" s="1"/>
  <c r="S282" i="2" a="1"/>
  <c r="S282" i="2" s="1"/>
  <c r="S281" i="2" a="1"/>
  <c r="S281" i="2" s="1"/>
  <c r="S280" i="2" a="1"/>
  <c r="S280" i="2" s="1"/>
  <c r="S279" i="2" a="1"/>
  <c r="S279" i="2" s="1"/>
  <c r="S278" i="2" a="1"/>
  <c r="S278" i="2" s="1"/>
  <c r="S277" i="2" a="1"/>
  <c r="S277" i="2" s="1"/>
  <c r="S276" i="2" a="1"/>
  <c r="S276" i="2" s="1"/>
  <c r="S275" i="2" a="1"/>
  <c r="S275" i="2" s="1"/>
  <c r="S274" i="2" a="1"/>
  <c r="S274" i="2" s="1"/>
  <c r="S273" i="2" a="1"/>
  <c r="S273" i="2" s="1"/>
  <c r="S272" i="2" a="1"/>
  <c r="S272" i="2" s="1"/>
  <c r="S271" i="2" a="1"/>
  <c r="S271" i="2" s="1"/>
  <c r="S270" i="2" a="1"/>
  <c r="S270" i="2" s="1"/>
  <c r="S269" i="2" a="1"/>
  <c r="S269" i="2" s="1"/>
  <c r="S268" i="2" a="1"/>
  <c r="S268" i="2" s="1"/>
  <c r="S267" i="2" a="1"/>
  <c r="S267" i="2" s="1"/>
  <c r="S266" i="2" a="1"/>
  <c r="S266" i="2" s="1"/>
  <c r="S265" i="2" a="1"/>
  <c r="S265" i="2" s="1"/>
  <c r="S264" i="2" a="1"/>
  <c r="S264" i="2" s="1"/>
  <c r="S263" i="2" a="1"/>
  <c r="S263" i="2" s="1"/>
  <c r="S262" i="2" a="1"/>
  <c r="S262" i="2" s="1"/>
  <c r="S261" i="2" a="1"/>
  <c r="S261" i="2" s="1"/>
  <c r="S260" i="2" a="1"/>
  <c r="S260" i="2" s="1"/>
  <c r="S259" i="2" a="1"/>
  <c r="S259" i="2" s="1"/>
  <c r="S258" i="2" a="1"/>
  <c r="S258" i="2" s="1"/>
  <c r="S257" i="2" a="1"/>
  <c r="S257" i="2" s="1"/>
  <c r="S256" i="2" a="1"/>
  <c r="S256" i="2" s="1"/>
  <c r="S255" i="2" a="1"/>
  <c r="S255" i="2" s="1"/>
  <c r="S254" i="2" a="1"/>
  <c r="S254" i="2" s="1"/>
  <c r="S253" i="2" a="1"/>
  <c r="S253" i="2" s="1"/>
  <c r="S252" i="2" a="1"/>
  <c r="S252" i="2" s="1"/>
  <c r="S251" i="2" a="1"/>
  <c r="S251" i="2" s="1"/>
  <c r="S250" i="2" a="1"/>
  <c r="S250" i="2" s="1"/>
  <c r="S249" i="2" a="1"/>
  <c r="S249" i="2" s="1"/>
  <c r="S248" i="2" a="1"/>
  <c r="S248" i="2" s="1"/>
  <c r="S247" i="2" a="1"/>
  <c r="S247" i="2" s="1"/>
  <c r="S246" i="2" a="1"/>
  <c r="S246" i="2" s="1"/>
  <c r="S245" i="2" a="1"/>
  <c r="S245" i="2" s="1"/>
  <c r="S244" i="2" a="1"/>
  <c r="S244" i="2" s="1"/>
  <c r="S243" i="2" a="1"/>
  <c r="S243" i="2" s="1"/>
  <c r="S242" i="2" a="1"/>
  <c r="S242" i="2" s="1"/>
  <c r="S241" i="2" a="1"/>
  <c r="S241" i="2" s="1"/>
  <c r="S240" i="2" a="1"/>
  <c r="S240" i="2" s="1"/>
  <c r="S239" i="2" a="1"/>
  <c r="S239" i="2" s="1"/>
  <c r="S238" i="2" a="1"/>
  <c r="S238" i="2" s="1"/>
  <c r="S237" i="2" a="1"/>
  <c r="S237" i="2" s="1"/>
  <c r="S236" i="2" a="1"/>
  <c r="S236" i="2" s="1"/>
  <c r="S235" i="2" a="1"/>
  <c r="S235" i="2" s="1"/>
  <c r="S234" i="2" a="1"/>
  <c r="S234" i="2" s="1"/>
  <c r="S233" i="2" a="1"/>
  <c r="S233" i="2" s="1"/>
  <c r="S232" i="2" a="1"/>
  <c r="S232" i="2" s="1"/>
  <c r="S231" i="2" a="1"/>
  <c r="S231" i="2" s="1"/>
  <c r="S230" i="2" a="1"/>
  <c r="S230" i="2" s="1"/>
  <c r="S229" i="2" a="1"/>
  <c r="S229" i="2" s="1"/>
  <c r="S228" i="2" a="1"/>
  <c r="S228" i="2" s="1"/>
  <c r="S227" i="2" a="1"/>
  <c r="S227" i="2" s="1"/>
  <c r="S226" i="2" a="1"/>
  <c r="S226" i="2" s="1"/>
  <c r="S225" i="2" a="1"/>
  <c r="S225" i="2" s="1"/>
  <c r="S224" i="2" a="1"/>
  <c r="S224" i="2" s="1"/>
  <c r="S223" i="2" a="1"/>
  <c r="S223" i="2" s="1"/>
  <c r="S222" i="2" a="1"/>
  <c r="S222" i="2" s="1"/>
  <c r="S221" i="2" a="1"/>
  <c r="S221" i="2" s="1"/>
  <c r="S220" i="2" a="1"/>
  <c r="S220" i="2" s="1"/>
  <c r="S219" i="2" a="1"/>
  <c r="S219" i="2" s="1"/>
  <c r="S218" i="2" a="1"/>
  <c r="S218" i="2" s="1"/>
  <c r="S217" i="2" a="1"/>
  <c r="S217" i="2" s="1"/>
  <c r="S216" i="2" a="1"/>
  <c r="S216" i="2" s="1"/>
  <c r="S215" i="2" a="1"/>
  <c r="S215" i="2" s="1"/>
  <c r="S214" i="2" a="1"/>
  <c r="S214" i="2" s="1"/>
  <c r="S213" i="2" a="1"/>
  <c r="S213" i="2" s="1"/>
  <c r="S212" i="2" a="1"/>
  <c r="S212" i="2" s="1"/>
  <c r="S211" i="2" a="1"/>
  <c r="S211" i="2" s="1"/>
  <c r="S210" i="2" a="1"/>
  <c r="S210" i="2" s="1"/>
  <c r="S209" i="2" a="1"/>
  <c r="S209" i="2" s="1"/>
  <c r="S208" i="2" a="1"/>
  <c r="S208" i="2" s="1"/>
  <c r="S207" i="2" a="1"/>
  <c r="S207" i="2" s="1"/>
  <c r="S206" i="2" a="1"/>
  <c r="S206" i="2" s="1"/>
  <c r="S205" i="2" a="1"/>
  <c r="S205" i="2" s="1"/>
  <c r="S204" i="2" a="1"/>
  <c r="S204" i="2" s="1"/>
  <c r="S203" i="2" a="1"/>
  <c r="S203" i="2" s="1"/>
  <c r="S202" i="2" a="1"/>
  <c r="S202" i="2" s="1"/>
  <c r="S201" i="2" a="1"/>
  <c r="S201" i="2" s="1"/>
  <c r="S200" i="2" a="1"/>
  <c r="S200" i="2" s="1"/>
  <c r="S199" i="2" a="1"/>
  <c r="S199" i="2" s="1"/>
  <c r="S198" i="2" a="1"/>
  <c r="S198" i="2" s="1"/>
  <c r="S197" i="2" a="1"/>
  <c r="S197" i="2" s="1"/>
  <c r="S196" i="2" a="1"/>
  <c r="S196" i="2" s="1"/>
  <c r="S195" i="2" a="1"/>
  <c r="S195" i="2" s="1"/>
  <c r="S194" i="2" a="1"/>
  <c r="S194" i="2" s="1"/>
  <c r="S193" i="2" a="1"/>
  <c r="S193" i="2" s="1"/>
  <c r="S192" i="2" a="1"/>
  <c r="S192" i="2" s="1"/>
  <c r="S191" i="2" a="1"/>
  <c r="S191" i="2" s="1"/>
  <c r="S190" i="2" a="1"/>
  <c r="S190" i="2" s="1"/>
  <c r="S189" i="2" a="1"/>
  <c r="S189" i="2" s="1"/>
  <c r="S188" i="2" a="1"/>
  <c r="S188" i="2" s="1"/>
  <c r="S187" i="2" a="1"/>
  <c r="S187" i="2" s="1"/>
  <c r="S186" i="2" a="1"/>
  <c r="S186" i="2" s="1"/>
  <c r="S185" i="2" a="1"/>
  <c r="S185" i="2" s="1"/>
  <c r="S184" i="2" a="1"/>
  <c r="S184" i="2" s="1"/>
  <c r="S183" i="2" a="1"/>
  <c r="S183" i="2" s="1"/>
  <c r="S182" i="2" a="1"/>
  <c r="S182" i="2" s="1"/>
  <c r="S181" i="2" a="1"/>
  <c r="S181" i="2" s="1"/>
  <c r="S180" i="2" a="1"/>
  <c r="S180" i="2" s="1"/>
  <c r="S179" i="2" a="1"/>
  <c r="S179" i="2" s="1"/>
  <c r="S178" i="2" a="1"/>
  <c r="S178" i="2" s="1"/>
  <c r="S177" i="2" a="1"/>
  <c r="S177" i="2" s="1"/>
  <c r="S176" i="2" a="1"/>
  <c r="S176" i="2" s="1"/>
  <c r="S175" i="2" a="1"/>
  <c r="S175" i="2" s="1"/>
  <c r="S174" i="2" a="1"/>
  <c r="S174" i="2" s="1"/>
  <c r="S173" i="2" a="1"/>
  <c r="S173" i="2" s="1"/>
  <c r="S172" i="2" a="1"/>
  <c r="S172" i="2" s="1"/>
  <c r="S171" i="2" a="1"/>
  <c r="S171" i="2" s="1"/>
  <c r="S170" i="2" a="1"/>
  <c r="S170" i="2" s="1"/>
  <c r="S169" i="2" a="1"/>
  <c r="S169" i="2" s="1"/>
  <c r="S168" i="2" a="1"/>
  <c r="S168" i="2" s="1"/>
  <c r="S167" i="2" a="1"/>
  <c r="S167" i="2" s="1"/>
  <c r="S166" i="2" a="1"/>
  <c r="S166" i="2" s="1"/>
  <c r="S165" i="2" a="1"/>
  <c r="S165" i="2" s="1"/>
  <c r="S164" i="2" a="1"/>
  <c r="S164" i="2" s="1"/>
  <c r="S163" i="2" a="1"/>
  <c r="S163" i="2" s="1"/>
  <c r="S162" i="2" a="1"/>
  <c r="S162" i="2" s="1"/>
  <c r="S161" i="2" a="1"/>
  <c r="S161" i="2" s="1"/>
  <c r="S160" i="2" a="1"/>
  <c r="S160" i="2" s="1"/>
  <c r="S159" i="2" a="1"/>
  <c r="S159" i="2" s="1"/>
  <c r="S158" i="2" a="1"/>
  <c r="S158" i="2" s="1"/>
  <c r="S157" i="2" a="1"/>
  <c r="S157" i="2" s="1"/>
  <c r="S156" i="2" a="1"/>
  <c r="S156" i="2" s="1"/>
  <c r="S155" i="2" a="1"/>
  <c r="S155" i="2" s="1"/>
  <c r="S154" i="2" a="1"/>
  <c r="S154" i="2" s="1"/>
  <c r="S153" i="2" a="1"/>
  <c r="S153" i="2" s="1"/>
  <c r="S152" i="2" a="1"/>
  <c r="S152" i="2" s="1"/>
  <c r="S151" i="2" a="1"/>
  <c r="S151" i="2" s="1"/>
  <c r="S150" i="2" a="1"/>
  <c r="S150" i="2" s="1"/>
  <c r="S149" i="2" a="1"/>
  <c r="S149" i="2" s="1"/>
  <c r="S148" i="2" a="1"/>
  <c r="S148" i="2" s="1"/>
  <c r="S147" i="2" a="1"/>
  <c r="S147" i="2" s="1"/>
  <c r="S146" i="2" a="1"/>
  <c r="S146" i="2" s="1"/>
  <c r="S145" i="2" a="1"/>
  <c r="S145" i="2" s="1"/>
  <c r="S144" i="2" a="1"/>
  <c r="S144" i="2" s="1"/>
  <c r="S143" i="2" a="1"/>
  <c r="S143" i="2" s="1"/>
  <c r="S142" i="2" a="1"/>
  <c r="S142" i="2" s="1"/>
  <c r="S141" i="2" a="1"/>
  <c r="S141" i="2" s="1"/>
  <c r="S140" i="2" a="1"/>
  <c r="S140" i="2" s="1"/>
  <c r="S139" i="2" a="1"/>
  <c r="S139" i="2" s="1"/>
  <c r="S138" i="2" a="1"/>
  <c r="S138" i="2" s="1"/>
  <c r="S137" i="2" a="1"/>
  <c r="S137" i="2" s="1"/>
  <c r="S136" i="2" a="1"/>
  <c r="S136" i="2" s="1"/>
  <c r="S135" i="2" a="1"/>
  <c r="S135" i="2" s="1"/>
  <c r="S134" i="2" a="1"/>
  <c r="S134" i="2" s="1"/>
  <c r="S133" i="2" a="1"/>
  <c r="S133" i="2" s="1"/>
  <c r="S132" i="2" a="1"/>
  <c r="S132" i="2" s="1"/>
  <c r="S131" i="2" a="1"/>
  <c r="S131" i="2" s="1"/>
  <c r="S130" i="2" a="1"/>
  <c r="S130" i="2" s="1"/>
  <c r="S129" i="2" a="1"/>
  <c r="S129" i="2" s="1"/>
  <c r="S128" i="2" a="1"/>
  <c r="S128" i="2" s="1"/>
  <c r="S127" i="2" a="1"/>
  <c r="S127" i="2" s="1"/>
  <c r="S126" i="2" a="1"/>
  <c r="S126" i="2" s="1"/>
  <c r="S125" i="2" a="1"/>
  <c r="S125" i="2" s="1"/>
  <c r="S124" i="2" a="1"/>
  <c r="S124" i="2" s="1"/>
  <c r="S123" i="2" a="1"/>
  <c r="S123" i="2" s="1"/>
  <c r="S122" i="2" a="1"/>
  <c r="S122" i="2" s="1"/>
  <c r="S121" i="2" a="1"/>
  <c r="S121" i="2" s="1"/>
  <c r="S120" i="2" a="1"/>
  <c r="S120" i="2" s="1"/>
  <c r="S119" i="2" a="1"/>
  <c r="S119" i="2" s="1"/>
  <c r="S118" i="2" a="1"/>
  <c r="S118" i="2" s="1"/>
  <c r="S117" i="2" a="1"/>
  <c r="S117" i="2" s="1"/>
  <c r="S116" i="2" a="1"/>
  <c r="S116" i="2" s="1"/>
  <c r="S115" i="2" a="1"/>
  <c r="S115" i="2" s="1"/>
  <c r="S114" i="2" a="1"/>
  <c r="S114" i="2" s="1"/>
  <c r="S113" i="2" a="1"/>
  <c r="S113" i="2" s="1"/>
  <c r="S112" i="2" a="1"/>
  <c r="S112" i="2" s="1"/>
  <c r="S111" i="2" a="1"/>
  <c r="S111" i="2" s="1"/>
  <c r="S110" i="2" a="1"/>
  <c r="S110" i="2" s="1"/>
  <c r="S109" i="2" a="1"/>
  <c r="S109" i="2" s="1"/>
  <c r="S108" i="2" a="1"/>
  <c r="S108" i="2" s="1"/>
  <c r="S107" i="2" a="1"/>
  <c r="S107" i="2" s="1"/>
  <c r="S106" i="2" a="1"/>
  <c r="S106" i="2" s="1"/>
  <c r="S105" i="2" a="1"/>
  <c r="S105" i="2" s="1"/>
  <c r="S104" i="2" a="1"/>
  <c r="S104" i="2" s="1"/>
  <c r="S103" i="2" a="1"/>
  <c r="S103" i="2" s="1"/>
  <c r="S102" i="2" a="1"/>
  <c r="S102" i="2" s="1"/>
  <c r="S101" i="2" a="1"/>
  <c r="S101" i="2" s="1"/>
  <c r="S100" i="2" a="1"/>
  <c r="S100" i="2" s="1"/>
  <c r="S99" i="2" a="1"/>
  <c r="S99" i="2" s="1"/>
  <c r="S98" i="2" a="1"/>
  <c r="S98" i="2" s="1"/>
  <c r="S97" i="2" a="1"/>
  <c r="S97" i="2" s="1"/>
  <c r="S96" i="2" a="1"/>
  <c r="S96" i="2" s="1"/>
  <c r="S95" i="2" a="1"/>
  <c r="S95" i="2" s="1"/>
  <c r="S94" i="2" a="1"/>
  <c r="S94" i="2" s="1"/>
  <c r="S93" i="2" a="1"/>
  <c r="S93" i="2" s="1"/>
  <c r="S92" i="2" a="1"/>
  <c r="S92" i="2" s="1"/>
  <c r="S91" i="2" a="1"/>
  <c r="S91" i="2" s="1"/>
  <c r="S90" i="2" a="1"/>
  <c r="S90" i="2" s="1"/>
  <c r="S89" i="2" a="1"/>
  <c r="S89" i="2" s="1"/>
  <c r="S88" i="2" a="1"/>
  <c r="S88" i="2" s="1"/>
  <c r="S87" i="2" a="1"/>
  <c r="S87" i="2" s="1"/>
  <c r="S86" i="2" a="1"/>
  <c r="S86" i="2" s="1"/>
  <c r="S85" i="2" a="1"/>
  <c r="S85" i="2" s="1"/>
  <c r="S84" i="2" a="1"/>
  <c r="S84" i="2" s="1"/>
  <c r="S83" i="2" a="1"/>
  <c r="S83" i="2" s="1"/>
  <c r="S82" i="2" a="1"/>
  <c r="S82" i="2" s="1"/>
  <c r="S81" i="2" a="1"/>
  <c r="S81" i="2" s="1"/>
  <c r="S80" i="2" a="1"/>
  <c r="S80" i="2" s="1"/>
  <c r="S79" i="2" a="1"/>
  <c r="S79" i="2" s="1"/>
  <c r="S78" i="2" a="1"/>
  <c r="S78" i="2" s="1"/>
  <c r="S77" i="2" a="1"/>
  <c r="S77" i="2" s="1"/>
  <c r="S76" i="2" a="1"/>
  <c r="S76" i="2" s="1"/>
  <c r="S75" i="2" a="1"/>
  <c r="S75" i="2" s="1"/>
  <c r="S74" i="2" a="1"/>
  <c r="S74" i="2" s="1"/>
  <c r="S73" i="2" a="1"/>
  <c r="S73" i="2" s="1"/>
  <c r="S72" i="2" a="1"/>
  <c r="S72" i="2" s="1"/>
  <c r="S71" i="2" a="1"/>
  <c r="S71" i="2" s="1"/>
  <c r="S70" i="2" a="1"/>
  <c r="S70" i="2" s="1"/>
  <c r="S69" i="2" a="1"/>
  <c r="S69" i="2" s="1"/>
  <c r="S68" i="2" a="1"/>
  <c r="S68" i="2" s="1"/>
  <c r="S67" i="2" a="1"/>
  <c r="S67" i="2" s="1"/>
  <c r="S66" i="2" a="1"/>
  <c r="S66" i="2" s="1"/>
  <c r="S65" i="2" a="1"/>
  <c r="S65" i="2" s="1"/>
  <c r="S64" i="2" a="1"/>
  <c r="S64" i="2" s="1"/>
  <c r="S63" i="2" a="1"/>
  <c r="S63" i="2" s="1"/>
  <c r="S62" i="2" a="1"/>
  <c r="S62" i="2" s="1"/>
  <c r="S61" i="2" a="1"/>
  <c r="S61" i="2" s="1"/>
  <c r="S60" i="2" a="1"/>
  <c r="S60" i="2" s="1"/>
  <c r="S59" i="2" a="1"/>
  <c r="S59" i="2" s="1"/>
  <c r="S58" i="2" a="1"/>
  <c r="S58" i="2" s="1"/>
  <c r="S57" i="2" a="1"/>
  <c r="S57" i="2" s="1"/>
  <c r="S56" i="2" a="1"/>
  <c r="S56" i="2" s="1"/>
  <c r="S55" i="2" a="1"/>
  <c r="S55" i="2" s="1"/>
  <c r="S54" i="2" a="1"/>
  <c r="S54" i="2" s="1"/>
  <c r="S53" i="2" a="1"/>
  <c r="S53" i="2" s="1"/>
  <c r="S52" i="2" a="1"/>
  <c r="S52" i="2" s="1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S44" i="2" a="1"/>
  <c r="S44" i="2" s="1"/>
  <c r="S43" i="2" a="1"/>
  <c r="S43" i="2" s="1"/>
  <c r="S42" i="2" a="1"/>
  <c r="S42" i="2" s="1"/>
  <c r="S41" i="2" a="1"/>
  <c r="S41" i="2" s="1"/>
  <c r="S40" i="2" a="1"/>
  <c r="S40" i="2" s="1"/>
  <c r="S39" i="2" a="1"/>
  <c r="S39" i="2" s="1"/>
  <c r="S38" i="2" a="1"/>
  <c r="S38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S2" i="2" a="1"/>
  <c r="S2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<sst xmlns="http://schemas.openxmlformats.org/spreadsheetml/2006/main" count="13076" uniqueCount="2127">
  <si>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</si>
  <si>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</si>
  <si>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</si>
  <si>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</si>
  <si>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</si>
  <si>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</si>
  <si>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</si>
  <si>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</si>
  <si>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</si>
  <si>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</si>
  <si>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</si>
  <si>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</si>
  <si>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</si>
  <si>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</si>
  <si>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</si>
  <si>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</si>
  <si>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</si>
  <si>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</si>
  <si>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</si>
  <si>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</si>
  <si>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</si>
  <si>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</si>
  <si>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</si>
  <si>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</si>
  <si>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</si>
  <si>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</si>
  <si>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</si>
  <si>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</si>
  <si>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</si>
  <si>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</si>
  <si>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</si>
  <si>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</si>
  <si>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</si>
  <si>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</si>
  <si>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</si>
  <si>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</si>
  <si>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</si>
  <si>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</si>
  <si>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</si>
  <si>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</si>
  <si>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</si>
  <si>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</si>
  <si>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</si>
  <si>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</si>
  <si>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</si>
  <si>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</si>
  <si>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</si>
  <si>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</si>
  <si>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</si>
  <si>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</si>
  <si>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</si>
  <si>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</si>
  <si>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</si>
  <si>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</si>
  <si>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</si>
  <si>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</si>
  <si>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</si>
  <si>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</si>
  <si>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</si>
  <si>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</si>
  <si>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</si>
  <si>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</si>
  <si>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</si>
  <si>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</si>
  <si>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</si>
  <si>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</si>
  <si>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</si>
  <si>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</si>
  <si>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</si>
  <si>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</si>
  <si>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</si>
  <si>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</si>
  <si>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</si>
  <si>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</si>
  <si>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</si>
  <si>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</si>
  <si>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</si>
  <si>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</si>
  <si>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</si>
  <si>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</si>
  <si>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</si>
  <si>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</si>
  <si>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</si>
  <si>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</si>
  <si>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</si>
  <si>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</si>
  <si>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</si>
  <si>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</si>
  <si>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</si>
  <si>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</si>
  <si>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</si>
  <si>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</si>
  <si>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</si>
  <si>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</si>
  <si>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</si>
  <si>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</si>
  <si>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</si>
  <si>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</si>
  <si>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</si>
  <si>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</si>
  <si>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</si>
  <si>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</si>
  <si>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</si>
  <si>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</si>
  <si>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</si>
  <si>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</si>
  <si>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</si>
  <si>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</si>
  <si>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</si>
  <si>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</si>
  <si>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</si>
  <si>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</si>
  <si>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</si>
  <si>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</si>
  <si>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</si>
  <si>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</si>
  <si>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</si>
  <si>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</si>
  <si>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</si>
  <si>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</si>
  <si>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</si>
  <si>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</si>
  <si>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</si>
  <si>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</si>
  <si>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</si>
  <si>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</si>
  <si>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</si>
  <si>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</si>
  <si>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</si>
  <si>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</si>
  <si>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</si>
  <si>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</si>
  <si>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</si>
  <si>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</si>
  <si>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</si>
  <si>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</si>
  <si>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</si>
  <si>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</si>
  <si>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</si>
  <si>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</si>
  <si>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</si>
  <si>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</si>
  <si>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</si>
  <si>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</si>
  <si>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</si>
  <si>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</si>
  <si>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</si>
  <si>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</si>
  <si>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</si>
  <si>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</si>
  <si>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</si>
  <si>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</si>
  <si>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</si>
  <si>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</si>
  <si>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</si>
  <si>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</si>
  <si>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</si>
  <si>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</si>
  <si>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</si>
  <si>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</si>
  <si>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</si>
  <si>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</si>
  <si>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</si>
  <si>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</si>
  <si>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</si>
  <si>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</si>
  <si>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</si>
  <si>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</si>
  <si>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</si>
  <si>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</si>
  <si>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</si>
  <si>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</si>
  <si>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</si>
  <si>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</si>
  <si>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</si>
  <si>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</si>
  <si>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</si>
  <si>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</si>
  <si>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</si>
  <si>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</si>
  <si>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</si>
  <si>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</si>
  <si>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</si>
  <si>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</si>
  <si>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</si>
  <si>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</si>
  <si>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</si>
  <si>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</si>
  <si>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</si>
  <si>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</si>
  <si>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</si>
  <si>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</si>
  <si>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</si>
  <si>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</si>
  <si>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</si>
  <si>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</si>
  <si>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</si>
  <si>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</si>
  <si>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</si>
  <si>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</si>
  <si>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</si>
  <si>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</si>
  <si>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</si>
  <si>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</si>
  <si>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</si>
  <si>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</si>
  <si>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</si>
  <si>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</si>
  <si>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</si>
  <si>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</si>
  <si>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</si>
  <si>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</si>
  <si>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</si>
  <si>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</si>
  <si>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</si>
  <si>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</si>
  <si>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</si>
  <si>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</si>
  <si>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</si>
  <si>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</si>
  <si>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</si>
  <si>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</si>
  <si>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</si>
  <si>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</si>
  <si>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</si>
  <si>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</si>
  <si>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</si>
  <si>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</si>
  <si>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</si>
  <si>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</si>
  <si>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</si>
  <si>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</si>
  <si>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</si>
  <si>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</si>
  <si>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</si>
  <si>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</si>
  <si>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</si>
  <si>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</si>
  <si>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</si>
  <si>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</si>
  <si>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</si>
  <si>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</si>
  <si>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</si>
  <si>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</si>
  <si>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</si>
  <si>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</si>
  <si>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</si>
  <si>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</si>
  <si>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</si>
  <si>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</si>
  <si>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</si>
  <si>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</si>
  <si>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</si>
  <si>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</si>
  <si>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</si>
  <si>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</si>
  <si>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</si>
  <si>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</si>
  <si>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</si>
  <si>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</si>
  <si>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</si>
  <si>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</si>
  <si>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</si>
  <si>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</si>
  <si>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</si>
  <si>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</si>
  <si>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</si>
  <si>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</si>
  <si>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</si>
  <si>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</si>
  <si>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</si>
  <si>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</si>
  <si>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</si>
  <si>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</si>
  <si>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</si>
  <si>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</si>
  <si>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</si>
  <si>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</si>
  <si>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</si>
  <si>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</si>
  <si>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</si>
  <si>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</si>
  <si>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</si>
  <si>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</si>
  <si>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</si>
  <si>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</si>
  <si>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</si>
  <si>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</si>
  <si>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</si>
  <si>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</si>
  <si>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</si>
  <si>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</si>
  <si>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</si>
  <si>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</si>
  <si>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</si>
  <si>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</si>
  <si>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</si>
  <si>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</si>
  <si>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</si>
  <si>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</si>
  <si>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</si>
  <si>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</si>
  <si>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</si>
  <si>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</si>
  <si>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</si>
  <si>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</si>
  <si>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</si>
  <si>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</si>
  <si>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</si>
  <si>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</si>
  <si>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</si>
  <si>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</si>
  <si>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</si>
  <si>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</si>
  <si>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</si>
  <si>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</si>
  <si>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</si>
  <si>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</si>
  <si>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</si>
  <si>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</si>
  <si>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</si>
  <si>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</si>
  <si>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</si>
  <si>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</si>
  <si>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</si>
  <si>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</si>
  <si>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</si>
  <si>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</si>
  <si>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</si>
  <si>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</si>
  <si>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</si>
  <si>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</si>
  <si>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</si>
  <si>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</si>
  <si>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</si>
  <si>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</si>
  <si>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</si>
  <si>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</si>
  <si>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</si>
  <si>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</si>
  <si>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</si>
  <si>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</si>
  <si>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</si>
  <si>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</si>
  <si>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</si>
  <si>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</si>
  <si>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</si>
  <si>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</si>
  <si>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</si>
  <si>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</si>
  <si>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</si>
  <si>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</si>
  <si>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</si>
  <si>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</si>
  <si>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</si>
  <si>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</si>
  <si>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</si>
  <si>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</si>
  <si>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</si>
  <si>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</si>
  <si>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</si>
  <si>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</si>
  <si>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</si>
  <si>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</si>
  <si>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</si>
  <si>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</si>
  <si>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</si>
  <si>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</si>
  <si>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</si>
  <si>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</si>
  <si>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</si>
  <si>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</si>
  <si>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</si>
  <si>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</si>
  <si>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</si>
  <si>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</si>
  <si>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</si>
  <si>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</si>
  <si>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</si>
  <si>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</si>
  <si>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</si>
  <si>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</si>
  <si>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</si>
  <si>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</si>
  <si>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</si>
  <si>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</si>
  <si>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</si>
  <si>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</si>
  <si>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</si>
  <si>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</si>
  <si>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</si>
  <si>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</si>
  <si>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</si>
  <si>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</si>
  <si>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</si>
  <si>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</si>
  <si>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</si>
  <si>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</si>
  <si>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</si>
  <si>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</si>
  <si>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</si>
  <si>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</si>
  <si>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</si>
  <si>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</si>
  <si>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</si>
  <si>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</si>
  <si>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</si>
  <si>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</si>
  <si>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</si>
  <si>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</si>
  <si>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</si>
  <si>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</si>
  <si>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</si>
  <si>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</si>
  <si>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</si>
  <si>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</si>
  <si>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</si>
  <si>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</si>
  <si>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</si>
  <si>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</si>
  <si>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</si>
  <si>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</si>
  <si>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</si>
  <si>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</si>
  <si>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</si>
  <si>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</si>
  <si>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</si>
  <si>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</si>
  <si>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</si>
  <si>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</si>
  <si>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</si>
  <si>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</si>
  <si>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</si>
  <si>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</si>
  <si>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</si>
  <si>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</si>
  <si>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</si>
  <si>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</si>
  <si>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</si>
  <si>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</si>
  <si>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</si>
  <si>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</si>
  <si>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</si>
  <si>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</si>
  <si>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</si>
  <si>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</si>
  <si>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</si>
  <si>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</si>
  <si>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</si>
  <si>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</si>
  <si>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</si>
  <si>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</si>
  <si>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</si>
  <si>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</si>
  <si>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</si>
  <si>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</si>
  <si>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</si>
  <si>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</si>
  <si>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</si>
  <si>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</si>
  <si>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</si>
  <si>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</si>
  <si>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</si>
  <si>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</si>
  <si>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</si>
  <si>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</si>
  <si>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</si>
  <si>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</si>
  <si>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</si>
  <si>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</si>
  <si>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</si>
  <si>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</si>
  <si>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</si>
  <si>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</si>
  <si>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</si>
  <si>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</si>
  <si>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</si>
  <si>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</si>
  <si>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</si>
  <si>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</si>
  <si>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</si>
  <si>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</si>
  <si>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</si>
  <si>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</si>
  <si>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</si>
  <si>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</si>
  <si>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</si>
  <si>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</si>
  <si>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</si>
  <si>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</si>
  <si>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</si>
  <si>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</si>
  <si>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</si>
  <si>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</si>
  <si>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</si>
  <si>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</si>
  <si>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</si>
  <si>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</si>
  <si>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</si>
  <si>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</si>
  <si>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</si>
  <si>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</si>
  <si>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</si>
  <si>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</si>
  <si>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</si>
  <si>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</si>
  <si>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</si>
  <si>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</si>
  <si>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</si>
  <si>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</si>
  <si>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</si>
  <si>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</si>
  <si>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</si>
  <si>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</si>
  <si>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</si>
  <si>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</si>
  <si>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</si>
  <si>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</si>
  <si>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</si>
  <si>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</si>
  <si>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</si>
  <si>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</si>
  <si>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</si>
  <si>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</si>
  <si>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</si>
  <si>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</si>
  <si>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</si>
  <si>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</si>
  <si>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</si>
  <si>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</si>
  <si>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</si>
  <si>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</si>
  <si>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</si>
  <si>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</si>
  <si>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</si>
  <si>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</si>
  <si>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</si>
  <si>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</si>
  <si>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</si>
  <si>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</si>
  <si>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</si>
  <si>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</si>
  <si>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</si>
  <si>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</si>
  <si>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</si>
  <si>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</si>
  <si>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</si>
  <si>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</si>
  <si>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</si>
  <si>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</si>
  <si>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</si>
  <si>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</si>
  <si>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</si>
  <si>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</si>
  <si>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</si>
  <si>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</si>
  <si>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</si>
  <si>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</si>
  <si>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</si>
  <si>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</si>
  <si>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</si>
  <si>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</si>
  <si>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</si>
  <si>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</si>
  <si>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</si>
  <si>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</si>
  <si>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</si>
  <si>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</si>
  <si>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</si>
  <si>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</si>
  <si>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</si>
  <si>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</si>
  <si>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</si>
  <si>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</si>
  <si>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</si>
  <si>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</si>
  <si>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</si>
  <si>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</si>
  <si>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</si>
  <si>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</si>
  <si>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</si>
  <si>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</si>
  <si>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</si>
  <si>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</si>
  <si>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</si>
  <si>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</si>
  <si>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</si>
  <si>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</si>
  <si>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</si>
  <si>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</si>
  <si>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</si>
  <si>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</si>
  <si>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</si>
  <si>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</si>
  <si>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</si>
  <si>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</si>
  <si>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</si>
  <si>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</si>
  <si>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</si>
  <si>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</si>
  <si>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</si>
  <si>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</si>
  <si>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</si>
  <si>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</si>
  <si>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</si>
  <si>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</si>
  <si>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</si>
  <si>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</si>
  <si>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</si>
  <si>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</si>
  <si>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</si>
  <si>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</si>
  <si>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</si>
  <si>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</si>
  <si>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</si>
  <si>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</si>
  <si>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</si>
  <si>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</si>
  <si>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</si>
  <si>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</si>
  <si>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</si>
  <si>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</si>
  <si>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</si>
  <si>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</si>
  <si>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</si>
  <si>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</si>
  <si>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</si>
  <si>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</si>
  <si>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</si>
  <si>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</si>
  <si>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</si>
  <si>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</si>
  <si>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</si>
  <si>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</si>
  <si>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</si>
  <si>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</si>
  <si>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</si>
  <si>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</si>
  <si>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</si>
  <si>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</si>
  <si>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</si>
  <si>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</si>
  <si>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</si>
  <si>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</si>
  <si>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</si>
  <si>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</si>
  <si>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</si>
  <si>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</si>
  <si>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</si>
  <si>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</si>
  <si>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</si>
  <si>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</si>
  <si>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</si>
  <si>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</si>
  <si>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</si>
  <si>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</si>
  <si>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</si>
  <si>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</si>
  <si>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</si>
  <si>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</si>
  <si>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</si>
  <si>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</si>
  <si>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</si>
  <si>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</si>
  <si>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</si>
  <si>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</si>
  <si>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</si>
  <si>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</si>
  <si>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</si>
  <si>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</si>
  <si>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</si>
  <si>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</si>
  <si>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</si>
  <si>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</si>
  <si>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</si>
  <si>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</si>
  <si>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</si>
  <si>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</si>
  <si>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</si>
  <si>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</si>
  <si>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</si>
  <si>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</si>
  <si>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</si>
  <si>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</si>
  <si>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</si>
  <si>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</si>
  <si>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</si>
  <si>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</si>
  <si>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</si>
  <si>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</si>
  <si>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</si>
  <si>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</si>
  <si>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</si>
  <si>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</si>
  <si>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</si>
  <si>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</si>
  <si>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</si>
  <si>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</si>
  <si>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</si>
  <si>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</si>
  <si>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</si>
  <si>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</si>
  <si>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</si>
  <si>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</si>
  <si>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</si>
  <si>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</si>
  <si>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</si>
  <si>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</si>
  <si>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</si>
  <si>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</si>
  <si>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</si>
  <si>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</si>
  <si>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</si>
  <si>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</si>
  <si>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</si>
  <si>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</si>
  <si>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</si>
  <si>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</si>
  <si>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</si>
  <si>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</si>
  <si>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</si>
  <si>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</si>
  <si>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</si>
  <si>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</si>
  <si>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</si>
  <si>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</si>
  <si>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</si>
  <si>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</si>
  <si>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</si>
  <si>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</si>
  <si>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</si>
  <si>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</si>
  <si>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</si>
  <si>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</si>
  <si>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</si>
  <si>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</si>
  <si>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</si>
  <si>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</si>
  <si>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</si>
  <si>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</si>
  <si>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</si>
  <si>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</si>
  <si>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</si>
  <si>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</si>
  <si>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</si>
  <si>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</si>
  <si>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</si>
  <si>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</si>
  <si>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</si>
  <si>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</si>
  <si>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</si>
  <si>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</si>
  <si>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</si>
  <si>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</si>
  <si>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</si>
  <si>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</si>
  <si>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</si>
  <si>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</si>
  <si>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</si>
  <si>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</si>
  <si>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</si>
  <si>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</si>
  <si>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</si>
  <si>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</si>
  <si>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</si>
  <si>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</si>
  <si>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</si>
  <si>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</si>
  <si>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</si>
  <si>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</si>
  <si>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</si>
  <si>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</si>
  <si>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</si>
  <si>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</si>
  <si>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</si>
  <si>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</si>
  <si>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</si>
  <si>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</si>
  <si>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</si>
  <si>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</si>
  <si>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</si>
  <si>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</si>
  <si>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</si>
  <si>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</si>
  <si>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</si>
  <si>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</si>
  <si>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</si>
  <si>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</si>
  <si>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</si>
  <si>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</si>
  <si>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</si>
  <si>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</si>
  <si>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</si>
  <si>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</si>
  <si>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</si>
  <si>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</si>
  <si>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</si>
  <si>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</si>
  <si>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</si>
  <si>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</si>
  <si>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</si>
  <si>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</si>
  <si>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</si>
  <si>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</si>
  <si>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</si>
  <si>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</si>
  <si>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</si>
  <si>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</si>
  <si>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</si>
  <si>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</si>
  <si>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</si>
  <si>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</si>
  <si>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</si>
  <si>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</si>
  <si>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</si>
  <si>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</si>
  <si>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</si>
  <si>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</si>
  <si>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</si>
  <si>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</si>
  <si>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</si>
  <si>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</si>
  <si>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</si>
  <si>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</si>
  <si>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</si>
  <si>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</si>
  <si>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</si>
  <si>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</si>
  <si>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</si>
  <si>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</si>
  <si>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</si>
  <si>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</si>
  <si>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</si>
  <si>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</si>
  <si>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</si>
  <si>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</si>
  <si>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</si>
  <si>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</si>
  <si>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</si>
  <si>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</si>
  <si>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</si>
  <si>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</si>
  <si>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</si>
  <si>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</si>
  <si>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</si>
  <si>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</si>
  <si>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</si>
  <si>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</si>
  <si>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</si>
  <si>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</si>
  <si>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</si>
  <si>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</si>
  <si>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</si>
  <si>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</si>
  <si>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</si>
  <si>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</si>
  <si>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</si>
  <si>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</si>
  <si>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</si>
  <si>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</si>
  <si>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</si>
  <si>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</si>
  <si>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</si>
  <si>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</si>
  <si>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</si>
  <si>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</si>
  <si>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</si>
  <si>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</si>
  <si>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</si>
  <si>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</si>
  <si>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</si>
  <si>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</si>
  <si>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</si>
  <si>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</si>
  <si>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</si>
  <si>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</si>
  <si>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</si>
  <si>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</si>
  <si>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</si>
  <si>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</si>
  <si>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</si>
  <si>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</si>
  <si>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</si>
  <si>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</si>
  <si>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</si>
  <si>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</si>
  <si>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</si>
  <si>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</si>
  <si>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</si>
  <si>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</si>
  <si>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</si>
  <si>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</si>
  <si>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</si>
  <si>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</si>
  <si>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</si>
  <si>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</si>
  <si>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</si>
  <si>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</si>
  <si>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</si>
  <si>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</si>
  <si>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</si>
  <si>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</si>
  <si>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</si>
  <si>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</si>
  <si>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</si>
  <si>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</si>
  <si>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</si>
  <si>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</si>
  <si>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</si>
  <si>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</si>
  <si>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</si>
  <si>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</si>
  <si>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</si>
  <si>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</si>
  <si>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</si>
  <si>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</si>
  <si>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</si>
  <si>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</si>
  <si>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</si>
  <si>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</si>
  <si>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</si>
  <si>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</si>
  <si>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</si>
  <si>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</si>
  <si>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</si>
  <si>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</si>
  <si>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</si>
  <si>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</si>
  <si>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</si>
  <si>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</si>
  <si>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</si>
  <si>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</si>
  <si>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</si>
  <si>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</si>
  <si>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</si>
  <si>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</si>
  <si>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</si>
  <si>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</si>
  <si>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</si>
  <si>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</si>
  <si>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</si>
  <si>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</si>
  <si>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</si>
  <si>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</si>
  <si>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</si>
  <si>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</si>
  <si>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</si>
  <si>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</si>
  <si>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</si>
  <si>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</si>
  <si>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</si>
  <si>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</si>
  <si>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</si>
  <si>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</si>
  <si>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</si>
  <si>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</si>
  <si>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</si>
  <si>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</si>
  <si>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</si>
  <si>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</si>
  <si>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</si>
  <si>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</si>
  <si>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</si>
  <si>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</si>
  <si>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</si>
  <si>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</si>
  <si>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</si>
  <si>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</si>
  <si>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</si>
  <si>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</si>
  <si>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</si>
  <si>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</si>
  <si>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</si>
  <si>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</si>
  <si>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</si>
  <si>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</si>
  <si>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</si>
  <si>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</si>
  <si>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</si>
  <si>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</si>
  <si>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</si>
  <si>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</si>
  <si>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</si>
  <si>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</si>
  <si>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</si>
  <si>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</si>
  <si>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</si>
  <si>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</si>
  <si>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</si>
  <si>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</si>
  <si>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</si>
  <si>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</si>
  <si>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</si>
  <si>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</si>
  <si>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</si>
  <si>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</si>
  <si>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</si>
  <si>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</si>
  <si>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</si>
  <si>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</si>
  <si>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</si>
  <si>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</si>
  <si>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</si>
  <si>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</si>
  <si>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</si>
  <si>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</si>
  <si>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</si>
  <si>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</si>
  <si>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</si>
  <si>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</si>
  <si>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</si>
  <si>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</si>
  <si>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</si>
  <si>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</si>
  <si>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</si>
  <si>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</si>
  <si>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</si>
  <si>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</si>
  <si>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</si>
  <si>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</si>
  <si>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</si>
  <si>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</si>
  <si>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</si>
  <si>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</si>
  <si>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</si>
  <si>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</si>
  <si>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</si>
  <si>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</si>
  <si>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</si>
  <si>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</si>
  <si>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</si>
  <si>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</si>
  <si>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</si>
  <si>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</si>
  <si>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</si>
  <si>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</si>
  <si>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</si>
  <si>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</si>
  <si>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</si>
  <si>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</si>
  <si>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</si>
  <si>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</si>
  <si>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</si>
  <si>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</si>
  <si>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</si>
  <si>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</si>
  <si>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</si>
  <si>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</si>
  <si>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</si>
  <si>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</si>
  <si>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</si>
  <si>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</si>
  <si>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</si>
  <si>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</si>
  <si>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</si>
  <si>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</si>
  <si>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</si>
  <si>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</si>
  <si>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</si>
  <si>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</si>
  <si>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</si>
  <si>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</si>
  <si>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</si>
  <si>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</si>
  <si>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</si>
  <si>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</si>
  <si>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</si>
  <si>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</si>
  <si>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</si>
  <si>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</si>
  <si>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</si>
  <si>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</si>
  <si>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</si>
  <si>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</si>
  <si>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</si>
  <si>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</si>
  <si>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</si>
  <si>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</si>
  <si>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</si>
  <si>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</si>
  <si>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</si>
  <si>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</si>
  <si>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</si>
  <si>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</si>
  <si>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</si>
  <si>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</si>
  <si>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</si>
  <si>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</si>
  <si>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</si>
  <si>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</si>
  <si>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</si>
  <si>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</si>
  <si>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</si>
  <si>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</si>
  <si>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</si>
  <si>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</si>
  <si>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</si>
  <si>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</si>
  <si>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</si>
  <si>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</si>
  <si>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</si>
  <si>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</si>
  <si>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</si>
  <si>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</si>
  <si>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</si>
  <si>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</si>
  <si>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</si>
  <si>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</si>
  <si>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</si>
  <si>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</si>
  <si>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</si>
  <si>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</si>
  <si>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</si>
  <si>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</si>
  <si>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</si>
  <si>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</si>
  <si>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</si>
  <si>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</si>
  <si>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</si>
  <si>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</si>
  <si>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</si>
  <si>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</si>
  <si>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</si>
  <si>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</si>
  <si>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</si>
  <si>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</si>
  <si>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</si>
  <si>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</si>
  <si>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</si>
  <si>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</si>
  <si>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</si>
  <si>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</si>
  <si>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</si>
  <si>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</si>
  <si>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</si>
  <si>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</si>
  <si>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</si>
  <si>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</si>
  <si>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</si>
  <si>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</si>
  <si>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</si>
  <si>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</si>
  <si>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</si>
  <si>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</si>
  <si>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</si>
  <si>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</si>
  <si>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</si>
  <si>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</si>
  <si>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</si>
  <si>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</si>
  <si>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</si>
  <si>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</si>
  <si>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</si>
  <si>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</si>
  <si>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</si>
  <si>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</si>
  <si>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</si>
  <si>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</si>
  <si>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</si>
  <si>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</si>
  <si>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</si>
  <si>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</si>
  <si>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</si>
  <si>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</si>
  <si>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</si>
  <si>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</si>
  <si>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</si>
  <si>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</si>
  <si>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</si>
  <si>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</si>
  <si>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</si>
  <si>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</si>
  <si>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</si>
  <si>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</si>
  <si>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</si>
  <si>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</si>
  <si>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</si>
  <si>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</si>
  <si>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</si>
  <si>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</si>
  <si>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</si>
  <si>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</si>
  <si>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</si>
  <si>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</si>
  <si>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</si>
  <si>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</si>
  <si>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</si>
  <si>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</si>
  <si>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</si>
  <si>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</si>
  <si>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</si>
  <si>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</si>
  <si>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</si>
  <si>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</si>
  <si>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</si>
  <si>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</si>
  <si>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</si>
  <si>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</si>
  <si>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</si>
  <si>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</si>
  <si>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</si>
  <si>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</si>
  <si>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</si>
  <si>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</si>
  <si>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</si>
  <si>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</si>
  <si>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</si>
  <si>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</si>
  <si>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</si>
  <si>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</si>
  <si>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</si>
  <si>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</si>
  <si>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</si>
  <si>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</si>
  <si>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</si>
  <si>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</si>
  <si>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</si>
  <si>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</si>
  <si>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</si>
  <si>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</si>
  <si>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</si>
  <si>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</si>
  <si>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</si>
  <si>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</si>
  <si>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</si>
  <si>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</si>
  <si>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</si>
  <si>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</si>
  <si>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</si>
  <si>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</si>
  <si>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</si>
  <si>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</si>
  <si>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</si>
  <si>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</si>
  <si>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</si>
  <si>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</si>
  <si>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</si>
  <si>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</si>
  <si>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</si>
  <si>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</si>
  <si>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</si>
  <si>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</si>
  <si>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</si>
  <si>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</si>
  <si>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</si>
  <si>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</si>
  <si>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</si>
  <si>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</si>
  <si>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</si>
  <si>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</si>
  <si>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</si>
  <si>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</si>
  <si>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</si>
  <si>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</si>
  <si>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</si>
  <si>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</si>
  <si>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</si>
  <si>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</si>
  <si>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</si>
  <si>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</si>
  <si>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</si>
  <si>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</si>
  <si>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</si>
  <si>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</si>
  <si>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</si>
  <si>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</si>
  <si>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</si>
  <si>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</si>
  <si>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</si>
  <si>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</si>
  <si>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</si>
  <si>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</si>
  <si>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</si>
  <si>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</si>
  <si>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</si>
  <si>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</si>
  <si>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</si>
  <si>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</si>
  <si>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</si>
  <si>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</si>
  <si>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</si>
  <si>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</si>
  <si>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</si>
  <si>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</si>
  <si>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</si>
  <si>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</si>
  <si>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</si>
  <si>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</si>
  <si>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</si>
  <si>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</si>
  <si>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</si>
  <si>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</si>
  <si>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</si>
  <si>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</si>
  <si>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</si>
  <si>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</si>
  <si>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</si>
  <si>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</si>
  <si>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</si>
  <si>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</si>
  <si>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</si>
  <si>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</si>
  <si>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</si>
  <si>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</si>
  <si>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</si>
  <si>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</si>
  <si>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</si>
  <si>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</si>
  <si>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</si>
  <si>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</si>
  <si>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</si>
  <si>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</si>
  <si>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</si>
  <si>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</si>
  <si>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</si>
  <si>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</si>
  <si>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</si>
  <si>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</si>
  <si>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</si>
  <si>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</si>
  <si>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</si>
  <si>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</si>
  <si>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</si>
  <si>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</si>
  <si>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</si>
  <si>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</si>
  <si>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</si>
  <si>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</si>
  <si>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</si>
  <si>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</si>
  <si>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</si>
  <si>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</si>
  <si>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</si>
  <si>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</si>
  <si>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</si>
  <si>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</si>
  <si>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</si>
  <si>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</si>
  <si>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</si>
  <si>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</si>
  <si>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</si>
  <si>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</si>
  <si>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</si>
  <si>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</si>
  <si>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</si>
  <si>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</si>
  <si>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</si>
  <si>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</si>
  <si>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</si>
  <si>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</si>
  <si>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</si>
  <si>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</si>
  <si>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</si>
  <si>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</si>
  <si>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</si>
  <si>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</si>
  <si>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</si>
  <si>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</si>
  <si>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</si>
  <si>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</si>
  <si>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</si>
  <si>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</si>
  <si>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</si>
  <si>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</si>
  <si>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</si>
  <si>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</si>
  <si>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</si>
  <si>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</si>
  <si>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</si>
  <si>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</si>
  <si>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</si>
  <si>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</si>
  <si>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</si>
  <si>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</si>
  <si>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</si>
  <si>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</si>
  <si>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</si>
  <si>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</si>
  <si>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</si>
  <si>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</si>
  <si>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</si>
  <si>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</si>
  <si>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</si>
  <si>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</si>
  <si>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</si>
  <si>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</si>
  <si>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</si>
  <si>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</si>
  <si>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</si>
  <si>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</si>
  <si>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</si>
  <si>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</si>
  <si>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</si>
  <si>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</si>
  <si>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</si>
  <si>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</si>
  <si>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</si>
  <si>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</si>
  <si>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</si>
  <si>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</si>
  <si>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</si>
  <si>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</si>
  <si>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</si>
  <si>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</si>
  <si>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</si>
  <si>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</si>
  <si>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</si>
  <si>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</si>
  <si>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</si>
  <si>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</si>
  <si>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</si>
  <si>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</si>
  <si>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</si>
  <si>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</si>
  <si>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</si>
  <si>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</si>
  <si>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</si>
  <si>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</si>
  <si>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</si>
  <si>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</si>
  <si>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</si>
  <si>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</si>
  <si>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</si>
  <si>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</si>
  <si>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</si>
  <si>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</si>
  <si>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</si>
  <si>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</si>
  <si>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</si>
  <si>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</si>
  <si>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</si>
  <si>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</si>
  <si>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</si>
  <si>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</si>
  <si>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</si>
  <si>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</si>
  <si>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</si>
  <si>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</si>
  <si>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</si>
  <si>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</si>
  <si>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</si>
  <si>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</si>
  <si>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</si>
  <si>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</si>
  <si>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</si>
  <si>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</si>
  <si>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</si>
  <si>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</si>
  <si>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</si>
  <si>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</si>
  <si>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</si>
  <si>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</si>
  <si>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</si>
  <si>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</si>
  <si>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</si>
  <si>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</si>
  <si>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</si>
  <si>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</si>
  <si>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</si>
  <si>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</si>
  <si>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</si>
  <si>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</si>
  <si>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</si>
  <si>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</si>
  <si>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</si>
  <si>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</si>
  <si>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</si>
  <si>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</si>
  <si>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</si>
  <si>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</si>
  <si>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</si>
  <si>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</si>
  <si>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</si>
  <si>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</si>
  <si>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</si>
  <si>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</si>
  <si>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</si>
  <si>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</si>
  <si>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</si>
  <si>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</si>
  <si>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</si>
  <si>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</si>
  <si>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</si>
  <si>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</si>
  <si>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</si>
  <si>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</si>
  <si>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</si>
  <si>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</si>
  <si>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</si>
  <si>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</si>
  <si>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</si>
  <si>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</si>
  <si>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</si>
  <si>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</si>
  <si>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</si>
  <si>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</si>
  <si>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</si>
  <si>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</si>
  <si>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</si>
  <si>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</si>
  <si>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</si>
  <si>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</si>
  <si>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</si>
  <si>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</si>
  <si>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</si>
  <si>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</si>
  <si>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</si>
  <si>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</si>
  <si>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</si>
  <si>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</si>
  <si>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</si>
  <si>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</si>
  <si>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</si>
  <si>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</si>
  <si>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</si>
  <si>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</si>
  <si>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</si>
  <si>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</si>
  <si>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</si>
  <si>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</si>
  <si>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</si>
  <si>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</si>
  <si>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</si>
  <si>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</si>
  <si>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</si>
  <si>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</si>
  <si>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</si>
  <si>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</si>
  <si>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</si>
  <si>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</si>
  <si>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</si>
  <si>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</si>
  <si>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</si>
  <si>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</si>
  <si>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</si>
  <si>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</si>
  <si>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</si>
  <si>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</si>
  <si>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</si>
  <si>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</si>
  <si>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</si>
  <si>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</si>
  <si>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</si>
  <si>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</si>
  <si>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</si>
  <si>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</si>
  <si>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</si>
  <si>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</si>
  <si>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</si>
  <si>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</si>
  <si>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</si>
  <si>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</si>
  <si>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</si>
  <si>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</si>
  <si>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</si>
  <si>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</si>
  <si>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</si>
  <si>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</si>
  <si>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</si>
  <si>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</si>
  <si>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</si>
  <si>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</si>
  <si>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</si>
  <si>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</si>
  <si>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</si>
  <si>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</si>
  <si>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</si>
  <si>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</si>
  <si>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</si>
  <si>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</si>
  <si>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</si>
  <si>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</si>
  <si>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</si>
  <si>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</si>
  <si>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</si>
  <si>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</si>
  <si>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</si>
  <si>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</si>
  <si>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</si>
  <si>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</si>
  <si>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</si>
  <si>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</si>
  <si>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</si>
  <si>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</si>
  <si>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</si>
  <si>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</si>
  <si>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</si>
  <si>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</si>
  <si>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</si>
  <si>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</si>
  <si>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</si>
  <si>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</si>
  <si>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</si>
  <si>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</si>
  <si>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</si>
  <si>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</si>
  <si>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</si>
  <si>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</si>
  <si>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</si>
  <si>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</si>
  <si>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</si>
  <si>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</si>
  <si>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</si>
  <si>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</si>
  <si>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</si>
  <si>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</si>
  <si>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</si>
  <si>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</si>
  <si>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</si>
  <si>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</si>
  <si>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</si>
  <si>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</si>
  <si>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</si>
  <si>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</si>
  <si>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</si>
  <si>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</si>
  <si>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</si>
  <si>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</si>
  <si>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</si>
  <si>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</si>
  <si>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</si>
  <si>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</si>
  <si>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</si>
  <si>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</si>
  <si>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</si>
  <si>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</si>
  <si>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</si>
  <si>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</si>
  <si>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</si>
  <si>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</si>
  <si>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</si>
  <si>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</si>
  <si>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</si>
  <si>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</si>
  <si>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</si>
  <si>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</si>
  <si>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</si>
  <si>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</si>
  <si>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</si>
  <si>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</si>
  <si>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</si>
  <si>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</si>
  <si>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</si>
  <si>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</si>
  <si>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</si>
  <si>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</si>
  <si>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</si>
  <si>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</si>
  <si>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</si>
  <si>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</si>
  <si>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</si>
  <si>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</si>
  <si>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</si>
  <si>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</si>
  <si>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</si>
  <si>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</si>
  <si>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</si>
  <si>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</si>
  <si>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</si>
  <si>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</si>
  <si>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</si>
  <si>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</si>
  <si>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</si>
  <si>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</si>
  <si>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</si>
  <si>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</si>
  <si>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</si>
  <si>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</si>
  <si>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</si>
  <si>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</si>
  <si>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</si>
  <si>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</si>
  <si>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</si>
  <si>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</si>
  <si>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</si>
  <si>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</si>
  <si>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</si>
  <si>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</si>
  <si>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</si>
  <si>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</si>
  <si>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</si>
  <si>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</si>
  <si>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</si>
  <si>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</si>
  <si>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</si>
  <si>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</si>
  <si>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</si>
  <si>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</si>
  <si>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</si>
  <si>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</si>
  <si>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</si>
  <si>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</si>
  <si>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</si>
  <si>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</si>
  <si>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</si>
  <si>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</si>
  <si>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</si>
  <si>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</si>
  <si>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</si>
  <si>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</si>
  <si>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</si>
  <si>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</si>
  <si>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</si>
  <si>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</si>
  <si>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</si>
  <si>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</si>
  <si>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</si>
  <si>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</si>
  <si>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</si>
  <si>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</si>
  <si>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</si>
  <si>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</si>
  <si>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</si>
  <si>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</si>
  <si>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</si>
  <si>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</si>
  <si>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</si>
  <si>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</si>
  <si>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</si>
  <si>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</si>
  <si>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</si>
  <si>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</si>
  <si>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</si>
  <si>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</si>
  <si>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</si>
  <si>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</si>
  <si>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</si>
  <si>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</si>
  <si>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</si>
  <si>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</si>
  <si>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</si>
  <si>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</si>
  <si>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</si>
  <si>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</si>
  <si>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</si>
  <si>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</si>
  <si>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</si>
  <si>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</si>
  <si>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</si>
  <si>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</si>
  <si>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</si>
  <si>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</si>
  <si>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</si>
  <si>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</si>
  <si>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</si>
  <si>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</si>
  <si>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</si>
  <si>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</si>
  <si>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</si>
  <si>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</si>
  <si>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</si>
  <si>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</si>
  <si>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</si>
  <si>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</si>
  <si>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</si>
  <si>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</si>
  <si>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</si>
  <si>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</si>
  <si>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</si>
  <si>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</si>
  <si>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</si>
  <si>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</si>
  <si>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</si>
  <si>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</si>
  <si>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</si>
  <si>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</si>
  <si>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</si>
  <si>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</si>
  <si>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</si>
  <si>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</si>
  <si>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</si>
  <si>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</si>
  <si>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</si>
  <si>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</si>
  <si>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</si>
  <si>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</si>
  <si>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</si>
  <si>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</si>
  <si>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</si>
  <si>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</si>
  <si>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</si>
  <si>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</si>
  <si>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</si>
  <si>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</si>
  <si>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</si>
  <si>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</si>
  <si>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</si>
  <si>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</si>
  <si>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</si>
  <si>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</si>
  <si>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</si>
  <si>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</si>
  <si>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</si>
  <si>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</si>
  <si>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</si>
  <si>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</si>
  <si>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</si>
  <si>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</si>
  <si>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</si>
  <si>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</si>
  <si>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</si>
  <si>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</si>
  <si>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</si>
  <si>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</si>
  <si>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</si>
  <si>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</si>
  <si>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</si>
  <si>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</si>
  <si>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</si>
  <si>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</si>
  <si>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</si>
  <si>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</si>
  <si>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</si>
  <si>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</si>
  <si>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</si>
  <si>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</si>
  <si>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</si>
  <si>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</si>
  <si>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</si>
  <si>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</si>
  <si>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</si>
  <si>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</si>
  <si>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</si>
  <si>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</si>
  <si>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</si>
  <si>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</si>
  <si>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</si>
  <si>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</si>
  <si>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</si>
  <si>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</si>
  <si>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</si>
  <si>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</si>
  <si>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</si>
  <si>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</si>
  <si>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</si>
  <si>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</si>
  <si>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</si>
  <si>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</si>
  <si>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</si>
  <si>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</si>
  <si>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</si>
  <si>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</si>
  <si>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</si>
  <si>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</si>
  <si>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</si>
  <si>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</si>
  <si>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</si>
  <si>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</si>
  <si>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</si>
  <si>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</si>
  <si>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</si>
  <si>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</si>
  <si>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</si>
  <si>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</si>
  <si>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</si>
  <si>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</si>
  <si>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</si>
  <si>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</si>
  <si>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</si>
  <si>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</si>
  <si>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</si>
  <si>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</si>
  <si>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</si>
  <si>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</si>
  <si>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</si>
  <si>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</si>
  <si>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</si>
  <si>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</si>
  <si>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</si>
  <si>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</si>
  <si>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</si>
  <si>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</si>
  <si>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</si>
  <si>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</si>
  <si>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</si>
  <si>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</si>
  <si>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</si>
  <si>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</si>
  <si>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</si>
  <si>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</si>
  <si>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</si>
  <si>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</si>
  <si>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</si>
  <si>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</si>
  <si>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</si>
  <si>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</si>
  <si>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</si>
  <si>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</si>
  <si>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</si>
  <si>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</si>
  <si>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</si>
  <si>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</si>
  <si>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</si>
  <si>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</si>
  <si>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</si>
  <si>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</si>
  <si>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</si>
  <si>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</si>
  <si>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</si>
  <si>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</si>
  <si>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</si>
  <si>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</si>
  <si>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</si>
  <si>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</si>
  <si>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</si>
  <si>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</si>
  <si>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</si>
  <si>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</si>
  <si>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</si>
  <si>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</si>
  <si>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</si>
  <si>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</si>
  <si>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</si>
  <si>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</si>
  <si>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</si>
  <si>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</si>
  <si>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</si>
  <si>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</si>
  <si>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</si>
  <si>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</si>
  <si>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</si>
  <si>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</si>
  <si>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</si>
  <si>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</si>
  <si>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</si>
  <si>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</si>
  <si>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</si>
  <si>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</si>
  <si>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</si>
  <si>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</si>
  <si>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</si>
  <si>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</si>
  <si>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</si>
  <si>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</si>
  <si>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</si>
  <si>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</si>
  <si>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</si>
  <si>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</si>
  <si>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</si>
  <si>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</si>
  <si>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</si>
  <si>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</si>
  <si>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</si>
  <si>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</si>
  <si>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</si>
  <si>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</si>
  <si>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</si>
  <si>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</si>
  <si>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</si>
  <si>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</si>
  <si>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</si>
  <si>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</si>
  <si>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</si>
  <si>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</si>
  <si>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</si>
  <si>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</si>
  <si>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</si>
  <si>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</si>
  <si>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</si>
  <si>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</si>
  <si>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</si>
  <si>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</si>
  <si>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</si>
  <si>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</si>
  <si>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</si>
  <si>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</si>
  <si>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</si>
  <si>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</si>
  <si>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</si>
  <si>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</si>
  <si>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</si>
  <si>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</si>
  <si>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</si>
  <si>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</si>
  <si>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</si>
  <si>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</si>
  <si>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</si>
  <si>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</si>
  <si>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</si>
  <si>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</si>
  <si>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</si>
  <si>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</si>
  <si>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</si>
  <si>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</si>
  <si>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</si>
  <si>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</si>
  <si>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</si>
  <si>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</si>
  <si>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</si>
  <si>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</si>
  <si>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</si>
  <si>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</si>
  <si>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</si>
  <si>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</si>
  <si>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</si>
  <si>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</si>
  <si>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</si>
  <si>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</si>
  <si>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</si>
  <si>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</si>
  <si>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</si>
  <si>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</si>
  <si>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</si>
  <si>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</si>
  <si>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</si>
  <si>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</si>
  <si>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</si>
  <si>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</si>
  <si>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</si>
  <si>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</si>
  <si>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</si>
  <si>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</si>
  <si>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</si>
  <si>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</si>
  <si>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</si>
  <si>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</si>
  <si>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</si>
  <si>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</si>
  <si>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</si>
  <si>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</si>
  <si>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</si>
  <si>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</si>
  <si>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</si>
  <si>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</si>
  <si>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</si>
  <si>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</si>
  <si>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</si>
  <si>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</si>
  <si>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</si>
  <si>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</si>
  <si>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</si>
  <si>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</si>
  <si>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</si>
  <si>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</si>
  <si>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</si>
  <si>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</si>
  <si>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</si>
  <si>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</si>
  <si>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</si>
  <si>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</si>
  <si>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</si>
  <si>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</si>
  <si>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</si>
  <si>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</si>
  <si>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</si>
  <si>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</si>
  <si>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</si>
  <si>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</si>
  <si>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</si>
  <si>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</si>
  <si>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</si>
  <si>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</si>
  <si>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</si>
  <si>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</si>
  <si>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</si>
  <si>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</si>
  <si>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</si>
  <si>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</si>
  <si>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</si>
  <si>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</si>
  <si>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</si>
  <si>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</si>
  <si>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</si>
  <si>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</si>
  <si>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</si>
  <si>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</si>
  <si>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</si>
  <si>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</si>
  <si>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</si>
  <si>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</si>
  <si>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</si>
  <si>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Name</t>
  </si>
  <si>
    <t>Blurb</t>
  </si>
  <si>
    <t>Goal</t>
  </si>
  <si>
    <t>Pledged</t>
  </si>
  <si>
    <t>Outcome</t>
  </si>
  <si>
    <t>Country</t>
  </si>
  <si>
    <t>Category &amp; Sub-category</t>
  </si>
  <si>
    <t>Spotlight</t>
  </si>
  <si>
    <t>Staff_pick</t>
  </si>
  <si>
    <t>Deadline</t>
  </si>
  <si>
    <t>Launched_at</t>
  </si>
  <si>
    <t>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</si>
  <si>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</si>
  <si>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</si>
  <si>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</si>
  <si>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</si>
  <si>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</si>
  <si>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</si>
  <si>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</si>
  <si>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</si>
  <si>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</si>
  <si>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</si>
  <si>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</si>
  <si>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</si>
  <si>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</si>
  <si>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</si>
  <si>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</si>
  <si>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</si>
  <si>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</si>
  <si>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</si>
  <si>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</si>
  <si>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</si>
  <si>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</si>
  <si>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</si>
  <si>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</si>
  <si>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</si>
  <si>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</si>
  <si>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</si>
  <si>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</si>
  <si>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</si>
  <si>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</si>
  <si>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</si>
  <si>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</si>
  <si>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</si>
  <si>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</si>
  <si>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</si>
  <si>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</si>
  <si>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</si>
  <si>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</si>
  <si>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</si>
  <si>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</si>
  <si>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</si>
  <si>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SD</t>
  </si>
  <si>
    <t>Success</t>
  </si>
  <si>
    <t>Failure</t>
  </si>
  <si>
    <t>The median is a better measure to summarize this data due to the variance since the median is less influenced by extreme outliers.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</si>
</sst>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D1C1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164" fontId="18" fillId="0" borderId="0" xfId="0" applyNumberFormat="1" applyFont="1"/>
    <xf numFmtId="0" fontId="0" fillId="0" borderId="0" xfId="0" applyAlignment="1">
      <alignment wrapText="1"/>
    </xf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</font>
    </dxf>
    <dxf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strike val="0"/>
      </font>
    </dxf>
    <dxf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FINAL.xlsx]Campaigns by Cat!PivotTable5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22481044036162146"/>
          <c:w val="0.72267825896762905"/>
          <c:h val="0.427387357830271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by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3-4862-B81A-F54F7E888A39}"/>
            </c:ext>
          </c:extLst>
        </c:ser>
        <c:ser>
          <c:idx val="1"/>
          <c:order val="1"/>
          <c:tx>
            <c:strRef>
              <c:f>'Campaigns by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3-4862-B81A-F54F7E888A39}"/>
            </c:ext>
          </c:extLst>
        </c:ser>
        <c:ser>
          <c:idx val="2"/>
          <c:order val="2"/>
          <c:tx>
            <c:strRef>
              <c:f>'Campaigns by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3-4862-B81A-F54F7E888A39}"/>
            </c:ext>
          </c:extLst>
        </c:ser>
        <c:ser>
          <c:idx val="3"/>
          <c:order val="3"/>
          <c:tx>
            <c:strRef>
              <c:f>'Campaigns by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63-4862-B81A-F54F7E888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613375"/>
        <c:axId val="429612895"/>
      </c:barChart>
      <c:catAx>
        <c:axId val="42961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12895"/>
        <c:crosses val="autoZero"/>
        <c:auto val="1"/>
        <c:lblAlgn val="ctr"/>
        <c:lblOffset val="100"/>
        <c:noMultiLvlLbl val="0"/>
      </c:catAx>
      <c:valAx>
        <c:axId val="4296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1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FINAL.xlsx]Campaigns by SubCat!PivotTable6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by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E-4860-92DC-78483F70FDF0}"/>
            </c:ext>
          </c:extLst>
        </c:ser>
        <c:ser>
          <c:idx val="1"/>
          <c:order val="1"/>
          <c:tx>
            <c:strRef>
              <c:f>'Campaigns by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E-4860-92DC-78483F70FDF0}"/>
            </c:ext>
          </c:extLst>
        </c:ser>
        <c:ser>
          <c:idx val="2"/>
          <c:order val="2"/>
          <c:tx>
            <c:strRef>
              <c:f>'Campaigns by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E-4860-92DC-78483F70FDF0}"/>
            </c:ext>
          </c:extLst>
        </c:ser>
        <c:ser>
          <c:idx val="3"/>
          <c:order val="3"/>
          <c:tx>
            <c:strRef>
              <c:f>'Campaigns by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E-4860-92DC-78483F70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572575"/>
        <c:axId val="429577855"/>
      </c:barChart>
      <c:catAx>
        <c:axId val="4295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7855"/>
        <c:crosses val="autoZero"/>
        <c:auto val="1"/>
        <c:lblAlgn val="ctr"/>
        <c:lblOffset val="100"/>
        <c:noMultiLvlLbl val="0"/>
      </c:catAx>
      <c:valAx>
        <c:axId val="42957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FINAL.xlsx]Outcome by Date!PivotTable9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B-41C7-AFA2-9081BB1BA724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B-41C7-AFA2-9081BB1BA724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B-41C7-AFA2-9081BB1BA724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B-41C7-AFA2-9081BB1BA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556735"/>
        <c:axId val="429564415"/>
      </c:lineChart>
      <c:catAx>
        <c:axId val="42955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64415"/>
        <c:crosses val="autoZero"/>
        <c:auto val="1"/>
        <c:lblAlgn val="ctr"/>
        <c:lblOffset val="100"/>
        <c:noMultiLvlLbl val="0"/>
      </c:catAx>
      <c:valAx>
        <c:axId val="4295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5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'CF Goal Anal'!$G$2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24-4BAE-8EB9-50C16D90DF86}"/>
            </c:ext>
          </c:extLst>
        </c:ser>
        <c:ser>
          <c:idx val="5"/>
          <c:order val="5"/>
          <c:tx>
            <c:strRef>
              <c:f>'CF Goal Anal'!$H$2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24-4BAE-8EB9-50C16D90DF86}"/>
            </c:ext>
          </c:extLst>
        </c:ser>
        <c:ser>
          <c:idx val="6"/>
          <c:order val="6"/>
          <c:tx>
            <c:strRef>
              <c:f>'CF Goal Anal'!$I$2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4-4BAE-8EB9-50C16D90D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43999"/>
        <c:axId val="4579387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'CF Goal Anal'!$C$2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'CF Goal Anal'!$C$3:$C$14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24-4BAE-8EB9-50C16D90DF8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Anal'!$D$2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24-4BAE-8EB9-50C16D90DF8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Anal'!$E$2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24-4BAE-8EB9-50C16D90DF8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Anal'!$F$2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Anal'!$F$3:$F$14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24-4BAE-8EB9-50C16D90DF86}"/>
                  </c:ext>
                </c:extLst>
              </c15:ser>
            </c15:filteredLineSeries>
          </c:ext>
        </c:extLst>
      </c:lineChart>
      <c:catAx>
        <c:axId val="45794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38719"/>
        <c:crosses val="autoZero"/>
        <c:auto val="1"/>
        <c:lblAlgn val="ctr"/>
        <c:lblOffset val="100"/>
        <c:noMultiLvlLbl val="0"/>
      </c:catAx>
      <c:valAx>
        <c:axId val="4579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4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38100</xdr:rowOff>
    </xdr:from>
    <xdr:to>
      <xdr:col>15</xdr:col>
      <xdr:colOff>463550</xdr:colOff>
      <xdr:row>18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27DBCE-067B-5A04-D0DD-FC69A8EA6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0</xdr:rowOff>
    </xdr:from>
    <xdr:to>
      <xdr:col>10</xdr:col>
      <xdr:colOff>565150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28D14-2817-1630-362B-42A9D5BA2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171450</xdr:rowOff>
    </xdr:from>
    <xdr:to>
      <xdr:col>13</xdr:col>
      <xdr:colOff>530225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C1CD1-ADD8-F337-9E6F-CBA6FCB16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120153</xdr:colOff>
      <xdr:row>1</xdr:row>
      <xdr:rowOff>4233</xdr:rowOff>
    </xdr:from>
    <xdr:to>
      <xdr:col>16</xdr:col>
      <xdr:colOff>72839</xdr:colOff>
      <xdr:row>13</xdr:row>
      <xdr:rowOff>356845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2AA5D9-80CF-27BD-41C8-1532C595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k\Documents\_Data%20Visualization%20Boot%20Camp\Module%201%20Challenge\CrowdfundingBook_BK%2005.04.2023.xlsx" TargetMode="External"/><Relationship Id="rId1" Type="http://schemas.openxmlformats.org/officeDocument/2006/relationships/externalLinkPath" Target="CrowdfundingBook_BK%2005.04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ampaigns by Cat"/>
      <sheetName val="Campaigns by SubCat"/>
      <sheetName val="Outcome by Date"/>
      <sheetName val="CF Goal Anal"/>
      <sheetName val="Stats"/>
      <sheetName val="Original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C2" t="str">
            <v>Number Successful</v>
          </cell>
          <cell r="D2" t="str">
            <v>Number Failed</v>
          </cell>
          <cell r="E2" t="str">
            <v>Number Canceled</v>
          </cell>
          <cell r="F2" t="str">
            <v>Total Projects</v>
          </cell>
          <cell r="G2" t="str">
            <v>Percent Successful</v>
          </cell>
          <cell r="H2" t="str">
            <v>Percent Failed</v>
          </cell>
          <cell r="I2" t="str">
            <v>Percent Canceled</v>
          </cell>
        </row>
        <row r="3">
          <cell r="B3" t="str">
            <v>Less than 1000</v>
          </cell>
          <cell r="C3">
            <v>30</v>
          </cell>
          <cell r="D3">
            <v>20</v>
          </cell>
          <cell r="E3">
            <v>1</v>
          </cell>
          <cell r="F3">
            <v>51</v>
          </cell>
          <cell r="G3">
            <v>0.58823529411764708</v>
          </cell>
          <cell r="H3">
            <v>0.39215686274509803</v>
          </cell>
          <cell r="I3">
            <v>1.9607843137254902E-2</v>
          </cell>
        </row>
        <row r="4">
          <cell r="B4" t="str">
            <v>1000 to 4999</v>
          </cell>
          <cell r="C4">
            <v>191</v>
          </cell>
          <cell r="D4">
            <v>38</v>
          </cell>
          <cell r="E4">
            <v>2</v>
          </cell>
          <cell r="F4">
            <v>231</v>
          </cell>
          <cell r="G4">
            <v>0.82683982683982682</v>
          </cell>
          <cell r="H4">
            <v>0.16450216450216451</v>
          </cell>
          <cell r="I4">
            <v>8.658008658008658E-3</v>
          </cell>
        </row>
        <row r="5">
          <cell r="B5" t="str">
            <v>5000 to 9999</v>
          </cell>
          <cell r="C5">
            <v>164</v>
          </cell>
          <cell r="D5">
            <v>126</v>
          </cell>
          <cell r="E5">
            <v>25</v>
          </cell>
          <cell r="F5">
            <v>315</v>
          </cell>
          <cell r="G5">
            <v>0.52063492063492067</v>
          </cell>
          <cell r="H5">
            <v>0.4</v>
          </cell>
          <cell r="I5">
            <v>7.9365079365079361E-2</v>
          </cell>
        </row>
        <row r="6">
          <cell r="B6" t="str">
            <v>10000 to 14999</v>
          </cell>
          <cell r="C6">
            <v>4</v>
          </cell>
          <cell r="D6">
            <v>5</v>
          </cell>
          <cell r="E6">
            <v>0</v>
          </cell>
          <cell r="F6">
            <v>9</v>
          </cell>
          <cell r="G6">
            <v>0.44444444444444442</v>
          </cell>
          <cell r="H6">
            <v>0.55555555555555558</v>
          </cell>
          <cell r="I6">
            <v>0</v>
          </cell>
        </row>
        <row r="7">
          <cell r="B7" t="str">
            <v>15000 to 19999</v>
          </cell>
          <cell r="C7">
            <v>10</v>
          </cell>
          <cell r="D7">
            <v>0</v>
          </cell>
          <cell r="E7">
            <v>0</v>
          </cell>
          <cell r="F7">
            <v>10</v>
          </cell>
          <cell r="G7">
            <v>1</v>
          </cell>
          <cell r="H7">
            <v>0</v>
          </cell>
          <cell r="I7">
            <v>0</v>
          </cell>
        </row>
        <row r="8">
          <cell r="B8" t="str">
            <v>20000 to 24999</v>
          </cell>
          <cell r="C8">
            <v>7</v>
          </cell>
          <cell r="D8">
            <v>0</v>
          </cell>
          <cell r="E8">
            <v>0</v>
          </cell>
          <cell r="F8">
            <v>7</v>
          </cell>
          <cell r="G8">
            <v>1</v>
          </cell>
          <cell r="H8">
            <v>0</v>
          </cell>
          <cell r="I8">
            <v>0</v>
          </cell>
        </row>
        <row r="9">
          <cell r="B9" t="str">
            <v>25000 to 29999</v>
          </cell>
          <cell r="C9">
            <v>11</v>
          </cell>
          <cell r="D9">
            <v>3</v>
          </cell>
          <cell r="E9">
            <v>0</v>
          </cell>
          <cell r="F9">
            <v>14</v>
          </cell>
          <cell r="G9">
            <v>0.7857142857142857</v>
          </cell>
          <cell r="H9">
            <v>0.21428571428571427</v>
          </cell>
          <cell r="I9">
            <v>0</v>
          </cell>
        </row>
        <row r="10">
          <cell r="B10" t="str">
            <v>30000 to 34999</v>
          </cell>
          <cell r="C10">
            <v>7</v>
          </cell>
          <cell r="D10">
            <v>0</v>
          </cell>
          <cell r="E10">
            <v>0</v>
          </cell>
          <cell r="F10">
            <v>7</v>
          </cell>
          <cell r="G10">
            <v>1</v>
          </cell>
          <cell r="H10">
            <v>0</v>
          </cell>
          <cell r="I10">
            <v>0</v>
          </cell>
        </row>
        <row r="11">
          <cell r="B11" t="str">
            <v>35000 to 39999</v>
          </cell>
          <cell r="C11">
            <v>8</v>
          </cell>
          <cell r="D11">
            <v>3</v>
          </cell>
          <cell r="E11">
            <v>1</v>
          </cell>
          <cell r="F11">
            <v>12</v>
          </cell>
          <cell r="G11">
            <v>0.66666666666666663</v>
          </cell>
          <cell r="H11">
            <v>0.25</v>
          </cell>
          <cell r="I11">
            <v>8.3333333333333329E-2</v>
          </cell>
        </row>
        <row r="12">
          <cell r="B12" t="str">
            <v>40000 to 44999</v>
          </cell>
          <cell r="C12">
            <v>11</v>
          </cell>
          <cell r="D12">
            <v>3</v>
          </cell>
          <cell r="E12">
            <v>0</v>
          </cell>
          <cell r="F12">
            <v>14</v>
          </cell>
          <cell r="G12">
            <v>0.7857142857142857</v>
          </cell>
          <cell r="H12">
            <v>0.21428571428571427</v>
          </cell>
          <cell r="I12">
            <v>0</v>
          </cell>
        </row>
        <row r="13">
          <cell r="B13" t="str">
            <v>45000 to 49999</v>
          </cell>
          <cell r="C13">
            <v>8</v>
          </cell>
          <cell r="D13">
            <v>3</v>
          </cell>
          <cell r="E13">
            <v>0</v>
          </cell>
          <cell r="F13">
            <v>11</v>
          </cell>
          <cell r="G13">
            <v>0.72727272727272729</v>
          </cell>
          <cell r="H13">
            <v>0.27272727272727271</v>
          </cell>
          <cell r="I13">
            <v>0</v>
          </cell>
        </row>
        <row r="14">
          <cell r="B14" t="str">
            <v>Greater than or equal to 50000</v>
          </cell>
          <cell r="C14">
            <v>114</v>
          </cell>
          <cell r="D14">
            <v>163</v>
          </cell>
          <cell r="E14">
            <v>28</v>
          </cell>
          <cell r="F14">
            <v>305</v>
          </cell>
          <cell r="G14">
            <v>0.3737704918032787</v>
          </cell>
          <cell r="H14">
            <v>0.53442622950819674</v>
          </cell>
          <cell r="I14">
            <v>9.1803278688524587E-2</v>
          </cell>
        </row>
      </sheetData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ara Kocurek" refreshedDate="45049.874259722223" createdVersion="8" refreshedVersion="8" minRefreshableVersion="3" recordCount="1000" xr:uid="{CCF5A8E5-42EE-4337-8742-CCD3B57CB61D}">
  <cacheSource type="worksheet">
    <worksheetSource ref="A1:T1001" sheet="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D32EF-862B-4F3D-B4F7-E59A9A7D6A96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28EFA-F9C7-4DB1-9FBD-EF94379E2FB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F7279-B409-4CFD-90C0-6DA2409BA7E7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BCEB-8350-4441-9B07-D0A46100B760}">
  <sheetPr codeName="Sheet1"/>
  <dimension ref="A1:T1001"/>
  <sheetViews>
    <sheetView tabSelected="1" zoomScale="109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75" style="6" customWidth="1"/>
    <col min="8" max="8" width="13" bestFit="1" customWidth="1"/>
    <col min="9" max="9" width="16.5" style="7" customWidth="1"/>
    <col min="12" max="12" width="11.1640625" bestFit="1" customWidth="1"/>
    <col min="13" max="13" width="23.33203125" customWidth="1"/>
    <col min="14" max="14" width="11.1640625" bestFit="1" customWidth="1"/>
    <col min="15" max="15" width="22.58203125" customWidth="1"/>
    <col min="18" max="18" width="28" bestFit="1" customWidth="1"/>
    <col min="19" max="19" width="15.6640625" customWidth="1"/>
    <col min="20" max="20" width="15.25" customWidth="1"/>
  </cols>
  <sheetData>
    <row r="1" spans="1:20" s="1" customFormat="1" x14ac:dyDescent="0.35">
      <c r="A1" s="1" t="s">
        <v>2027</v>
      </c>
      <c r="B1" s="1" t="s">
        <v>2071</v>
      </c>
      <c r="C1" s="2" t="s">
        <v>2072</v>
      </c>
      <c r="D1" s="1" t="s">
        <v>2073</v>
      </c>
      <c r="E1" s="1" t="s">
        <v>2074</v>
      </c>
      <c r="F1" s="4" t="s">
        <v>2029</v>
      </c>
      <c r="G1" s="1" t="s">
        <v>2075</v>
      </c>
      <c r="H1" s="1" t="s">
        <v>5</v>
      </c>
      <c r="I1" s="1" t="s">
        <v>2030</v>
      </c>
      <c r="J1" s="1" t="s">
        <v>2076</v>
      </c>
      <c r="K1" s="1" t="s">
        <v>2082</v>
      </c>
      <c r="L1" s="1" t="s">
        <v>2081</v>
      </c>
      <c r="M1" s="1" t="s">
        <v>2083</v>
      </c>
      <c r="N1" s="1" t="s">
        <v>2080</v>
      </c>
      <c r="O1" s="1" t="s">
        <v>2084</v>
      </c>
      <c r="P1" s="1" t="s">
        <v>2079</v>
      </c>
      <c r="Q1" s="1" t="s">
        <v>2078</v>
      </c>
      <c r="R1" s="1" t="s">
        <v>2077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 s="13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8">
        <f t="shared" ref="I4:I67" si="3">E4/H4</f>
        <v>100.01614035087719</v>
      </c>
      <c r="J4" t="s">
        <v>26</v>
      </c>
      <c r="K4" t="s">
        <v>27</v>
      </c>
      <c r="L4">
        <v>1384668000</v>
      </c>
      <c r="M4" s="13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 s="13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 s="13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 s="13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 s="13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 s="13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 s="13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 s="13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 s="13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>
        <v>1285045200</v>
      </c>
      <c r="M13" s="13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 s="13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 s="13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 s="13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 s="13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 s="13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 s="13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 s="13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 s="13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 s="13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 s="13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 s="13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 s="13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 s="13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 s="13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 s="13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 s="13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 s="13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 s="13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 s="13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 s="13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 s="13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 s="13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 s="13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 s="13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 s="13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 s="13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 s="13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 s="13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 s="13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 s="13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 s="13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 s="13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 s="13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 s="13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 s="13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 s="13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 s="13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 s="13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 s="13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 s="13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 s="13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 s="13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 s="13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 s="13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 s="13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 s="13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 s="13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 s="13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 s="13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 s="13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 s="13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>
        <v>1296108000</v>
      </c>
      <c r="M67" s="13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3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 s="13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 s="13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 s="13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 s="13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 s="13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 s="13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 s="13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 s="13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 s="13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 s="13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 s="13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 s="13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 s="13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 s="13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 s="13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 s="13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 s="13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 s="13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 s="13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 s="13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 s="13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 s="13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 s="13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 s="13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 s="13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 s="13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 s="13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 s="13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 s="13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 s="13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 s="13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 s="13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 s="13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 s="13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 s="13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 s="13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 s="13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 s="13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 s="13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 s="13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 s="13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 s="13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 s="13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 s="13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 s="13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 s="13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 s="13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 s="13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 s="13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 s="13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 s="13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 s="13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 s="13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 s="13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 s="13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 s="13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 s="13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 s="13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 s="13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 s="13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8">
        <f t="shared" si="7"/>
        <v>86.472727272727269</v>
      </c>
      <c r="J131" t="s">
        <v>26</v>
      </c>
      <c r="K131" t="s">
        <v>27</v>
      </c>
      <c r="L131">
        <v>1422943200</v>
      </c>
      <c r="M131" s="13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8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3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>
        <v>1385704800</v>
      </c>
      <c r="M133" s="13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>
        <v>1515736800</v>
      </c>
      <c r="M134" s="13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>
        <v>1313125200</v>
      </c>
      <c r="M135" s="13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>
        <v>1308459600</v>
      </c>
      <c r="M136" s="13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>
        <v>1362636000</v>
      </c>
      <c r="M137" s="13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>
        <v>1402117200</v>
      </c>
      <c r="M138" s="13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>
        <v>1286341200</v>
      </c>
      <c r="M139" s="13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>
        <v>1348808400</v>
      </c>
      <c r="M140" s="13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>
        <v>1429592400</v>
      </c>
      <c r="M141" s="13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>
        <v>1519538400</v>
      </c>
      <c r="M142" s="13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>
        <v>1434085200</v>
      </c>
      <c r="M143" s="13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>
        <v>1333688400</v>
      </c>
      <c r="M144" s="13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>
        <v>1277701200</v>
      </c>
      <c r="M145" s="13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>
        <v>1560747600</v>
      </c>
      <c r="M146" s="13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>
        <v>1410066000</v>
      </c>
      <c r="M147" s="13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>
        <v>1320732000</v>
      </c>
      <c r="M148" s="13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>
        <v>1465794000</v>
      </c>
      <c r="M149" s="13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>
        <v>1500958800</v>
      </c>
      <c r="M150" s="13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>
        <v>1357020000</v>
      </c>
      <c r="M151" s="13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>
        <v>1544940000</v>
      </c>
      <c r="M152" s="13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>
        <v>1402290000</v>
      </c>
      <c r="M153" s="13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>
        <v>1487311200</v>
      </c>
      <c r="M154" s="13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>
        <v>1350622800</v>
      </c>
      <c r="M155" s="13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>
        <v>1463029200</v>
      </c>
      <c r="M156" s="13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>
        <v>1269493200</v>
      </c>
      <c r="M157" s="13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>
        <v>1570251600</v>
      </c>
      <c r="M158" s="13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>
        <v>1388383200</v>
      </c>
      <c r="M159" s="13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>
        <v>1449554400</v>
      </c>
      <c r="M160" s="13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>
        <v>1553662800</v>
      </c>
      <c r="M161" s="13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>
        <v>1556341200</v>
      </c>
      <c r="M162" s="13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>
        <v>1442984400</v>
      </c>
      <c r="M163" s="13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>
        <v>1544248800</v>
      </c>
      <c r="M164" s="13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>
        <v>1508475600</v>
      </c>
      <c r="M165" s="13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>
        <v>1507438800</v>
      </c>
      <c r="M166" s="13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>
        <v>1501563600</v>
      </c>
      <c r="M167" s="13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>
        <v>1292997600</v>
      </c>
      <c r="M168" s="13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>
        <v>1370840400</v>
      </c>
      <c r="M169" s="13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>
        <v>1550815200</v>
      </c>
      <c r="M170" s="13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>
        <v>1339909200</v>
      </c>
      <c r="M171" s="13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>
        <v>1501736400</v>
      </c>
      <c r="M172" s="13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>
        <v>1395291600</v>
      </c>
      <c r="M173" s="13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>
        <v>1405746000</v>
      </c>
      <c r="M174" s="13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>
        <v>1368853200</v>
      </c>
      <c r="M175" s="13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>
        <v>1444021200</v>
      </c>
      <c r="M176" s="13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>
        <v>1472619600</v>
      </c>
      <c r="M177" s="13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>
        <v>1472878800</v>
      </c>
      <c r="M178" s="13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>
        <v>1289800800</v>
      </c>
      <c r="M179" s="13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>
        <v>1505970000</v>
      </c>
      <c r="M180" s="13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>
        <v>1269234000</v>
      </c>
      <c r="M182" s="13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>
        <v>1507093200</v>
      </c>
      <c r="M183" s="13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>
        <v>1560574800</v>
      </c>
      <c r="M184" s="13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>
        <v>1556859600</v>
      </c>
      <c r="M186" s="13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>
        <v>1526187600</v>
      </c>
      <c r="M187" s="13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>
        <v>1400821200</v>
      </c>
      <c r="M188" s="13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>
        <v>1417500000</v>
      </c>
      <c r="M190" s="13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>
        <v>1457071200</v>
      </c>
      <c r="M191" s="13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>
        <v>1370322000</v>
      </c>
      <c r="M192" s="13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>
        <v>1552366800</v>
      </c>
      <c r="M193" s="13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>
        <v>1403845200</v>
      </c>
      <c r="M194" s="13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8">
        <f t="shared" si="11"/>
        <v>46.338461538461537</v>
      </c>
      <c r="J195" t="s">
        <v>21</v>
      </c>
      <c r="K195" t="s">
        <v>22</v>
      </c>
      <c r="L195">
        <v>1523163600</v>
      </c>
      <c r="M195" s="13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8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3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>
        <v>1532840400</v>
      </c>
      <c r="M197" s="13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>
        <v>1472878800</v>
      </c>
      <c r="M198" s="13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>
        <v>1498194000</v>
      </c>
      <c r="M199" s="13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>
        <v>1281070800</v>
      </c>
      <c r="M200" s="13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>
        <v>1436245200</v>
      </c>
      <c r="M201" s="13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>
        <v>1406264400</v>
      </c>
      <c r="M203" s="13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>
        <v>1317531600</v>
      </c>
      <c r="M204" s="13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>
        <v>1484632800</v>
      </c>
      <c r="M205" s="13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>
        <v>1301806800</v>
      </c>
      <c r="M206" s="13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>
        <v>1539752400</v>
      </c>
      <c r="M207" s="13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>
        <v>1267250400</v>
      </c>
      <c r="M208" s="13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>
        <v>1535432400</v>
      </c>
      <c r="M209" s="13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>
        <v>1510207200</v>
      </c>
      <c r="M210" s="13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>
        <v>1462510800</v>
      </c>
      <c r="M211" s="13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>
        <v>1488520800</v>
      </c>
      <c r="M212" s="13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>
        <v>1377579600</v>
      </c>
      <c r="M213" s="13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>
        <v>1576389600</v>
      </c>
      <c r="M214" s="13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>
        <v>1289019600</v>
      </c>
      <c r="M215" s="13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>
        <v>1282194000</v>
      </c>
      <c r="M216" s="13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>
        <v>1550037600</v>
      </c>
      <c r="M217" s="13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>
        <v>1321941600</v>
      </c>
      <c r="M218" s="13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>
        <v>1556427600</v>
      </c>
      <c r="M219" s="13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>
        <v>1320991200</v>
      </c>
      <c r="M220" s="13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>
        <v>1345093200</v>
      </c>
      <c r="M221" s="13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>
        <v>1309496400</v>
      </c>
      <c r="M222" s="13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>
        <v>1340254800</v>
      </c>
      <c r="M223" s="13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>
        <v>1412226000</v>
      </c>
      <c r="M224" s="13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>
        <v>1458104400</v>
      </c>
      <c r="M225" s="13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>
        <v>1411534800</v>
      </c>
      <c r="M226" s="13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>
        <v>1399093200</v>
      </c>
      <c r="M227" s="13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>
        <v>1270702800</v>
      </c>
      <c r="M228" s="13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>
        <v>1431666000</v>
      </c>
      <c r="M229" s="13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>
        <v>1472619600</v>
      </c>
      <c r="M230" s="13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>
        <v>1496293200</v>
      </c>
      <c r="M231" s="13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>
        <v>1575612000</v>
      </c>
      <c r="M232" s="13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>
        <v>1369112400</v>
      </c>
      <c r="M233" s="13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>
        <v>1469422800</v>
      </c>
      <c r="M234" s="13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>
        <v>1307854800</v>
      </c>
      <c r="M235" s="13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>
        <v>1503378000</v>
      </c>
      <c r="M236" s="13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>
        <v>1486965600</v>
      </c>
      <c r="M237" s="13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>
        <v>1561438800</v>
      </c>
      <c r="M238" s="13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>
        <v>1398402000</v>
      </c>
      <c r="M239" s="13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>
        <v>1513231200</v>
      </c>
      <c r="M240" s="13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>
        <v>1440824400</v>
      </c>
      <c r="M241" s="13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>
        <v>1281070800</v>
      </c>
      <c r="M242" s="13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>
        <v>1397365200</v>
      </c>
      <c r="M243" s="13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>
        <v>1494392400</v>
      </c>
      <c r="M244" s="13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>
        <v>1520143200</v>
      </c>
      <c r="M245" s="13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>
        <v>1405314000</v>
      </c>
      <c r="M246" s="13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>
        <v>1396846800</v>
      </c>
      <c r="M247" s="13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>
        <v>1375678800</v>
      </c>
      <c r="M248" s="13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>
        <v>1482386400</v>
      </c>
      <c r="M249" s="13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>
        <v>1420005600</v>
      </c>
      <c r="M250" s="13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>
        <v>1420178400</v>
      </c>
      <c r="M251" s="13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>
        <v>1264399200</v>
      </c>
      <c r="M252" s="13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>
        <v>1355032800</v>
      </c>
      <c r="M253" s="13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>
        <v>1382677200</v>
      </c>
      <c r="M254" s="13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>
        <v>1487656800</v>
      </c>
      <c r="M256" s="13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>
        <v>1297836000</v>
      </c>
      <c r="M257" s="13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>
        <v>1453615200</v>
      </c>
      <c r="M258" s="13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8">
        <f t="shared" si="15"/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8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3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>
        <v>1354946400</v>
      </c>
      <c r="M261" s="13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>
        <v>1348808400</v>
      </c>
      <c r="M262" s="13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>
        <v>1282712400</v>
      </c>
      <c r="M263" s="13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>
        <v>1301979600</v>
      </c>
      <c r="M264" s="13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>
        <v>1263016800</v>
      </c>
      <c r="M265" s="13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>
        <v>1360648800</v>
      </c>
      <c r="M266" s="13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>
        <v>1451800800</v>
      </c>
      <c r="M267" s="13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>
        <v>1415340000</v>
      </c>
      <c r="M268" s="13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>
        <v>1351054800</v>
      </c>
      <c r="M269" s="13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>
        <v>1349326800</v>
      </c>
      <c r="M270" s="13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>
        <v>1548914400</v>
      </c>
      <c r="M271" s="13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>
        <v>1291269600</v>
      </c>
      <c r="M272" s="13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>
        <v>1449468000</v>
      </c>
      <c r="M273" s="13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>
        <v>1562734800</v>
      </c>
      <c r="M274" s="13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>
        <v>1509948000</v>
      </c>
      <c r="M276" s="13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>
        <v>1554526800</v>
      </c>
      <c r="M277" s="13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>
        <v>1334811600</v>
      </c>
      <c r="M278" s="13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>
        <v>1279515600</v>
      </c>
      <c r="M279" s="13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>
        <v>1353909600</v>
      </c>
      <c r="M280" s="13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>
        <v>1535950800</v>
      </c>
      <c r="M281" s="13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>
        <v>1511244000</v>
      </c>
      <c r="M282" s="13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>
        <v>1331445600</v>
      </c>
      <c r="M283" s="13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>
        <v>1480226400</v>
      </c>
      <c r="M284" s="13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>
        <v>1464584400</v>
      </c>
      <c r="M285" s="13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>
        <v>1335848400</v>
      </c>
      <c r="M286" s="13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>
        <v>1473483600</v>
      </c>
      <c r="M287" s="13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>
        <v>1479880800</v>
      </c>
      <c r="M288" s="13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>
        <v>1430197200</v>
      </c>
      <c r="M289" s="13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>
        <v>1331701200</v>
      </c>
      <c r="M290" s="13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>
        <v>1368162000</v>
      </c>
      <c r="M292" s="13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>
        <v>1318654800</v>
      </c>
      <c r="M293" s="13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>
        <v>1331874000</v>
      </c>
      <c r="M294" s="13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>
        <v>1286254800</v>
      </c>
      <c r="M295" s="13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>
        <v>1540530000</v>
      </c>
      <c r="M296" s="13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>
        <v>1381813200</v>
      </c>
      <c r="M297" s="13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>
        <v>1548655200</v>
      </c>
      <c r="M298" s="13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>
        <v>1389679200</v>
      </c>
      <c r="M299" s="13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>
        <v>1456466400</v>
      </c>
      <c r="M300" s="13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>
        <v>1456984800</v>
      </c>
      <c r="M301" s="13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>
        <v>1504069200</v>
      </c>
      <c r="M302" s="13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>
        <v>1424930400</v>
      </c>
      <c r="M303" s="13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>
        <v>1535864400</v>
      </c>
      <c r="M304" s="13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>
        <v>1452146400</v>
      </c>
      <c r="M305" s="13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>
        <v>1470546000</v>
      </c>
      <c r="M306" s="13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>
        <v>1458363600</v>
      </c>
      <c r="M307" s="13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>
        <v>1500008400</v>
      </c>
      <c r="M308" s="13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>
        <v>1338958800</v>
      </c>
      <c r="M309" s="13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>
        <v>1303102800</v>
      </c>
      <c r="M310" s="13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>
        <v>1316581200</v>
      </c>
      <c r="M311" s="13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>
        <v>1270789200</v>
      </c>
      <c r="M312" s="13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>
        <v>1297836000</v>
      </c>
      <c r="M313" s="13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>
        <v>1382677200</v>
      </c>
      <c r="M314" s="13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>
        <v>1330322400</v>
      </c>
      <c r="M315" s="13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>
        <v>1552366800</v>
      </c>
      <c r="M316" s="13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>
        <v>1400907600</v>
      </c>
      <c r="M317" s="13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>
        <v>1574143200</v>
      </c>
      <c r="M318" s="13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>
        <v>1494738000</v>
      </c>
      <c r="M319" s="13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>
        <v>1392357600</v>
      </c>
      <c r="M320" s="13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>
        <v>1281589200</v>
      </c>
      <c r="M321" s="13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>
        <v>1305003600</v>
      </c>
      <c r="M322" s="13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8">
        <f t="shared" si="19"/>
        <v>65.000810372771468</v>
      </c>
      <c r="J323" t="s">
        <v>21</v>
      </c>
      <c r="K323" t="s">
        <v>22</v>
      </c>
      <c r="L323">
        <v>1301634000</v>
      </c>
      <c r="M323" s="13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8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3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>
        <v>1395896400</v>
      </c>
      <c r="M325" s="13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>
        <v>1434862800</v>
      </c>
      <c r="M326" s="13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>
        <v>1529125200</v>
      </c>
      <c r="M327" s="13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>
        <v>1451109600</v>
      </c>
      <c r="M328" s="13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>
        <v>1566968400</v>
      </c>
      <c r="M329" s="13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>
        <v>1543557600</v>
      </c>
      <c r="M330" s="13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>
        <v>1481522400</v>
      </c>
      <c r="M331" s="13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>
        <v>1512712800</v>
      </c>
      <c r="M332" s="13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>
        <v>1324274400</v>
      </c>
      <c r="M333" s="13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>
        <v>1364446800</v>
      </c>
      <c r="M334" s="13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>
        <v>1542693600</v>
      </c>
      <c r="M335" s="13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>
        <v>1515564000</v>
      </c>
      <c r="M336" s="13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>
        <v>1573797600</v>
      </c>
      <c r="M337" s="13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>
        <v>1292392800</v>
      </c>
      <c r="M338" s="13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>
        <v>1573452000</v>
      </c>
      <c r="M339" s="13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>
        <v>1317790800</v>
      </c>
      <c r="M340" s="13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>
        <v>1323669600</v>
      </c>
      <c r="M342" s="13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>
        <v>1440738000</v>
      </c>
      <c r="M343" s="13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>
        <v>1374296400</v>
      </c>
      <c r="M344" s="13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>
        <v>1384840800</v>
      </c>
      <c r="M345" s="13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>
        <v>1516600800</v>
      </c>
      <c r="M346" s="13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>
        <v>1436418000</v>
      </c>
      <c r="M347" s="13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>
        <v>1503550800</v>
      </c>
      <c r="M348" s="13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>
        <v>1423634400</v>
      </c>
      <c r="M349" s="13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>
        <v>1487224800</v>
      </c>
      <c r="M350" s="13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>
        <v>1500008400</v>
      </c>
      <c r="M351" s="13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>
        <v>1432098000</v>
      </c>
      <c r="M352" s="13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>
        <v>1440392400</v>
      </c>
      <c r="M353" s="13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>
        <v>1562302800</v>
      </c>
      <c r="M355" s="13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>
        <v>1378184400</v>
      </c>
      <c r="M356" s="13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>
        <v>1485064800</v>
      </c>
      <c r="M357" s="13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>
        <v>1326520800</v>
      </c>
      <c r="M358" s="13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>
        <v>1441256400</v>
      </c>
      <c r="M359" s="13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>
        <v>1314421200</v>
      </c>
      <c r="M361" s="13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>
        <v>1293861600</v>
      </c>
      <c r="M362" s="13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>
        <v>1507352400</v>
      </c>
      <c r="M363" s="13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>
        <v>1296108000</v>
      </c>
      <c r="M364" s="13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>
        <v>1324965600</v>
      </c>
      <c r="M365" s="13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>
        <v>1520229600</v>
      </c>
      <c r="M366" s="13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>
        <v>1482991200</v>
      </c>
      <c r="M367" s="13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>
        <v>1294034400</v>
      </c>
      <c r="M368" s="13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>
        <v>1413608400</v>
      </c>
      <c r="M369" s="13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>
        <v>1286946000</v>
      </c>
      <c r="M370" s="13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>
        <v>1359871200</v>
      </c>
      <c r="M371" s="13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>
        <v>1555304400</v>
      </c>
      <c r="M372" s="13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>
        <v>1423375200</v>
      </c>
      <c r="M373" s="13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>
        <v>1420696800</v>
      </c>
      <c r="M374" s="13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>
        <v>1502946000</v>
      </c>
      <c r="M375" s="13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>
        <v>1547186400</v>
      </c>
      <c r="M376" s="13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>
        <v>1444971600</v>
      </c>
      <c r="M377" s="13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>
        <v>1404622800</v>
      </c>
      <c r="M378" s="13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>
        <v>1571720400</v>
      </c>
      <c r="M379" s="13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>
        <v>1526878800</v>
      </c>
      <c r="M380" s="13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>
        <v>1319691600</v>
      </c>
      <c r="M381" s="13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>
        <v>1371963600</v>
      </c>
      <c r="M382" s="13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>
        <v>1433739600</v>
      </c>
      <c r="M383" s="13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>
        <v>1508130000</v>
      </c>
      <c r="M384" s="13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>
        <v>1550037600</v>
      </c>
      <c r="M385" s="13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>
        <v>1486706400</v>
      </c>
      <c r="M386" s="13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8">
        <f t="shared" si="23"/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3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>
        <v>1339477200</v>
      </c>
      <c r="M389" s="13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>
        <v>1325656800</v>
      </c>
      <c r="M390" s="13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>
        <v>1288242000</v>
      </c>
      <c r="M391" s="13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>
        <v>1379048400</v>
      </c>
      <c r="M392" s="13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>
        <v>1389679200</v>
      </c>
      <c r="M393" s="13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>
        <v>1294293600</v>
      </c>
      <c r="M394" s="13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>
        <v>1375074000</v>
      </c>
      <c r="M396" s="13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>
        <v>1323324000</v>
      </c>
      <c r="M397" s="13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>
        <v>1538715600</v>
      </c>
      <c r="M398" s="13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>
        <v>1369285200</v>
      </c>
      <c r="M399" s="13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>
        <v>1525755600</v>
      </c>
      <c r="M400" s="13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>
        <v>1296626400</v>
      </c>
      <c r="M401" s="13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>
        <v>1376629200</v>
      </c>
      <c r="M402" s="13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>
        <v>1572152400</v>
      </c>
      <c r="M403" s="13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>
        <v>1325829600</v>
      </c>
      <c r="M404" s="13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>
        <v>1510639200</v>
      </c>
      <c r="M406" s="13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>
        <v>1528088400</v>
      </c>
      <c r="M407" s="13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>
        <v>1359525600</v>
      </c>
      <c r="M408" s="13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>
        <v>1570942800</v>
      </c>
      <c r="M409" s="13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>
        <v>1492491600</v>
      </c>
      <c r="M411" s="13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>
        <v>1430197200</v>
      </c>
      <c r="M412" s="13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>
        <v>1496034000</v>
      </c>
      <c r="M413" s="13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>
        <v>1388728800</v>
      </c>
      <c r="M414" s="13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>
        <v>1543298400</v>
      </c>
      <c r="M415" s="13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>
        <v>1271739600</v>
      </c>
      <c r="M416" s="13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>
        <v>1326434400</v>
      </c>
      <c r="M417" s="13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>
        <v>1295244000</v>
      </c>
      <c r="M418" s="13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>
        <v>1541221200</v>
      </c>
      <c r="M419" s="13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>
        <v>1324533600</v>
      </c>
      <c r="M421" s="13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>
        <v>1498366800</v>
      </c>
      <c r="M422" s="13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>
        <v>1498712400</v>
      </c>
      <c r="M423" s="13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>
        <v>1271480400</v>
      </c>
      <c r="M424" s="13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>
        <v>1316667600</v>
      </c>
      <c r="M425" s="13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>
        <v>1524027600</v>
      </c>
      <c r="M426" s="13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>
        <v>1438059600</v>
      </c>
      <c r="M427" s="13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>
        <v>1361944800</v>
      </c>
      <c r="M428" s="13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>
        <v>1410584400</v>
      </c>
      <c r="M429" s="13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>
        <v>1297404000</v>
      </c>
      <c r="M430" s="13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>
        <v>1392012000</v>
      </c>
      <c r="M431" s="13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>
        <v>1569733200</v>
      </c>
      <c r="M432" s="13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>
        <v>1529643600</v>
      </c>
      <c r="M433" s="13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>
        <v>1399006800</v>
      </c>
      <c r="M434" s="13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>
        <v>1385359200</v>
      </c>
      <c r="M435" s="13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>
        <v>1418623200</v>
      </c>
      <c r="M437" s="13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>
        <v>1555736400</v>
      </c>
      <c r="M438" s="13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>
        <v>1442120400</v>
      </c>
      <c r="M439" s="13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>
        <v>1362376800</v>
      </c>
      <c r="M440" s="13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>
        <v>1478408400</v>
      </c>
      <c r="M441" s="13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>
        <v>1498798800</v>
      </c>
      <c r="M442" s="13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>
        <v>1335416400</v>
      </c>
      <c r="M443" s="13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>
        <v>1504328400</v>
      </c>
      <c r="M444" s="13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>
        <v>1285822800</v>
      </c>
      <c r="M445" s="13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>
        <v>1311483600</v>
      </c>
      <c r="M446" s="13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>
        <v>1291356000</v>
      </c>
      <c r="M447" s="13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>
        <v>1355810400</v>
      </c>
      <c r="M448" s="13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>
        <v>1513663200</v>
      </c>
      <c r="M449" s="13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>
        <v>1365915600</v>
      </c>
      <c r="M450" s="13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8">
        <f t="shared" si="27"/>
        <v>101.19767441860465</v>
      </c>
      <c r="J451" t="s">
        <v>36</v>
      </c>
      <c r="K451" t="s">
        <v>37</v>
      </c>
      <c r="L451">
        <v>1551852000</v>
      </c>
      <c r="M451" s="13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>
        <v>1500440400</v>
      </c>
      <c r="M453" s="13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>
        <v>1278392400</v>
      </c>
      <c r="M454" s="13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>
        <v>1480572000</v>
      </c>
      <c r="M455" s="13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>
        <v>1382331600</v>
      </c>
      <c r="M456" s="13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>
        <v>1316754000</v>
      </c>
      <c r="M457" s="13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>
        <v>1518242400</v>
      </c>
      <c r="M458" s="13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>
        <v>1476421200</v>
      </c>
      <c r="M459" s="13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>
        <v>1269752400</v>
      </c>
      <c r="M460" s="13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>
        <v>1419746400</v>
      </c>
      <c r="M461" s="13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>
        <v>1281330000</v>
      </c>
      <c r="M462" s="13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>
        <v>1398661200</v>
      </c>
      <c r="M463" s="13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>
        <v>1359525600</v>
      </c>
      <c r="M464" s="13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>
        <v>1388469600</v>
      </c>
      <c r="M465" s="13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>
        <v>1518328800</v>
      </c>
      <c r="M466" s="13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>
        <v>1517032800</v>
      </c>
      <c r="M467" s="13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>
        <v>1368594000</v>
      </c>
      <c r="M468" s="13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>
        <v>1555218000</v>
      </c>
      <c r="M470" s="13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>
        <v>1431925200</v>
      </c>
      <c r="M471" s="13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>
        <v>1481522400</v>
      </c>
      <c r="M472" s="13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>
        <v>1335934800</v>
      </c>
      <c r="M473" s="13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>
        <v>1552280400</v>
      </c>
      <c r="M474" s="13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>
        <v>1529989200</v>
      </c>
      <c r="M475" s="13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>
        <v>1418709600</v>
      </c>
      <c r="M476" s="13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>
        <v>1372136400</v>
      </c>
      <c r="M477" s="13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>
        <v>1533877200</v>
      </c>
      <c r="M478" s="13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>
        <v>1309064400</v>
      </c>
      <c r="M479" s="13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>
        <v>1425877200</v>
      </c>
      <c r="M480" s="13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>
        <v>1501304400</v>
      </c>
      <c r="M481" s="13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>
        <v>1268287200</v>
      </c>
      <c r="M482" s="13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>
        <v>1412139600</v>
      </c>
      <c r="M483" s="13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>
        <v>1330063200</v>
      </c>
      <c r="M484" s="13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>
        <v>1576130400</v>
      </c>
      <c r="M485" s="13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>
        <v>1407128400</v>
      </c>
      <c r="M486" s="13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>
        <v>1560142800</v>
      </c>
      <c r="M487" s="13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>
        <v>1520575200</v>
      </c>
      <c r="M488" s="13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>
        <v>1492664400</v>
      </c>
      <c r="M489" s="13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>
        <v>1454479200</v>
      </c>
      <c r="M490" s="13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>
        <v>1281934800</v>
      </c>
      <c r="M491" s="13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>
        <v>1573970400</v>
      </c>
      <c r="M492" s="13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>
        <v>1372654800</v>
      </c>
      <c r="M493" s="13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>
        <v>1275886800</v>
      </c>
      <c r="M494" s="13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>
        <v>1561784400</v>
      </c>
      <c r="M495" s="13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>
        <v>1332392400</v>
      </c>
      <c r="M496" s="13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>
        <v>1402376400</v>
      </c>
      <c r="M497" s="13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>
        <v>1495342800</v>
      </c>
      <c r="M498" s="13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>
        <v>1482213600</v>
      </c>
      <c r="M499" s="13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>
        <v>1420092000</v>
      </c>
      <c r="M500" s="13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>
        <v>1458018000</v>
      </c>
      <c r="M501" s="13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>
        <v>1367384400</v>
      </c>
      <c r="M502" s="13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>
        <v>1363064400</v>
      </c>
      <c r="M503" s="13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>
        <v>1343365200</v>
      </c>
      <c r="M504" s="13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>
        <v>1435726800</v>
      </c>
      <c r="M505" s="13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>
        <v>1431925200</v>
      </c>
      <c r="M506" s="13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>
        <v>1362722400</v>
      </c>
      <c r="M507" s="13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>
        <v>1511416800</v>
      </c>
      <c r="M508" s="13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>
        <v>1365483600</v>
      </c>
      <c r="M509" s="13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>
        <v>1532840400</v>
      </c>
      <c r="M510" s="13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>
        <v>1336194000</v>
      </c>
      <c r="M511" s="13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>
        <v>1527742800</v>
      </c>
      <c r="M512" s="13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>
        <v>1564030800</v>
      </c>
      <c r="M513" s="13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>
        <v>1404536400</v>
      </c>
      <c r="M514" s="13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8">
        <f t="shared" si="31"/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8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3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>
        <v>1281070800</v>
      </c>
      <c r="M518" s="13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>
        <v>1493960400</v>
      </c>
      <c r="M519" s="13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>
        <v>1519365600</v>
      </c>
      <c r="M520" s="13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>
        <v>1420696800</v>
      </c>
      <c r="M521" s="13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>
        <v>1555650000</v>
      </c>
      <c r="M522" s="13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>
        <v>1471928400</v>
      </c>
      <c r="M523" s="13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>
        <v>1341291600</v>
      </c>
      <c r="M524" s="13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>
        <v>1267682400</v>
      </c>
      <c r="M525" s="13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>
        <v>1272258000</v>
      </c>
      <c r="M526" s="13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>
        <v>1290492000</v>
      </c>
      <c r="M527" s="13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>
        <v>1451109600</v>
      </c>
      <c r="M528" s="13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>
        <v>1385186400</v>
      </c>
      <c r="M530" s="13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>
        <v>1399698000</v>
      </c>
      <c r="M531" s="13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>
        <v>1283230800</v>
      </c>
      <c r="M532" s="13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>
        <v>1384149600</v>
      </c>
      <c r="M533" s="13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>
        <v>1374642000</v>
      </c>
      <c r="M535" s="13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>
        <v>1534482000</v>
      </c>
      <c r="M536" s="13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>
        <v>1528434000</v>
      </c>
      <c r="M537" s="13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>
        <v>1282626000</v>
      </c>
      <c r="M538" s="13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>
        <v>1535605200</v>
      </c>
      <c r="M539" s="13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>
        <v>1379826000</v>
      </c>
      <c r="M540" s="13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>
        <v>1561957200</v>
      </c>
      <c r="M541" s="13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>
        <v>1525496400</v>
      </c>
      <c r="M542" s="13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>
        <v>1433912400</v>
      </c>
      <c r="M543" s="13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>
        <v>1453442400</v>
      </c>
      <c r="M544" s="13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>
        <v>1378875600</v>
      </c>
      <c r="M545" s="13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>
        <v>1452232800</v>
      </c>
      <c r="M546" s="13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>
        <v>1577253600</v>
      </c>
      <c r="M547" s="13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>
        <v>1537160400</v>
      </c>
      <c r="M548" s="13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>
        <v>1422165600</v>
      </c>
      <c r="M549" s="13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>
        <v>1459486800</v>
      </c>
      <c r="M550" s="13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>
        <v>1369717200</v>
      </c>
      <c r="M551" s="13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>
        <v>1330495200</v>
      </c>
      <c r="M552" s="13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>
        <v>1419055200</v>
      </c>
      <c r="M553" s="13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>
        <v>1480140000</v>
      </c>
      <c r="M554" s="13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>
        <v>1293948000</v>
      </c>
      <c r="M555" s="13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>
        <v>1396414800</v>
      </c>
      <c r="M557" s="13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>
        <v>1315285200</v>
      </c>
      <c r="M558" s="13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>
        <v>1443762000</v>
      </c>
      <c r="M559" s="13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>
        <v>1456293600</v>
      </c>
      <c r="M560" s="13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>
        <v>1470114000</v>
      </c>
      <c r="M561" s="13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>
        <v>1321596000</v>
      </c>
      <c r="M562" s="13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>
        <v>1318827600</v>
      </c>
      <c r="M563" s="13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>
        <v>1552366800</v>
      </c>
      <c r="M564" s="13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>
        <v>1542088800</v>
      </c>
      <c r="M565" s="13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>
        <v>1426395600</v>
      </c>
      <c r="M566" s="13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>
        <v>1321336800</v>
      </c>
      <c r="M567" s="13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>
        <v>1456293600</v>
      </c>
      <c r="M568" s="13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>
        <v>1404968400</v>
      </c>
      <c r="M569" s="13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>
        <v>1279170000</v>
      </c>
      <c r="M570" s="13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>
        <v>1294725600</v>
      </c>
      <c r="M571" s="13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>
        <v>1419055200</v>
      </c>
      <c r="M572" s="13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>
        <v>1434690000</v>
      </c>
      <c r="M573" s="13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>
        <v>1443416400</v>
      </c>
      <c r="M574" s="13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>
        <v>1399006800</v>
      </c>
      <c r="M575" s="13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>
        <v>1575698400</v>
      </c>
      <c r="M576" s="13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>
        <v>1400562000</v>
      </c>
      <c r="M577" s="13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>
        <v>1509512400</v>
      </c>
      <c r="M578" s="13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8">
        <f t="shared" si="35"/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3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>
        <v>1312693200</v>
      </c>
      <c r="M581" s="13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>
        <v>1393394400</v>
      </c>
      <c r="M582" s="13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>
        <v>1304053200</v>
      </c>
      <c r="M583" s="13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>
        <v>1433912400</v>
      </c>
      <c r="M584" s="13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>
        <v>1329717600</v>
      </c>
      <c r="M585" s="13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>
        <v>1335330000</v>
      </c>
      <c r="M586" s="13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>
        <v>1268888400</v>
      </c>
      <c r="M587" s="13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>
        <v>1289973600</v>
      </c>
      <c r="M588" s="13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>
        <v>1269493200</v>
      </c>
      <c r="M590" s="13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>
        <v>1436072400</v>
      </c>
      <c r="M591" s="13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>
        <v>1419141600</v>
      </c>
      <c r="M592" s="13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>
        <v>1279083600</v>
      </c>
      <c r="M593" s="13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>
        <v>1401426000</v>
      </c>
      <c r="M594" s="13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>
        <v>1395810000</v>
      </c>
      <c r="M595" s="13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>
        <v>1467003600</v>
      </c>
      <c r="M596" s="13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>
        <v>1268715600</v>
      </c>
      <c r="M597" s="13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>
        <v>1457157600</v>
      </c>
      <c r="M598" s="13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>
        <v>1573970400</v>
      </c>
      <c r="M599" s="13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>
        <v>1276578000</v>
      </c>
      <c r="M600" s="13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>
        <v>1423720800</v>
      </c>
      <c r="M601" s="13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>
        <v>1375160400</v>
      </c>
      <c r="M602" s="13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>
        <v>1401426000</v>
      </c>
      <c r="M603" s="13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>
        <v>1433480400</v>
      </c>
      <c r="M604" s="13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>
        <v>1555563600</v>
      </c>
      <c r="M605" s="13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>
        <v>1295676000</v>
      </c>
      <c r="M606" s="13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>
        <v>1443848400</v>
      </c>
      <c r="M607" s="13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>
        <v>1457330400</v>
      </c>
      <c r="M608" s="13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>
        <v>1395550800</v>
      </c>
      <c r="M609" s="13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>
        <v>1551852000</v>
      </c>
      <c r="M610" s="13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>
        <v>1547618400</v>
      </c>
      <c r="M611" s="13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>
        <v>1355637600</v>
      </c>
      <c r="M612" s="13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>
        <v>1374728400</v>
      </c>
      <c r="M613" s="13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>
        <v>1287810000</v>
      </c>
      <c r="M614" s="13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>
        <v>1484114400</v>
      </c>
      <c r="M616" s="13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>
        <v>1461906000</v>
      </c>
      <c r="M617" s="13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>
        <v>1379653200</v>
      </c>
      <c r="M618" s="13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>
        <v>1401858000</v>
      </c>
      <c r="M619" s="13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>
        <v>1367470800</v>
      </c>
      <c r="M620" s="13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>
        <v>1304658000</v>
      </c>
      <c r="M621" s="13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>
        <v>1467954000</v>
      </c>
      <c r="M622" s="13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>
        <v>1473742800</v>
      </c>
      <c r="M623" s="13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>
        <v>1523768400</v>
      </c>
      <c r="M624" s="13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>
        <v>1437022800</v>
      </c>
      <c r="M625" s="13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>
        <v>1422165600</v>
      </c>
      <c r="M626" s="13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>
        <v>1580104800</v>
      </c>
      <c r="M627" s="13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>
        <v>1285650000</v>
      </c>
      <c r="M628" s="13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>
        <v>1276664400</v>
      </c>
      <c r="M629" s="13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>
        <v>1286168400</v>
      </c>
      <c r="M630" s="13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>
        <v>1467781200</v>
      </c>
      <c r="M631" s="13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>
        <v>1556686800</v>
      </c>
      <c r="M632" s="13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>
        <v>1553576400</v>
      </c>
      <c r="M633" s="13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>
        <v>1414904400</v>
      </c>
      <c r="M634" s="13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>
        <v>1446876000</v>
      </c>
      <c r="M635" s="13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>
        <v>1490418000</v>
      </c>
      <c r="M636" s="13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>
        <v>1360389600</v>
      </c>
      <c r="M637" s="13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>
        <v>1326866400</v>
      </c>
      <c r="M638" s="13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>
        <v>1479103200</v>
      </c>
      <c r="M639" s="13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>
        <v>1280206800</v>
      </c>
      <c r="M640" s="13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>
        <v>1532754000</v>
      </c>
      <c r="M641" s="13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>
        <v>1453096800</v>
      </c>
      <c r="M642" s="13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8">
        <f t="shared" si="39"/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>
        <v>1488348000</v>
      </c>
      <c r="M645" s="13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>
        <v>1537938000</v>
      </c>
      <c r="M647" s="13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>
        <v>1363150800</v>
      </c>
      <c r="M648" s="13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>
        <v>1523250000</v>
      </c>
      <c r="M649" s="13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>
        <v>1499317200</v>
      </c>
      <c r="M650" s="13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>
        <v>1287550800</v>
      </c>
      <c r="M651" s="13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>
        <v>1404795600</v>
      </c>
      <c r="M652" s="13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>
        <v>1393048800</v>
      </c>
      <c r="M653" s="13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>
        <v>1470373200</v>
      </c>
      <c r="M654" s="13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>
        <v>1460091600</v>
      </c>
      <c r="M655" s="13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>
        <v>1440392400</v>
      </c>
      <c r="M656" s="13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>
        <v>1488434400</v>
      </c>
      <c r="M657" s="13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>
        <v>1514440800</v>
      </c>
      <c r="M658" s="13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>
        <v>1514354400</v>
      </c>
      <c r="M659" s="13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>
        <v>1440910800</v>
      </c>
      <c r="M660" s="13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>
        <v>1296108000</v>
      </c>
      <c r="M661" s="13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>
        <v>1440133200</v>
      </c>
      <c r="M662" s="13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>
        <v>1332910800</v>
      </c>
      <c r="M663" s="13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>
        <v>1544335200</v>
      </c>
      <c r="M664" s="13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>
        <v>1286427600</v>
      </c>
      <c r="M665" s="13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>
        <v>1329717600</v>
      </c>
      <c r="M666" s="13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>
        <v>1310187600</v>
      </c>
      <c r="M667" s="13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>
        <v>1377838800</v>
      </c>
      <c r="M668" s="13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>
        <v>1410325200</v>
      </c>
      <c r="M669" s="13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>
        <v>1343797200</v>
      </c>
      <c r="M670" s="13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>
        <v>1498453200</v>
      </c>
      <c r="M671" s="13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>
        <v>1456380000</v>
      </c>
      <c r="M672" s="13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>
        <v>1280552400</v>
      </c>
      <c r="M673" s="13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>
        <v>1521608400</v>
      </c>
      <c r="M674" s="13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>
        <v>1460696400</v>
      </c>
      <c r="M675" s="13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>
        <v>1313730000</v>
      </c>
      <c r="M676" s="13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>
        <v>1568178000</v>
      </c>
      <c r="M677" s="13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>
        <v>1348635600</v>
      </c>
      <c r="M678" s="13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>
        <v>1468126800</v>
      </c>
      <c r="M679" s="13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>
        <v>1547877600</v>
      </c>
      <c r="M680" s="13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>
        <v>1571374800</v>
      </c>
      <c r="M681" s="13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>
        <v>1576303200</v>
      </c>
      <c r="M682" s="13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>
        <v>1324447200</v>
      </c>
      <c r="M683" s="13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>
        <v>1386741600</v>
      </c>
      <c r="M684" s="13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>
        <v>1537074000</v>
      </c>
      <c r="M685" s="13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>
        <v>1522126800</v>
      </c>
      <c r="M688" s="13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>
        <v>1489298400</v>
      </c>
      <c r="M689" s="13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>
        <v>1547100000</v>
      </c>
      <c r="M690" s="13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>
        <v>1383022800</v>
      </c>
      <c r="M691" s="13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>
        <v>1322373600</v>
      </c>
      <c r="M692" s="13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>
        <v>1349240400</v>
      </c>
      <c r="M693" s="13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>
        <v>1562648400</v>
      </c>
      <c r="M694" s="13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>
        <v>1508216400</v>
      </c>
      <c r="M695" s="13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>
        <v>1511762400</v>
      </c>
      <c r="M696" s="13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>
        <v>1447480800</v>
      </c>
      <c r="M697" s="13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>
        <v>1429506000</v>
      </c>
      <c r="M698" s="13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>
        <v>1522472400</v>
      </c>
      <c r="M699" s="13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>
        <v>1561438800</v>
      </c>
      <c r="M701" s="13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>
        <v>1264399200</v>
      </c>
      <c r="M702" s="13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>
        <v>1301202000</v>
      </c>
      <c r="M703" s="13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>
        <v>1374469200</v>
      </c>
      <c r="M704" s="13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>
        <v>1334984400</v>
      </c>
      <c r="M705" s="13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>
        <v>1467608400</v>
      </c>
      <c r="M706" s="13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8">
        <f t="shared" si="43"/>
        <v>82.986666666666665</v>
      </c>
      <c r="J707" t="s">
        <v>40</v>
      </c>
      <c r="K707" t="s">
        <v>41</v>
      </c>
      <c r="L707">
        <v>1386741600</v>
      </c>
      <c r="M707" s="13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3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>
        <v>1544248800</v>
      </c>
      <c r="M709" s="13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>
        <v>1495429200</v>
      </c>
      <c r="M710" s="13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>
        <v>1334811600</v>
      </c>
      <c r="M711" s="13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>
        <v>1531544400</v>
      </c>
      <c r="M712" s="13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>
        <v>1453615200</v>
      </c>
      <c r="M713" s="13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>
        <v>1467954000</v>
      </c>
      <c r="M714" s="13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>
        <v>1471842000</v>
      </c>
      <c r="M715" s="13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>
        <v>1408424400</v>
      </c>
      <c r="M716" s="13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>
        <v>1281157200</v>
      </c>
      <c r="M717" s="13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>
        <v>1373432400</v>
      </c>
      <c r="M718" s="13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>
        <v>1313989200</v>
      </c>
      <c r="M719" s="13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>
        <v>1371445200</v>
      </c>
      <c r="M720" s="13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>
        <v>1338267600</v>
      </c>
      <c r="M721" s="13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>
        <v>1519192800</v>
      </c>
      <c r="M722" s="13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>
        <v>1522818000</v>
      </c>
      <c r="M723" s="13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>
        <v>1509948000</v>
      </c>
      <c r="M724" s="13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>
        <v>1456898400</v>
      </c>
      <c r="M725" s="13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>
        <v>1413954000</v>
      </c>
      <c r="M726" s="13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>
        <v>1416031200</v>
      </c>
      <c r="M727" s="13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>
        <v>1287982800</v>
      </c>
      <c r="M728" s="13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>
        <v>1547964000</v>
      </c>
      <c r="M729" s="13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>
        <v>1464152400</v>
      </c>
      <c r="M730" s="13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>
        <v>1359957600</v>
      </c>
      <c r="M731" s="13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>
        <v>1500786000</v>
      </c>
      <c r="M733" s="13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>
        <v>1490158800</v>
      </c>
      <c r="M734" s="13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>
        <v>1406178000</v>
      </c>
      <c r="M735" s="13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>
        <v>1485583200</v>
      </c>
      <c r="M736" s="13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>
        <v>1459314000</v>
      </c>
      <c r="M737" s="13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>
        <v>1424412000</v>
      </c>
      <c r="M738" s="13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>
        <v>1478844000</v>
      </c>
      <c r="M739" s="13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>
        <v>1416117600</v>
      </c>
      <c r="M740" s="13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>
        <v>1340946000</v>
      </c>
      <c r="M741" s="13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>
        <v>1486101600</v>
      </c>
      <c r="M742" s="13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>
        <v>1274590800</v>
      </c>
      <c r="M743" s="13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>
        <v>1263880800</v>
      </c>
      <c r="M744" s="13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>
        <v>1445403600</v>
      </c>
      <c r="M745" s="13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>
        <v>1533877200</v>
      </c>
      <c r="M746" s="13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>
        <v>1275195600</v>
      </c>
      <c r="M747" s="13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>
        <v>1318136400</v>
      </c>
      <c r="M748" s="13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>
        <v>1283403600</v>
      </c>
      <c r="M749" s="13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>
        <v>1267423200</v>
      </c>
      <c r="M750" s="13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>
        <v>1412744400</v>
      </c>
      <c r="M751" s="13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>
        <v>1277960400</v>
      </c>
      <c r="M752" s="13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>
        <v>1458190800</v>
      </c>
      <c r="M753" s="13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>
        <v>1280984400</v>
      </c>
      <c r="M754" s="13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>
        <v>1274590800</v>
      </c>
      <c r="M755" s="13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>
        <v>1351400400</v>
      </c>
      <c r="M756" s="13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>
        <v>1514354400</v>
      </c>
      <c r="M757" s="13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>
        <v>1421733600</v>
      </c>
      <c r="M758" s="13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>
        <v>1305176400</v>
      </c>
      <c r="M759" s="13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>
        <v>1517810400</v>
      </c>
      <c r="M761" s="13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>
        <v>1564635600</v>
      </c>
      <c r="M762" s="13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>
        <v>1500699600</v>
      </c>
      <c r="M763" s="13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>
        <v>1354082400</v>
      </c>
      <c r="M764" s="13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>
        <v>1336453200</v>
      </c>
      <c r="M765" s="13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>
        <v>1305262800</v>
      </c>
      <c r="M766" s="13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>
        <v>1492232400</v>
      </c>
      <c r="M767" s="13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>
        <v>1537333200</v>
      </c>
      <c r="M768" s="13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>
        <v>1444107600</v>
      </c>
      <c r="M769" s="13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>
        <v>1386741600</v>
      </c>
      <c r="M770" s="13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8">
        <f t="shared" si="47"/>
        <v>31.995894428152493</v>
      </c>
      <c r="J771" t="s">
        <v>21</v>
      </c>
      <c r="K771" t="s">
        <v>22</v>
      </c>
      <c r="L771">
        <v>1376542800</v>
      </c>
      <c r="M771" s="13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8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3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>
        <v>1548482400</v>
      </c>
      <c r="M773" s="13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>
        <v>1549692000</v>
      </c>
      <c r="M774" s="13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>
        <v>1492059600</v>
      </c>
      <c r="M775" s="13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>
        <v>1463979600</v>
      </c>
      <c r="M776" s="13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>
        <v>1415253600</v>
      </c>
      <c r="M777" s="13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>
        <v>1562216400</v>
      </c>
      <c r="M778" s="13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>
        <v>1316754000</v>
      </c>
      <c r="M779" s="13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>
        <v>1313211600</v>
      </c>
      <c r="M780" s="13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>
        <v>1439528400</v>
      </c>
      <c r="M781" s="13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>
        <v>1469163600</v>
      </c>
      <c r="M782" s="13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>
        <v>1288501200</v>
      </c>
      <c r="M783" s="13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>
        <v>1298959200</v>
      </c>
      <c r="M784" s="13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>
        <v>1387260000</v>
      </c>
      <c r="M785" s="13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>
        <v>1457244000</v>
      </c>
      <c r="M786" s="13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>
        <v>1556341200</v>
      </c>
      <c r="M787" s="13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>
        <v>1522126800</v>
      </c>
      <c r="M788" s="13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>
        <v>1350709200</v>
      </c>
      <c r="M790" s="13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>
        <v>1401166800</v>
      </c>
      <c r="M791" s="13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>
        <v>1266127200</v>
      </c>
      <c r="M792" s="13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>
        <v>1481436000</v>
      </c>
      <c r="M793" s="13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>
        <v>1372222800</v>
      </c>
      <c r="M794" s="13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>
        <v>1372136400</v>
      </c>
      <c r="M795" s="13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>
        <v>1513922400</v>
      </c>
      <c r="M796" s="13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>
        <v>1477976400</v>
      </c>
      <c r="M797" s="13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>
        <v>1407474000</v>
      </c>
      <c r="M798" s="13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>
        <v>1546149600</v>
      </c>
      <c r="M799" s="13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>
        <v>1338440400</v>
      </c>
      <c r="M800" s="13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>
        <v>1454133600</v>
      </c>
      <c r="M801" s="13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>
        <v>1434085200</v>
      </c>
      <c r="M802" s="13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>
        <v>1577772000</v>
      </c>
      <c r="M803" s="13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>
        <v>1562216400</v>
      </c>
      <c r="M804" s="13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>
        <v>1548568800</v>
      </c>
      <c r="M805" s="13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>
        <v>1514872800</v>
      </c>
      <c r="M806" s="13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>
        <v>1416031200</v>
      </c>
      <c r="M807" s="13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>
        <v>1330927200</v>
      </c>
      <c r="M808" s="13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>
        <v>1571115600</v>
      </c>
      <c r="M809" s="13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>
        <v>1463461200</v>
      </c>
      <c r="M810" s="13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>
        <v>1344920400</v>
      </c>
      <c r="M811" s="13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>
        <v>1511848800</v>
      </c>
      <c r="M812" s="13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>
        <v>1452319200</v>
      </c>
      <c r="M813" s="13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>
        <v>1346043600</v>
      </c>
      <c r="M815" s="13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>
        <v>1464325200</v>
      </c>
      <c r="M816" s="13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>
        <v>1392012000</v>
      </c>
      <c r="M818" s="13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>
        <v>1556946000</v>
      </c>
      <c r="M819" s="13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>
        <v>1548050400</v>
      </c>
      <c r="M820" s="13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>
        <v>1353736800</v>
      </c>
      <c r="M821" s="13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>
        <v>1532840400</v>
      </c>
      <c r="M822" s="13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>
        <v>1488261600</v>
      </c>
      <c r="M823" s="13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>
        <v>1393567200</v>
      </c>
      <c r="M824" s="13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>
        <v>1410325200</v>
      </c>
      <c r="M825" s="13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>
        <v>1276923600</v>
      </c>
      <c r="M826" s="13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>
        <v>1500958800</v>
      </c>
      <c r="M827" s="13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>
        <v>1292220000</v>
      </c>
      <c r="M828" s="13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>
        <v>1304398800</v>
      </c>
      <c r="M829" s="13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>
        <v>1535432400</v>
      </c>
      <c r="M830" s="13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>
        <v>1433826000</v>
      </c>
      <c r="M831" s="13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>
        <v>1514959200</v>
      </c>
      <c r="M832" s="13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>
        <v>1332738000</v>
      </c>
      <c r="M833" s="13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>
        <v>1445490000</v>
      </c>
      <c r="M834" s="13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8">
        <f t="shared" si="51"/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8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3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>
        <v>1425103200</v>
      </c>
      <c r="M837" s="13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>
        <v>1265349600</v>
      </c>
      <c r="M838" s="13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>
        <v>1301202000</v>
      </c>
      <c r="M839" s="13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>
        <v>1538024400</v>
      </c>
      <c r="M840" s="13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>
        <v>1395032400</v>
      </c>
      <c r="M841" s="13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>
        <v>1405486800</v>
      </c>
      <c r="M842" s="13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>
        <v>1455861600</v>
      </c>
      <c r="M843" s="13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>
        <v>1529038800</v>
      </c>
      <c r="M844" s="13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>
        <v>1535259600</v>
      </c>
      <c r="M845" s="13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>
        <v>1327212000</v>
      </c>
      <c r="M846" s="13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>
        <v>1526360400</v>
      </c>
      <c r="M847" s="13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>
        <v>1532149200</v>
      </c>
      <c r="M848" s="13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>
        <v>1515304800</v>
      </c>
      <c r="M849" s="13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>
        <v>1276318800</v>
      </c>
      <c r="M850" s="13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>
        <v>1328767200</v>
      </c>
      <c r="M851" s="13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>
        <v>1321682400</v>
      </c>
      <c r="M852" s="13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>
        <v>1335934800</v>
      </c>
      <c r="M853" s="13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>
        <v>1310792400</v>
      </c>
      <c r="M854" s="13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>
        <v>1308373200</v>
      </c>
      <c r="M857" s="13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>
        <v>1335243600</v>
      </c>
      <c r="M858" s="13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>
        <v>1328421600</v>
      </c>
      <c r="M859" s="13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>
        <v>1524286800</v>
      </c>
      <c r="M860" s="13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>
        <v>1362117600</v>
      </c>
      <c r="M861" s="13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>
        <v>1550556000</v>
      </c>
      <c r="M862" s="13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>
        <v>1269147600</v>
      </c>
      <c r="M863" s="13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>
        <v>1312174800</v>
      </c>
      <c r="M864" s="13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>
        <v>1434517200</v>
      </c>
      <c r="M865" s="13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>
        <v>1471582800</v>
      </c>
      <c r="M866" s="13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>
        <v>1410757200</v>
      </c>
      <c r="M867" s="13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>
        <v>1304830800</v>
      </c>
      <c r="M868" s="13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>
        <v>1539061200</v>
      </c>
      <c r="M869" s="13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>
        <v>1381554000</v>
      </c>
      <c r="M870" s="13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>
        <v>1277096400</v>
      </c>
      <c r="M871" s="13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>
        <v>1440392400</v>
      </c>
      <c r="M872" s="13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>
        <v>1509512400</v>
      </c>
      <c r="M873" s="13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>
        <v>1535950800</v>
      </c>
      <c r="M874" s="13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>
        <v>1389160800</v>
      </c>
      <c r="M875" s="13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>
        <v>1271998800</v>
      </c>
      <c r="M876" s="13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>
        <v>1294898400</v>
      </c>
      <c r="M877" s="13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>
        <v>1469509200</v>
      </c>
      <c r="M879" s="13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>
        <v>1579068000</v>
      </c>
      <c r="M880" s="13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>
        <v>1487743200</v>
      </c>
      <c r="M881" s="13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>
        <v>1563685200</v>
      </c>
      <c r="M882" s="13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>
        <v>1436418000</v>
      </c>
      <c r="M883" s="13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>
        <v>1421820000</v>
      </c>
      <c r="M884" s="13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>
        <v>1274763600</v>
      </c>
      <c r="M885" s="13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>
        <v>1399179600</v>
      </c>
      <c r="M886" s="13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>
        <v>1275800400</v>
      </c>
      <c r="M887" s="13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>
        <v>1282798800</v>
      </c>
      <c r="M888" s="13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>
        <v>1437109200</v>
      </c>
      <c r="M889" s="13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>
        <v>1491886800</v>
      </c>
      <c r="M890" s="13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>
        <v>1394600400</v>
      </c>
      <c r="M891" s="13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>
        <v>1561352400</v>
      </c>
      <c r="M892" s="13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>
        <v>1274418000</v>
      </c>
      <c r="M894" s="13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>
        <v>1434344400</v>
      </c>
      <c r="M895" s="13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>
        <v>1373518800</v>
      </c>
      <c r="M896" s="13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>
        <v>1517637600</v>
      </c>
      <c r="M897" s="13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>
        <v>1310619600</v>
      </c>
      <c r="M898" s="13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8">
        <f t="shared" si="55"/>
        <v>90.259259259259252</v>
      </c>
      <c r="J899" t="s">
        <v>21</v>
      </c>
      <c r="K899" t="s">
        <v>22</v>
      </c>
      <c r="L899">
        <v>1556427600</v>
      </c>
      <c r="M899" s="13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3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>
        <v>1381122000</v>
      </c>
      <c r="M901" s="13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>
        <v>1411102800</v>
      </c>
      <c r="M902" s="13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>
        <v>1531803600</v>
      </c>
      <c r="M903" s="13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>
        <v>1454133600</v>
      </c>
      <c r="M904" s="13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>
        <v>1336194000</v>
      </c>
      <c r="M905" s="13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>
        <v>1349326800</v>
      </c>
      <c r="M906" s="13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>
        <v>1379566800</v>
      </c>
      <c r="M907" s="13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>
        <v>1494651600</v>
      </c>
      <c r="M908" s="13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>
        <v>1303880400</v>
      </c>
      <c r="M909" s="13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>
        <v>1335934800</v>
      </c>
      <c r="M910" s="13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>
        <v>1421906400</v>
      </c>
      <c r="M912" s="13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>
        <v>1568005200</v>
      </c>
      <c r="M913" s="13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>
        <v>1346821200</v>
      </c>
      <c r="M914" s="13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>
        <v>1557637200</v>
      </c>
      <c r="M915" s="13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>
        <v>1375592400</v>
      </c>
      <c r="M916" s="13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>
        <v>1503982800</v>
      </c>
      <c r="M917" s="13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>
        <v>1418882400</v>
      </c>
      <c r="M918" s="13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>
        <v>1309237200</v>
      </c>
      <c r="M919" s="13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>
        <v>1343365200</v>
      </c>
      <c r="M920" s="13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>
        <v>1507957200</v>
      </c>
      <c r="M921" s="13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>
        <v>1549519200</v>
      </c>
      <c r="M922" s="13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>
        <v>1329026400</v>
      </c>
      <c r="M923" s="13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>
        <v>1544335200</v>
      </c>
      <c r="M924" s="13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>
        <v>1279083600</v>
      </c>
      <c r="M925" s="13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>
        <v>1572498000</v>
      </c>
      <c r="M926" s="13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>
        <v>1506056400</v>
      </c>
      <c r="M927" s="13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>
        <v>1463029200</v>
      </c>
      <c r="M928" s="13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>
        <v>1342069200</v>
      </c>
      <c r="M929" s="13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>
        <v>1388296800</v>
      </c>
      <c r="M930" s="13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>
        <v>1493787600</v>
      </c>
      <c r="M931" s="13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>
        <v>1424844000</v>
      </c>
      <c r="M932" s="13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>
        <v>1403931600</v>
      </c>
      <c r="M933" s="13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>
        <v>1394514000</v>
      </c>
      <c r="M934" s="13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>
        <v>1365397200</v>
      </c>
      <c r="M935" s="13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>
        <v>1456120800</v>
      </c>
      <c r="M936" s="13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>
        <v>1437714000</v>
      </c>
      <c r="M937" s="13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>
        <v>1563771600</v>
      </c>
      <c r="M938" s="13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>
        <v>1448517600</v>
      </c>
      <c r="M939" s="13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>
        <v>1528779600</v>
      </c>
      <c r="M940" s="13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>
        <v>1304744400</v>
      </c>
      <c r="M941" s="13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>
        <v>1294552800</v>
      </c>
      <c r="M943" s="13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>
        <v>1295935200</v>
      </c>
      <c r="M944" s="13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>
        <v>1411534800</v>
      </c>
      <c r="M945" s="13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>
        <v>1486706400</v>
      </c>
      <c r="M946" s="13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>
        <v>1333602000</v>
      </c>
      <c r="M947" s="13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>
        <v>1308200400</v>
      </c>
      <c r="M948" s="13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>
        <v>1411707600</v>
      </c>
      <c r="M949" s="13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>
        <v>1418364000</v>
      </c>
      <c r="M950" s="13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>
        <v>1429333200</v>
      </c>
      <c r="M951" s="13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>
        <v>1555390800</v>
      </c>
      <c r="M952" s="13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>
        <v>1482732000</v>
      </c>
      <c r="M953" s="13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>
        <v>1470718800</v>
      </c>
      <c r="M954" s="13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>
        <v>1450591200</v>
      </c>
      <c r="M955" s="13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>
        <v>1348290000</v>
      </c>
      <c r="M956" s="13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>
        <v>1353823200</v>
      </c>
      <c r="M957" s="13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>
        <v>1450764000</v>
      </c>
      <c r="M958" s="13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>
        <v>1329372000</v>
      </c>
      <c r="M959" s="13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>
        <v>1277096400</v>
      </c>
      <c r="M960" s="13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>
        <v>1277701200</v>
      </c>
      <c r="M961" s="13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>
        <v>1454911200</v>
      </c>
      <c r="M962" s="13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8">
        <f t="shared" si="59"/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8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3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>
        <v>1299304800</v>
      </c>
      <c r="M965" s="13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>
        <v>1431320400</v>
      </c>
      <c r="M966" s="13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>
        <v>1264399200</v>
      </c>
      <c r="M967" s="13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>
        <v>1497502800</v>
      </c>
      <c r="M968" s="13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>
        <v>1333688400</v>
      </c>
      <c r="M969" s="13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>
        <v>1293861600</v>
      </c>
      <c r="M970" s="13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>
        <v>1576994400</v>
      </c>
      <c r="M971" s="13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>
        <v>1304917200</v>
      </c>
      <c r="M972" s="13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>
        <v>1381208400</v>
      </c>
      <c r="M973" s="13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>
        <v>1401685200</v>
      </c>
      <c r="M974" s="13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>
        <v>1291960800</v>
      </c>
      <c r="M975" s="13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>
        <v>1368853200</v>
      </c>
      <c r="M976" s="13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>
        <v>1448776800</v>
      </c>
      <c r="M977" s="13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>
        <v>1296194400</v>
      </c>
      <c r="M978" s="13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>
        <v>1517983200</v>
      </c>
      <c r="M979" s="13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>
        <v>1478930400</v>
      </c>
      <c r="M980" s="13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>
        <v>1426395600</v>
      </c>
      <c r="M981" s="13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>
        <v>1446181200</v>
      </c>
      <c r="M982" s="13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>
        <v>1514181600</v>
      </c>
      <c r="M983" s="13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>
        <v>1311051600</v>
      </c>
      <c r="M984" s="13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>
        <v>1564894800</v>
      </c>
      <c r="M985" s="13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>
        <v>1567918800</v>
      </c>
      <c r="M986" s="13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>
        <v>1386309600</v>
      </c>
      <c r="M987" s="13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>
        <v>1301979600</v>
      </c>
      <c r="M988" s="13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>
        <v>1493269200</v>
      </c>
      <c r="M989" s="13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>
        <v>1478930400</v>
      </c>
      <c r="M990" s="13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>
        <v>1555390800</v>
      </c>
      <c r="M991" s="13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>
        <v>1456984800</v>
      </c>
      <c r="M992" s="13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>
        <v>1411621200</v>
      </c>
      <c r="M993" s="13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>
        <v>1525669200</v>
      </c>
      <c r="M994" s="13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>
        <v>1450936800</v>
      </c>
      <c r="M995" s="13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>
        <v>1413522000</v>
      </c>
      <c r="M996" s="13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>
        <v>1541307600</v>
      </c>
      <c r="M997" s="13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8">
        <f t="shared" si="63"/>
        <v>42.982142857142854</v>
      </c>
      <c r="J998" t="s">
        <v>21</v>
      </c>
      <c r="K998" t="s">
        <v>22</v>
      </c>
      <c r="L998">
        <v>1357106400</v>
      </c>
      <c r="M998" s="13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8">
        <f t="shared" si="63"/>
        <v>33.115107913669064</v>
      </c>
      <c r="J999" t="s">
        <v>107</v>
      </c>
      <c r="K999" t="s">
        <v>108</v>
      </c>
      <c r="L999">
        <v>1390197600</v>
      </c>
      <c r="M999" s="13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8">
        <f t="shared" si="63"/>
        <v>101.13101604278074</v>
      </c>
      <c r="J1000" t="s">
        <v>21</v>
      </c>
      <c r="K1000" t="s">
        <v>22</v>
      </c>
      <c r="L1000">
        <v>1265868000</v>
      </c>
      <c r="M1000" s="13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8">
        <f t="shared" si="63"/>
        <v>55.98841354723708</v>
      </c>
      <c r="J1001" t="s">
        <v>21</v>
      </c>
      <c r="K1001" t="s">
        <v>22</v>
      </c>
      <c r="L1001">
        <v>1467176400</v>
      </c>
      <c r="M1001" s="13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48576">
    <cfRule type="cellIs" dxfId="15" priority="1" operator="greaterThan">
      <formula>1.99</formula>
    </cfRule>
    <cfRule type="cellIs" dxfId="14" priority="2" operator="greaterThan">
      <formula>1.99</formula>
    </cfRule>
    <cfRule type="cellIs" dxfId="13" priority="3" operator="between">
      <formula>1</formula>
      <formula>2</formula>
    </cfRule>
    <cfRule type="cellIs" dxfId="12" priority="4" operator="lessThan">
      <formula>1</formula>
    </cfRule>
  </conditionalFormatting>
  <conditionalFormatting sqref="G1:G1048576">
    <cfRule type="containsText" dxfId="11" priority="5" operator="containsText" text="canceled">
      <formula>NOT(ISERROR(SEARCH("canceled",G1)))</formula>
    </cfRule>
    <cfRule type="containsText" dxfId="10" priority="6" operator="containsText" text="live">
      <formula>NOT(ISERROR(SEARCH("live",G1)))</formula>
    </cfRule>
    <cfRule type="containsText" dxfId="9" priority="7" operator="containsText" text="successful">
      <formula>NOT(ISERROR(SEARCH("successful",G1)))</formula>
    </cfRule>
    <cfRule type="containsText" dxfId="8" priority="8" operator="containsText" text="succesfull">
      <formula>NOT(ISERROR(SEARCH("succesfull",G1)))</formula>
    </cfRule>
    <cfRule type="containsText" dxfId="7" priority="9" operator="containsText" text="failed">
      <formula>NOT(ISERROR(SEARCH("failed",G1)))</formula>
    </cfRule>
    <cfRule type="containsText" dxfId="6" priority="10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6B45-2403-4BBF-91C1-9FFC2CCB25B6}">
  <dimension ref="A1:F14"/>
  <sheetViews>
    <sheetView workbookViewId="0">
      <selection activeCell="K4" sqref="K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2076</v>
      </c>
      <c r="B1" t="s">
        <v>2070</v>
      </c>
    </row>
    <row r="3" spans="1:6" x14ac:dyDescent="0.35">
      <c r="A3" s="9" t="s">
        <v>2069</v>
      </c>
      <c r="B3" s="9" t="s">
        <v>2068</v>
      </c>
    </row>
    <row r="4" spans="1:6" x14ac:dyDescent="0.3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0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2064</v>
      </c>
      <c r="E8">
        <v>4</v>
      </c>
      <c r="F8">
        <v>4</v>
      </c>
    </row>
    <row r="9" spans="1:6" x14ac:dyDescent="0.35">
      <c r="A9" s="10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932-ED31-45EB-91CA-14E14787C45D}">
  <dimension ref="A2:F30"/>
  <sheetViews>
    <sheetView workbookViewId="0">
      <selection activeCell="H3" sqref="G2:H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24" width="17.1640625" bestFit="1" customWidth="1"/>
    <col min="25" max="25" width="10.58203125" bestFit="1" customWidth="1"/>
  </cols>
  <sheetData>
    <row r="2" spans="1:6" x14ac:dyDescent="0.35">
      <c r="A2" s="9" t="s">
        <v>2076</v>
      </c>
      <c r="B2" t="s">
        <v>2070</v>
      </c>
    </row>
    <row r="4" spans="1:6" x14ac:dyDescent="0.35">
      <c r="A4" s="9" t="s">
        <v>2069</v>
      </c>
      <c r="B4" s="9" t="s">
        <v>2068</v>
      </c>
    </row>
    <row r="5" spans="1:6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0" t="s">
        <v>2065</v>
      </c>
      <c r="E7">
        <v>4</v>
      </c>
      <c r="F7">
        <v>4</v>
      </c>
    </row>
    <row r="8" spans="1:6" x14ac:dyDescent="0.35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0" t="s">
        <v>2043</v>
      </c>
      <c r="C10">
        <v>8</v>
      </c>
      <c r="E10">
        <v>10</v>
      </c>
      <c r="F10">
        <v>18</v>
      </c>
    </row>
    <row r="11" spans="1:6" x14ac:dyDescent="0.35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0" t="s">
        <v>2057</v>
      </c>
      <c r="C15">
        <v>3</v>
      </c>
      <c r="E15">
        <v>4</v>
      </c>
      <c r="F15">
        <v>7</v>
      </c>
    </row>
    <row r="16" spans="1:6" x14ac:dyDescent="0.35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0" t="s">
        <v>2056</v>
      </c>
      <c r="C20">
        <v>4</v>
      </c>
      <c r="E20">
        <v>4</v>
      </c>
      <c r="F20">
        <v>8</v>
      </c>
    </row>
    <row r="21" spans="1:6" x14ac:dyDescent="0.35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0" t="s">
        <v>2063</v>
      </c>
      <c r="C22">
        <v>9</v>
      </c>
      <c r="E22">
        <v>5</v>
      </c>
      <c r="F22">
        <v>14</v>
      </c>
    </row>
    <row r="23" spans="1:6" x14ac:dyDescent="0.35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0" t="s">
        <v>2059</v>
      </c>
      <c r="C25">
        <v>7</v>
      </c>
      <c r="E25">
        <v>14</v>
      </c>
      <c r="F25">
        <v>21</v>
      </c>
    </row>
    <row r="26" spans="1:6" x14ac:dyDescent="0.35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0" t="s">
        <v>2062</v>
      </c>
      <c r="E29">
        <v>3</v>
      </c>
      <c r="F29">
        <v>3</v>
      </c>
    </row>
    <row r="30" spans="1:6" x14ac:dyDescent="0.35">
      <c r="A30" s="10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A334-8C04-437D-8A3B-03921897C99F}">
  <dimension ref="A1:F18"/>
  <sheetViews>
    <sheetView workbookViewId="0">
      <selection activeCell="G24" sqref="G24"/>
    </sheetView>
  </sheetViews>
  <sheetFormatPr defaultRowHeight="15.5" x14ac:dyDescent="0.35"/>
  <cols>
    <col min="1" max="1" width="16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2031</v>
      </c>
      <c r="B1" t="s">
        <v>2070</v>
      </c>
    </row>
    <row r="2" spans="1:6" x14ac:dyDescent="0.35">
      <c r="A2" s="9" t="s">
        <v>2097</v>
      </c>
      <c r="B2" t="s">
        <v>2070</v>
      </c>
    </row>
    <row r="4" spans="1:6" x14ac:dyDescent="0.35">
      <c r="A4" s="9" t="s">
        <v>2098</v>
      </c>
      <c r="B4" s="9" t="s">
        <v>2068</v>
      </c>
    </row>
    <row r="5" spans="1:6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2" t="s">
        <v>2085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12" t="s">
        <v>2086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12" t="s">
        <v>2087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12" t="s">
        <v>2088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12" t="s">
        <v>2089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12" t="s">
        <v>2090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12" t="s">
        <v>2091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12" t="s">
        <v>2092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12" t="s">
        <v>2093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12" t="s">
        <v>2094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12" t="s">
        <v>2095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12" t="s">
        <v>2096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2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1795-2564-4296-B914-2AC63C60218A}">
  <dimension ref="B2:I14"/>
  <sheetViews>
    <sheetView topLeftCell="C1" zoomScale="102" workbookViewId="0">
      <selection activeCell="E18" sqref="E18"/>
    </sheetView>
  </sheetViews>
  <sheetFormatPr defaultRowHeight="15.5" x14ac:dyDescent="0.35"/>
  <cols>
    <col min="1" max="1" width="3.1640625" customWidth="1"/>
    <col min="2" max="2" width="16" customWidth="1"/>
    <col min="3" max="3" width="17.9140625" style="6" customWidth="1"/>
    <col min="4" max="4" width="15.08203125" style="6" customWidth="1"/>
    <col min="5" max="5" width="16.4140625" style="6" customWidth="1"/>
    <col min="6" max="6" width="14.08203125" style="6" customWidth="1"/>
    <col min="7" max="7" width="16.25" style="6" customWidth="1"/>
    <col min="8" max="8" width="15.6640625" style="6" customWidth="1"/>
    <col min="9" max="9" width="16.9140625" style="6" customWidth="1"/>
  </cols>
  <sheetData>
    <row r="2" spans="2:9" x14ac:dyDescent="0.35">
      <c r="B2" t="s">
        <v>2073</v>
      </c>
      <c r="C2" s="4" t="s">
        <v>2099</v>
      </c>
      <c r="D2" s="4" t="s">
        <v>2100</v>
      </c>
      <c r="E2" s="4" t="s">
        <v>2101</v>
      </c>
      <c r="F2" s="4" t="s">
        <v>2102</v>
      </c>
      <c r="G2" s="4" t="s">
        <v>2103</v>
      </c>
      <c r="H2" s="4" t="s">
        <v>2104</v>
      </c>
      <c r="I2" s="4" t="s">
        <v>2105</v>
      </c>
    </row>
    <row r="3" spans="2:9" x14ac:dyDescent="0.35">
      <c r="B3" t="s">
        <v>2106</v>
      </c>
      <c r="C3" s="6">
        <f>COUNTIFS(Data!$D$2:$D$1001, "&lt; 1000",Data!$G$2:$G$1001,"successful")</f>
        <v>30</v>
      </c>
      <c r="D3" s="6">
        <f>COUNTIFS(Data!$D$2:$D$1001, "&lt; 1000",Data!$G$2:$G$1001,"failed")</f>
        <v>20</v>
      </c>
      <c r="E3" s="6">
        <f>COUNTIFS(Data!$D$2:$D$1001, "&lt; 1000",Data!$G$2:$G$1001,"canceled")</f>
        <v>1</v>
      </c>
      <c r="F3" s="6">
        <f t="shared" ref="F3:F14" si="0">SUM(C3:E3)</f>
        <v>51</v>
      </c>
      <c r="G3" s="5">
        <f>$C3/$F3</f>
        <v>0.58823529411764708</v>
      </c>
      <c r="H3" s="5">
        <f>$D3/$F3</f>
        <v>0.39215686274509803</v>
      </c>
      <c r="I3" s="5">
        <f>E3/F3</f>
        <v>1.9607843137254902E-2</v>
      </c>
    </row>
    <row r="4" spans="2:9" x14ac:dyDescent="0.35">
      <c r="B4" t="s">
        <v>2107</v>
      </c>
      <c r="C4" s="6">
        <f>COUNTIFS(Data!$D$2:$D$1001,"&gt;999",Data!$D$2:$D$1001,"&lt;5000",Data!$G$2:$G$1001,"successful")</f>
        <v>191</v>
      </c>
      <c r="D4" s="6">
        <f>COUNTIFS(Data!$D$2:$D$1001,"&gt;999",Data!$D$2:$D$1001,"&lt;5000",Data!$G$2:$G$1001,"failed")</f>
        <v>38</v>
      </c>
      <c r="E4" s="6">
        <f>COUNTIFS(Data!$D$2:$D$1001,"&gt;999",Data!$D$2:$D$1001,"&lt;5000",Data!$G$2:$G$1001,"canceled")</f>
        <v>2</v>
      </c>
      <c r="F4" s="6">
        <f t="shared" si="0"/>
        <v>231</v>
      </c>
      <c r="G4" s="5">
        <f t="shared" ref="G4:G14" si="1">$C4/$F4</f>
        <v>0.82683982683982682</v>
      </c>
      <c r="H4" s="5">
        <f t="shared" ref="H4:H14" si="2">$D4/$F4</f>
        <v>0.16450216450216451</v>
      </c>
      <c r="I4" s="5">
        <f t="shared" ref="I4:I14" si="3">E4/F4</f>
        <v>8.658008658008658E-3</v>
      </c>
    </row>
    <row r="5" spans="2:9" x14ac:dyDescent="0.35">
      <c r="B5" t="s">
        <v>2108</v>
      </c>
      <c r="C5" s="6">
        <f>COUNTIFS(Data!$D$2:$D$1001,"&gt;4999",Data!$D$2:$D$1001,"&lt;10000",Data!$G$2:$G$1001,"successful")</f>
        <v>164</v>
      </c>
      <c r="D5" s="6">
        <f>COUNTIFS(Data!$D$2:$D$1001,"&gt;4999",Data!$D$2:$D$1001,"&lt;10000",Data!$G$2:$G$1001,"failed")</f>
        <v>126</v>
      </c>
      <c r="E5" s="6">
        <f>COUNTIFS(Data!$D$2:$D$1001,"&gt;4999",Data!$D$2:$D$1001,"&lt;10000",Data!$G$2:$G$1001,"canceled")</f>
        <v>25</v>
      </c>
      <c r="F5" s="6">
        <f t="shared" si="0"/>
        <v>315</v>
      </c>
      <c r="G5" s="5">
        <f t="shared" si="1"/>
        <v>0.52063492063492067</v>
      </c>
      <c r="H5" s="5">
        <f t="shared" si="2"/>
        <v>0.4</v>
      </c>
      <c r="I5" s="5">
        <f t="shared" si="3"/>
        <v>7.9365079365079361E-2</v>
      </c>
    </row>
    <row r="6" spans="2:9" x14ac:dyDescent="0.35">
      <c r="B6" t="s">
        <v>2109</v>
      </c>
      <c r="C6" s="6">
        <f>COUNTIFS(Data!$D$2:$D$1001,"&gt;9999",Data!$D$2:$D$1001,"&lt;15000",Data!$G$2:$G$1001,"successful")</f>
        <v>4</v>
      </c>
      <c r="D6" s="6">
        <f>COUNTIFS(Data!$D$2:$D$1001,"&gt;9999",Data!$D$2:$D$1001,"&lt;15000",Data!$G$2:$G$1001,"failed")</f>
        <v>5</v>
      </c>
      <c r="E6" s="6">
        <f>COUNTIFS(Data!$D$2:$D$1001,"&gt;9999",Data!$D$2:$D$1001,"&lt;15000",Data!$G$2:$G$1001,"canceled")</f>
        <v>0</v>
      </c>
      <c r="F6" s="6">
        <f t="shared" si="0"/>
        <v>9</v>
      </c>
      <c r="G6" s="5">
        <f t="shared" si="1"/>
        <v>0.44444444444444442</v>
      </c>
      <c r="H6" s="5">
        <f t="shared" si="2"/>
        <v>0.55555555555555558</v>
      </c>
      <c r="I6" s="5">
        <f t="shared" si="3"/>
        <v>0</v>
      </c>
    </row>
    <row r="7" spans="2:9" x14ac:dyDescent="0.35">
      <c r="B7" t="s">
        <v>2110</v>
      </c>
      <c r="C7" s="6">
        <f>COUNTIFS(Data!$D$2:$D$1001,"&gt;14999",Data!$D$2:$D$1001,"&lt;20000",Data!$G$2:$G$1001,"successful")</f>
        <v>10</v>
      </c>
      <c r="D7" s="6">
        <f>COUNTIFS(Data!$D$2:$D$1001,"&gt;14999",Data!$D$2:$D$1001,"&lt;20000",Data!$G$2:$G$1001,"failed")</f>
        <v>0</v>
      </c>
      <c r="E7" s="6">
        <f>COUNTIFS(Data!$D$2:$D$1001,"&gt;14999",Data!$D$2:$D$1001,"&lt;20000",Data!$G$2:$G$1001,"canceled")</f>
        <v>0</v>
      </c>
      <c r="F7" s="6">
        <f t="shared" si="0"/>
        <v>10</v>
      </c>
      <c r="G7" s="5">
        <f t="shared" si="1"/>
        <v>1</v>
      </c>
      <c r="H7" s="5">
        <f t="shared" si="2"/>
        <v>0</v>
      </c>
      <c r="I7" s="5">
        <f t="shared" si="3"/>
        <v>0</v>
      </c>
    </row>
    <row r="8" spans="2:9" x14ac:dyDescent="0.35">
      <c r="B8" t="s">
        <v>2111</v>
      </c>
      <c r="C8" s="6">
        <f>COUNTIFS(Data!$D$2:$D$1001,"&gt;19999",Data!$D$2:$D$1001,"&lt;25000",Data!$G$2:$G$1001,"successful")</f>
        <v>7</v>
      </c>
      <c r="D8" s="6">
        <f>COUNTIFS(Data!$D$2:$D$1001,"&gt;19999",Data!$D$2:$D$1001,"&lt;25000",Data!$G$2:$G$1001,"failed")</f>
        <v>0</v>
      </c>
      <c r="E8" s="6">
        <f>COUNTIFS(Data!$D$2:$D$1001,"&gt;19999",Data!$D$2:$D$1001,"&lt;25000",Data!$G$2:$G$1001,"canceled")</f>
        <v>0</v>
      </c>
      <c r="F8" s="6">
        <f t="shared" si="0"/>
        <v>7</v>
      </c>
      <c r="G8" s="5">
        <f t="shared" si="1"/>
        <v>1</v>
      </c>
      <c r="H8" s="5">
        <f t="shared" si="2"/>
        <v>0</v>
      </c>
      <c r="I8" s="5">
        <f t="shared" si="3"/>
        <v>0</v>
      </c>
    </row>
    <row r="9" spans="2:9" x14ac:dyDescent="0.35">
      <c r="B9" t="s">
        <v>2112</v>
      </c>
      <c r="C9" s="6">
        <f>COUNTIFS(Data!$D$2:$D$1001,"&gt;24999",Data!$D$2:$D$1001,"&lt;29999",Data!$G$2:$G$1001,"successful")</f>
        <v>11</v>
      </c>
      <c r="D9" s="6">
        <f>COUNTIFS(Data!$D$2:$D$1001,"&gt;24999",Data!$D$2:$D$1001,"&lt;29999",Data!$G$2:$G$1001,"failed")</f>
        <v>3</v>
      </c>
      <c r="E9" s="6">
        <f>COUNTIFS(Data!$D$2:$D$1001,"&gt;24999",Data!$D$2:$D$1001,"&lt;29999",Data!$G$2:$G$1001,"canceled")</f>
        <v>0</v>
      </c>
      <c r="F9" s="6">
        <f t="shared" si="0"/>
        <v>14</v>
      </c>
      <c r="G9" s="5">
        <f t="shared" si="1"/>
        <v>0.7857142857142857</v>
      </c>
      <c r="H9" s="5">
        <f t="shared" si="2"/>
        <v>0.21428571428571427</v>
      </c>
      <c r="I9" s="5">
        <f t="shared" si="3"/>
        <v>0</v>
      </c>
    </row>
    <row r="10" spans="2:9" x14ac:dyDescent="0.35">
      <c r="B10" t="s">
        <v>2113</v>
      </c>
      <c r="C10" s="6">
        <f>COUNTIFS(Data!$D$2:$D$1001,"&gt;29999",Data!$D$2:$D$1001,"&lt;35000",Data!$G$2:$G$1001,"successful")</f>
        <v>7</v>
      </c>
      <c r="D10" s="6">
        <f>COUNTIFS(Data!$D$2:$D$1001,"&gt;29999",Data!$D$2:$D$1001,"&lt;35000",Data!$G$2:$G$1001,"failed")</f>
        <v>0</v>
      </c>
      <c r="E10" s="6">
        <f>COUNTIFS(Data!$D$2:$D$1001,"&gt;29999",Data!$D$2:$D$1001,"&lt;35000",Data!$G$2:$G$1001,"canceled")</f>
        <v>0</v>
      </c>
      <c r="F10" s="6">
        <f t="shared" si="0"/>
        <v>7</v>
      </c>
      <c r="G10" s="5">
        <f t="shared" si="1"/>
        <v>1</v>
      </c>
      <c r="H10" s="5">
        <f t="shared" si="2"/>
        <v>0</v>
      </c>
      <c r="I10" s="5">
        <f t="shared" si="3"/>
        <v>0</v>
      </c>
    </row>
    <row r="11" spans="2:9" x14ac:dyDescent="0.35">
      <c r="B11" t="s">
        <v>2114</v>
      </c>
      <c r="C11" s="6">
        <f>COUNTIFS(Data!$D$2:$D$1001,"&gt;34999",Data!$D$2:$D$1001,"&lt;39999",Data!$G$2:$G$1001,"successful")</f>
        <v>8</v>
      </c>
      <c r="D11" s="6">
        <f>COUNTIFS(Data!$D$2:$D$1001,"&gt;34999",Data!$D$2:$D$1001,"&lt;39999",Data!$G$2:$G$1001,"failed")</f>
        <v>3</v>
      </c>
      <c r="E11" s="6">
        <f>COUNTIFS(Data!$D$2:$D$1001,"&gt;34999",Data!$D$2:$D$1001,"&lt;39999",Data!$G$2:$G$1001,"canceled")</f>
        <v>1</v>
      </c>
      <c r="F11" s="6">
        <f t="shared" si="0"/>
        <v>12</v>
      </c>
      <c r="G11" s="5">
        <f t="shared" si="1"/>
        <v>0.66666666666666663</v>
      </c>
      <c r="H11" s="5">
        <f t="shared" si="2"/>
        <v>0.25</v>
      </c>
      <c r="I11" s="5">
        <f t="shared" si="3"/>
        <v>8.3333333333333329E-2</v>
      </c>
    </row>
    <row r="12" spans="2:9" x14ac:dyDescent="0.35">
      <c r="B12" t="s">
        <v>2115</v>
      </c>
      <c r="C12" s="6">
        <f>COUNTIFS(Data!$D$2:$D$1001,"&gt;39999",Data!$D$2:$D$1001,"&lt;45000",Data!$G$2:$G$1001,"successful")</f>
        <v>11</v>
      </c>
      <c r="D12" s="6">
        <f>COUNTIFS(Data!$D$2:$D$1001,"&gt;39999",Data!$D$2:$D$1001,"&lt;45000",Data!$G$2:$G$1001,"failed")</f>
        <v>3</v>
      </c>
      <c r="E12" s="6">
        <f>COUNTIFS(Data!$D$2:$D$1001,"&gt;39999",Data!$D$2:$D$1001,"&lt;45000",Data!$G$2:$G$1001,"canceled")</f>
        <v>0</v>
      </c>
      <c r="F12" s="6">
        <f t="shared" si="0"/>
        <v>14</v>
      </c>
      <c r="G12" s="5">
        <f t="shared" si="1"/>
        <v>0.7857142857142857</v>
      </c>
      <c r="H12" s="5">
        <f t="shared" si="2"/>
        <v>0.21428571428571427</v>
      </c>
      <c r="I12" s="5">
        <f t="shared" si="3"/>
        <v>0</v>
      </c>
    </row>
    <row r="13" spans="2:9" x14ac:dyDescent="0.35">
      <c r="B13" t="s">
        <v>2116</v>
      </c>
      <c r="C13" s="6">
        <f>COUNTIFS(Data!$D$2:$D$1001,"&gt;44999",Data!$D$2:$D$1001,"&lt;49999",Data!$G$2:$G$1001,"successful")</f>
        <v>8</v>
      </c>
      <c r="D13" s="6">
        <f>COUNTIFS(Data!$D$2:$D$1001,"&gt;44999",Data!$D$2:$D$1001,"&lt;49999",Data!$G$2:$G$1001,"failed")</f>
        <v>3</v>
      </c>
      <c r="E13" s="6">
        <f>COUNTIFS(Data!$D$2:$D$1001,"&gt;44999",Data!$D$2:$D$1001,"&lt;49999",Data!$G$2:$G$1001,"canceled")</f>
        <v>0</v>
      </c>
      <c r="F13" s="6">
        <f t="shared" si="0"/>
        <v>11</v>
      </c>
      <c r="G13" s="5">
        <f t="shared" si="1"/>
        <v>0.72727272727272729</v>
      </c>
      <c r="H13" s="5">
        <f t="shared" si="2"/>
        <v>0.27272727272727271</v>
      </c>
      <c r="I13" s="5">
        <f t="shared" si="3"/>
        <v>0</v>
      </c>
    </row>
    <row r="14" spans="2:9" ht="31" x14ac:dyDescent="0.35">
      <c r="B14" s="14" t="s">
        <v>2117</v>
      </c>
      <c r="C14" s="6">
        <f>COUNTIFS(Data!$D$2:$D$1001,"&gt;49999",Data!$G$2:$G$1001,"successful")</f>
        <v>114</v>
      </c>
      <c r="D14" s="6">
        <f>COUNTIFS(Data!$D$2:$D$1001,"&gt;49999",Data!$G$2:$G$1001,"failed")</f>
        <v>163</v>
      </c>
      <c r="E14" s="6">
        <f>COUNTIFS(Data!$D$2:$D$1001,"&gt;49999",Data!$G$2:$G$1001,"canceled")</f>
        <v>28</v>
      </c>
      <c r="F14" s="6">
        <f t="shared" si="0"/>
        <v>305</v>
      </c>
      <c r="G14" s="5">
        <f t="shared" si="1"/>
        <v>0.3737704918032787</v>
      </c>
      <c r="H14" s="5">
        <f t="shared" si="2"/>
        <v>0.53442622950819674</v>
      </c>
      <c r="I14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80DD-CD5B-498A-A345-F18BBC6B4F6D}">
  <dimension ref="A1:N566"/>
  <sheetViews>
    <sheetView zoomScale="109" workbookViewId="0">
      <selection activeCell="H11" sqref="H11"/>
    </sheetView>
  </sheetViews>
  <sheetFormatPr defaultColWidth="10.6640625" defaultRowHeight="15.5" x14ac:dyDescent="0.35"/>
  <cols>
    <col min="2" max="2" width="13" bestFit="1" customWidth="1"/>
    <col min="3" max="3" width="4" customWidth="1"/>
    <col min="6" max="6" width="5.5" customWidth="1"/>
  </cols>
  <sheetData>
    <row r="1" spans="1:14" s="1" customFormat="1" x14ac:dyDescent="0.35">
      <c r="A1" s="1" t="s">
        <v>2075</v>
      </c>
      <c r="B1" s="1" t="s">
        <v>5</v>
      </c>
      <c r="D1" s="1" t="s">
        <v>2075</v>
      </c>
      <c r="E1" s="1" t="s">
        <v>5</v>
      </c>
    </row>
    <row r="2" spans="1:14" x14ac:dyDescent="0.35">
      <c r="A2" t="s">
        <v>20</v>
      </c>
      <c r="B2">
        <v>158</v>
      </c>
      <c r="D2" t="s">
        <v>14</v>
      </c>
      <c r="E2">
        <v>0</v>
      </c>
      <c r="G2" s="1"/>
      <c r="H2" s="1"/>
      <c r="I2" s="1"/>
      <c r="J2" s="4"/>
      <c r="K2" s="4"/>
      <c r="L2" s="4"/>
      <c r="M2" s="4"/>
      <c r="N2" s="1"/>
    </row>
    <row r="3" spans="1:14" x14ac:dyDescent="0.35">
      <c r="A3" t="s">
        <v>20</v>
      </c>
      <c r="B3">
        <v>1425</v>
      </c>
      <c r="D3" t="s">
        <v>14</v>
      </c>
      <c r="E3">
        <v>24</v>
      </c>
      <c r="G3" s="15"/>
      <c r="H3" s="16" t="s">
        <v>2118</v>
      </c>
      <c r="I3" s="16" t="s">
        <v>2119</v>
      </c>
      <c r="J3" s="17" t="s">
        <v>2120</v>
      </c>
      <c r="K3" s="17" t="s">
        <v>2121</v>
      </c>
      <c r="L3" s="17" t="s">
        <v>2122</v>
      </c>
      <c r="M3" s="17" t="s">
        <v>2123</v>
      </c>
    </row>
    <row r="4" spans="1:14" x14ac:dyDescent="0.35">
      <c r="A4" t="s">
        <v>20</v>
      </c>
      <c r="B4">
        <v>174</v>
      </c>
      <c r="D4" t="s">
        <v>14</v>
      </c>
      <c r="E4">
        <v>53</v>
      </c>
      <c r="G4" s="16" t="s">
        <v>2124</v>
      </c>
      <c r="H4" s="18">
        <f>AVERAGE(B3:B567)</f>
        <v>852.3758865248227</v>
      </c>
      <c r="I4" s="19">
        <f>MEDIAN(B3:B567)</f>
        <v>201.5</v>
      </c>
      <c r="J4" s="20">
        <f>MIN(B3:B567)</f>
        <v>16</v>
      </c>
      <c r="K4" s="20">
        <f>MAX(B3:B567)</f>
        <v>7295</v>
      </c>
      <c r="L4" s="21">
        <f>_xlfn.VAR.P(B3:B567)</f>
        <v>1605363.2168653489</v>
      </c>
      <c r="M4" s="21">
        <f>_xlfn.STDEV.P(B3:B567)</f>
        <v>1267.0292880850659</v>
      </c>
    </row>
    <row r="5" spans="1:14" x14ac:dyDescent="0.35">
      <c r="A5" t="s">
        <v>20</v>
      </c>
      <c r="B5">
        <v>227</v>
      </c>
      <c r="D5" t="s">
        <v>14</v>
      </c>
      <c r="E5">
        <v>18</v>
      </c>
      <c r="G5" s="16" t="s">
        <v>2125</v>
      </c>
      <c r="H5" s="18">
        <f>AVERAGE(E3:E366)</f>
        <v>587.22865013774106</v>
      </c>
      <c r="I5" s="19">
        <f>MEDIAN(E3:E366)</f>
        <v>115</v>
      </c>
      <c r="J5" s="20">
        <f>MIN(E3:E366)</f>
        <v>0</v>
      </c>
      <c r="K5" s="20">
        <f>MAX(E3:E366)</f>
        <v>6080</v>
      </c>
      <c r="L5" s="21">
        <f>VAR(E3:E366)</f>
        <v>925716.28182883584</v>
      </c>
      <c r="M5" s="21">
        <f>_xlfn.STDEV.P(E3:E366)</f>
        <v>960.81533045339461</v>
      </c>
    </row>
    <row r="6" spans="1:14" x14ac:dyDescent="0.35">
      <c r="A6" t="s">
        <v>20</v>
      </c>
      <c r="B6">
        <v>220</v>
      </c>
      <c r="D6" t="s">
        <v>14</v>
      </c>
      <c r="E6">
        <v>44</v>
      </c>
      <c r="J6" s="6"/>
      <c r="K6" s="6"/>
      <c r="L6" s="6"/>
      <c r="M6" s="6"/>
    </row>
    <row r="7" spans="1:14" x14ac:dyDescent="0.35">
      <c r="A7" t="s">
        <v>20</v>
      </c>
      <c r="B7">
        <v>98</v>
      </c>
      <c r="D7" t="s">
        <v>14</v>
      </c>
      <c r="E7">
        <v>27</v>
      </c>
      <c r="G7" t="s">
        <v>2126</v>
      </c>
      <c r="J7" s="6"/>
      <c r="K7" s="6"/>
      <c r="L7" s="6"/>
      <c r="M7" s="6"/>
    </row>
    <row r="8" spans="1:14" x14ac:dyDescent="0.35">
      <c r="A8" t="s">
        <v>20</v>
      </c>
      <c r="B8">
        <v>100</v>
      </c>
      <c r="D8" t="s">
        <v>14</v>
      </c>
      <c r="E8">
        <v>55</v>
      </c>
    </row>
    <row r="9" spans="1:14" x14ac:dyDescent="0.35">
      <c r="A9" t="s">
        <v>20</v>
      </c>
      <c r="B9">
        <v>1249</v>
      </c>
      <c r="D9" t="s">
        <v>14</v>
      </c>
      <c r="E9">
        <v>200</v>
      </c>
    </row>
    <row r="10" spans="1:14" x14ac:dyDescent="0.35">
      <c r="A10" t="s">
        <v>20</v>
      </c>
      <c r="B10">
        <v>1396</v>
      </c>
      <c r="D10" t="s">
        <v>14</v>
      </c>
      <c r="E10">
        <v>452</v>
      </c>
    </row>
    <row r="11" spans="1:14" x14ac:dyDescent="0.35">
      <c r="A11" t="s">
        <v>20</v>
      </c>
      <c r="B11">
        <v>890</v>
      </c>
      <c r="D11" t="s">
        <v>14</v>
      </c>
      <c r="E11">
        <v>674</v>
      </c>
    </row>
    <row r="12" spans="1:14" x14ac:dyDescent="0.35">
      <c r="A12" t="s">
        <v>20</v>
      </c>
      <c r="B12">
        <v>142</v>
      </c>
      <c r="D12" t="s">
        <v>14</v>
      </c>
      <c r="E12">
        <v>558</v>
      </c>
    </row>
    <row r="13" spans="1:14" x14ac:dyDescent="0.35">
      <c r="A13" t="s">
        <v>20</v>
      </c>
      <c r="B13">
        <v>2673</v>
      </c>
      <c r="D13" t="s">
        <v>14</v>
      </c>
      <c r="E13">
        <v>15</v>
      </c>
    </row>
    <row r="14" spans="1:14" x14ac:dyDescent="0.35">
      <c r="A14" t="s">
        <v>20</v>
      </c>
      <c r="B14">
        <v>163</v>
      </c>
      <c r="D14" t="s">
        <v>14</v>
      </c>
      <c r="E14">
        <v>2307</v>
      </c>
    </row>
    <row r="15" spans="1:14" x14ac:dyDescent="0.35">
      <c r="A15" t="s">
        <v>20</v>
      </c>
      <c r="B15">
        <v>2220</v>
      </c>
      <c r="D15" t="s">
        <v>14</v>
      </c>
      <c r="E15">
        <v>88</v>
      </c>
    </row>
    <row r="16" spans="1:14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sortState xmlns:xlrd2="http://schemas.microsoft.com/office/spreadsheetml/2017/richdata2" ref="A2:B930">
    <sortCondition ref="A1:A930"/>
  </sortState>
  <conditionalFormatting sqref="A931:A1048576 A1:A566 D1:D365">
    <cfRule type="containsText" dxfId="5" priority="5" operator="containsText" text="canceled">
      <formula>NOT(ISERROR(SEARCH("canceled",A1)))</formula>
    </cfRule>
    <cfRule type="containsText" dxfId="4" priority="6" operator="containsText" text="live">
      <formula>NOT(ISERROR(SEARCH("live",A1)))</formula>
    </cfRule>
    <cfRule type="containsText" dxfId="3" priority="7" operator="containsText" text="successful">
      <formula>NOT(ISERROR(SEARCH("successful",A1)))</formula>
    </cfRule>
    <cfRule type="containsText" dxfId="2" priority="8" operator="containsText" text="succesfull">
      <formula>NOT(ISERROR(SEARCH("succesfull",A1)))</formula>
    </cfRule>
    <cfRule type="containsText" dxfId="1" priority="9" operator="containsText" text="failed">
      <formula>NOT(ISERROR(SEARCH("failed",A1)))</formula>
    </cfRule>
    <cfRule type="containsText" dxfId="0" priority="10" operator="containsText" text="successful">
      <formula>NOT(ISERROR(SEARCH("successful",A1)))</formula>
    </cfRule>
  </conditionalFormatting>
  <pageMargins left="0.75" right="0.75" top="1" bottom="1" header="0.5" footer="0.5"/>
  <pageSetup orientation="portrait" r:id="rId1"/>
  <ignoredErrors>
    <ignoredError sqref="H4:M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01"/>
  <sheetViews>
    <sheetView workbookViewId="0">
      <selection activeCell="N2" sqref="N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Campaigns by Cat</vt:lpstr>
      <vt:lpstr>Campaigns by SubCat</vt:lpstr>
      <vt:lpstr>Outcome by Date</vt:lpstr>
      <vt:lpstr>CF Goal Anal</vt:lpstr>
      <vt:lpstr>Stats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Barbara Kocurek</cp:lastModifiedBy>
  <dcterms:created xsi:type="dcterms:W3CDTF">2021-09-29T18:52:28Z</dcterms:created>
  <dcterms:modified xsi:type="dcterms:W3CDTF">2023-05-04T12:23:52Z</dcterms:modified>
</cp:coreProperties>
</file>