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430"/>
  <workbookPr autoCompressPictures="0"/>
  <bookViews>
    <workbookView xWindow="0" yWindow="0" windowWidth="28900" windowHeight="13440"/>
  </bookViews>
  <sheets>
    <sheet name="Active Transit Buses" sheetId="4" r:id="rId1"/>
    <sheet name="Condensed" sheetId="2" state="hidden"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4" l="1"/>
  <c r="I12" i="4"/>
  <c r="C8" i="4"/>
  <c r="C9" i="4"/>
  <c r="D9" i="4"/>
  <c r="E9" i="4"/>
  <c r="F9" i="4"/>
  <c r="G9" i="4"/>
  <c r="H9" i="4"/>
  <c r="I9" i="4"/>
  <c r="G4" i="4"/>
  <c r="C10" i="4"/>
  <c r="D10" i="4"/>
  <c r="E10" i="4"/>
  <c r="F10" i="4"/>
  <c r="G10" i="4"/>
  <c r="H10" i="4"/>
  <c r="I10" i="4"/>
  <c r="F8" i="4"/>
  <c r="D8" i="4"/>
  <c r="E8" i="4"/>
  <c r="G8" i="4"/>
  <c r="H8" i="4"/>
  <c r="I8" i="4"/>
  <c r="I4" i="4"/>
  <c r="I5" i="4"/>
  <c r="I7" i="4"/>
</calcChain>
</file>

<file path=xl/sharedStrings.xml><?xml version="1.0" encoding="utf-8"?>
<sst xmlns="http://schemas.openxmlformats.org/spreadsheetml/2006/main" count="28" uniqueCount="21">
  <si>
    <t>Diesel</t>
  </si>
  <si>
    <t>Electric &amp; Hybrid</t>
  </si>
  <si>
    <t>Gasoline</t>
  </si>
  <si>
    <t>Other</t>
  </si>
  <si>
    <t>Total</t>
  </si>
  <si>
    <t>Notes:</t>
  </si>
  <si>
    <t>Year</t>
  </si>
  <si>
    <t>Data Source:</t>
  </si>
  <si>
    <t>CNG, LNG &amp; Blends</t>
  </si>
  <si>
    <t xml:space="preserve">U.S. Transit Bus Purchases by Fuel Type and Year </t>
  </si>
  <si>
    <t>Bus totals go back to 1926 in Table 17 of Appendix A of 2011 Public Transportation Fact Book (url listed above).</t>
  </si>
  <si>
    <t>Available at www.afdc.energy.gov/data/</t>
  </si>
  <si>
    <t xml:space="preserve">U.S. Transit Bus Fleet by Fuel Type and Year </t>
  </si>
  <si>
    <t xml:space="preserve">* Biodiesel was counted in the "other" category until 2008.  Current numbers do not indicate methodology for defining what blend qualifies a bus as biodiesel and discretion is advised in the use of these numbers beyond basic trend analyses. </t>
  </si>
  <si>
    <t xml:space="preserve">  2012**</t>
  </si>
  <si>
    <t>**2012 vehicle power source percentages were not available from the Public Transportation Fact Book, so an average of 2011 and 2013 power source percentages in combination with the number of transit buses in 2012 is used in place of the missing values.</t>
  </si>
  <si>
    <t>2012**</t>
  </si>
  <si>
    <t>Biodiesel*</t>
  </si>
  <si>
    <t>"Other" includes propane, bio/soy fuel, biodiesel (in 2007), hydrogen, methanol, ethanol and various blends.</t>
  </si>
  <si>
    <t>Derived from Tables 21 and 34 in Appendix A of 2016 Public Transportation Fact Book.  Available at http://www.apta.com/resources/statistics/Pages/transitstats.aspx</t>
  </si>
  <si>
    <t>Last updated 08/24/2016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</si>
</sst>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000000"/>
    <numFmt numFmtId="166" formatCode="#,##0.000000"/>
  </numFmts>
  <fonts count="26" x14ac:knownFonts="1">
    <font>
      <sz val="10"/>
      <name val="Arial"/>
    </font>
    <font>
      <sz val="8"/>
      <name val="Arial"/>
      <family val="2"/>
    </font>
    <font>
      <b/>
      <sz val="10"/>
      <name val="Arial"/>
      <family val="2"/>
    </font>
    <font>
      <b/>
      <sz val="12"/>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0"/>
      <color theme="10"/>
      <name val="Arial"/>
      <family val="2"/>
    </font>
    <font>
      <u/>
      <sz val="10"/>
      <color theme="11"/>
      <name val="Arial"/>
      <family val="2"/>
    </font>
    <font>
      <u/>
      <sz val="11"/>
      <color theme="10"/>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6">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s>
  <cellStyleXfs count="49">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6" applyNumberFormat="0" applyAlignment="0" applyProtection="0"/>
    <xf numFmtId="0" fontId="10" fillId="28" borderId="7" applyNumberFormat="0" applyAlignment="0" applyProtection="0"/>
    <xf numFmtId="43" fontId="5" fillId="0" borderId="0" applyFont="0" applyFill="0" applyBorder="0" applyAlignment="0" applyProtection="0"/>
    <xf numFmtId="0" fontId="11" fillId="0" borderId="0" applyNumberFormat="0" applyFill="0" applyBorder="0" applyAlignment="0" applyProtection="0"/>
    <xf numFmtId="0" fontId="12" fillId="29" borderId="0" applyNumberFormat="0" applyBorder="0" applyAlignment="0" applyProtection="0"/>
    <xf numFmtId="0" fontId="13" fillId="0" borderId="8"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0" applyNumberFormat="0" applyFill="0" applyBorder="0" applyAlignment="0" applyProtection="0"/>
    <xf numFmtId="0" fontId="16" fillId="30" borderId="6" applyNumberFormat="0" applyAlignment="0" applyProtection="0"/>
    <xf numFmtId="0" fontId="17" fillId="0" borderId="11" applyNumberFormat="0" applyFill="0" applyAlignment="0" applyProtection="0"/>
    <xf numFmtId="0" fontId="18" fillId="31" borderId="0" applyNumberFormat="0" applyBorder="0" applyAlignment="0" applyProtection="0"/>
    <xf numFmtId="0" fontId="6" fillId="0" borderId="0"/>
    <xf numFmtId="0" fontId="6" fillId="32" borderId="12" applyNumberFormat="0" applyFont="0" applyAlignment="0" applyProtection="0"/>
    <xf numFmtId="0" fontId="19" fillId="27" borderId="13" applyNumberFormat="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cellStyleXfs>
  <cellXfs count="62">
    <xf numFmtId="0" fontId="0" fillId="0" borderId="0" xfId="0"/>
    <xf numFmtId="3" fontId="0" fillId="0" borderId="0" xfId="0" applyNumberFormat="1"/>
    <xf numFmtId="0" fontId="2" fillId="0" borderId="0" xfId="0" applyFont="1" applyAlignment="1">
      <alignment horizontal="center" wrapText="1"/>
    </xf>
    <xf numFmtId="0" fontId="0" fillId="0" borderId="0" xfId="0" applyBorder="1"/>
    <xf numFmtId="3" fontId="0" fillId="0" borderId="0" xfId="0" applyNumberFormat="1" applyBorder="1"/>
    <xf numFmtId="0" fontId="0" fillId="0" borderId="1" xfId="0" applyBorder="1" applyAlignment="1">
      <alignment horizontal="center"/>
    </xf>
    <xf numFmtId="0" fontId="0" fillId="0" borderId="2" xfId="0" applyBorder="1" applyAlignment="1">
      <alignment horizontal="center"/>
    </xf>
    <xf numFmtId="0" fontId="2" fillId="0" borderId="0" xfId="0" applyFont="1" applyBorder="1" applyAlignment="1">
      <alignment horizontal="left"/>
    </xf>
    <xf numFmtId="0" fontId="2" fillId="0" borderId="0" xfId="0" applyFont="1" applyAlignment="1">
      <alignment horizontal="left"/>
    </xf>
    <xf numFmtId="0" fontId="2" fillId="0" borderId="0" xfId="0" applyFont="1" applyBorder="1" applyAlignment="1">
      <alignment horizontal="center" wrapText="1"/>
    </xf>
    <xf numFmtId="164" fontId="0" fillId="0" borderId="3" xfId="28" applyNumberFormat="1" applyFont="1" applyBorder="1"/>
    <xf numFmtId="164" fontId="0" fillId="0" borderId="5" xfId="28" applyNumberFormat="1" applyFont="1" applyBorder="1"/>
    <xf numFmtId="43" fontId="0" fillId="0" borderId="0" xfId="0" applyNumberFormat="1"/>
    <xf numFmtId="0" fontId="3" fillId="0" borderId="0" xfId="0" applyFont="1" applyBorder="1" applyAlignment="1">
      <alignment horizontal="center" wrapText="1"/>
    </xf>
    <xf numFmtId="164" fontId="0" fillId="0" borderId="3" xfId="28" applyNumberFormat="1" applyFont="1" applyBorder="1" applyAlignment="1">
      <alignment horizontal="right"/>
    </xf>
    <xf numFmtId="164" fontId="0" fillId="0" borderId="4" xfId="28" applyNumberFormat="1" applyFont="1" applyBorder="1"/>
    <xf numFmtId="0" fontId="0" fillId="0" borderId="1" xfId="0" applyFill="1" applyBorder="1" applyAlignment="1">
      <alignment horizontal="center"/>
    </xf>
    <xf numFmtId="164" fontId="0" fillId="0" borderId="4" xfId="28" applyNumberFormat="1" applyFont="1" applyBorder="1" applyAlignment="1">
      <alignment horizontal="right"/>
    </xf>
    <xf numFmtId="164" fontId="0" fillId="0" borderId="15" xfId="28" applyNumberFormat="1" applyFont="1" applyBorder="1"/>
    <xf numFmtId="0" fontId="2" fillId="0" borderId="16" xfId="0" applyFont="1" applyBorder="1" applyAlignment="1">
      <alignment horizontal="center" wrapText="1"/>
    </xf>
    <xf numFmtId="0" fontId="2" fillId="0" borderId="17" xfId="0" applyFont="1" applyBorder="1" applyAlignment="1">
      <alignment horizontal="center" wrapText="1"/>
    </xf>
    <xf numFmtId="0" fontId="2" fillId="0" borderId="18" xfId="0" applyFont="1" applyBorder="1" applyAlignment="1">
      <alignment horizontal="center" wrapText="1"/>
    </xf>
    <xf numFmtId="164" fontId="0" fillId="0" borderId="3" xfId="28" applyNumberFormat="1" applyFont="1" applyBorder="1" applyAlignment="1"/>
    <xf numFmtId="0" fontId="0" fillId="0" borderId="1" xfId="0" applyBorder="1" applyAlignment="1">
      <alignment horizontal="center" wrapText="1"/>
    </xf>
    <xf numFmtId="164" fontId="0" fillId="0" borderId="4" xfId="28" applyNumberFormat="1" applyFont="1" applyBorder="1" applyAlignment="1"/>
    <xf numFmtId="164" fontId="0" fillId="0" borderId="15" xfId="28" applyNumberFormat="1" applyFont="1" applyBorder="1" applyAlignment="1"/>
    <xf numFmtId="43" fontId="2" fillId="0" borderId="0" xfId="0" applyNumberFormat="1" applyFont="1" applyBorder="1" applyAlignment="1">
      <alignment horizontal="left"/>
    </xf>
    <xf numFmtId="43" fontId="0" fillId="0" borderId="3" xfId="28" applyFont="1" applyBorder="1" applyAlignment="1">
      <alignment horizontal="center"/>
    </xf>
    <xf numFmtId="4" fontId="0" fillId="0" borderId="0" xfId="0" applyNumberFormat="1"/>
    <xf numFmtId="165" fontId="2" fillId="0" borderId="0" xfId="0" applyNumberFormat="1" applyFont="1" applyBorder="1" applyAlignment="1">
      <alignment horizontal="left"/>
    </xf>
    <xf numFmtId="166" fontId="0" fillId="0" borderId="0" xfId="0" applyNumberFormat="1" applyBorder="1"/>
    <xf numFmtId="0" fontId="0" fillId="0" borderId="0" xfId="0"/>
    <xf numFmtId="0" fontId="0" fillId="0" borderId="22" xfId="0" applyBorder="1"/>
    <xf numFmtId="0" fontId="2" fillId="0" borderId="23" xfId="0" applyFont="1" applyBorder="1" applyAlignment="1">
      <alignment horizontal="center" wrapText="1"/>
    </xf>
    <xf numFmtId="0" fontId="2" fillId="0" borderId="24" xfId="0" applyFont="1" applyBorder="1" applyAlignment="1">
      <alignment horizontal="center" wrapText="1"/>
    </xf>
    <xf numFmtId="0" fontId="2" fillId="0" borderId="25" xfId="0" applyFont="1" applyBorder="1" applyAlignment="1">
      <alignment horizontal="center" wrapText="1"/>
    </xf>
    <xf numFmtId="164" fontId="0" fillId="0" borderId="27" xfId="28" applyNumberFormat="1" applyFont="1" applyBorder="1" applyAlignment="1"/>
    <xf numFmtId="0" fontId="0" fillId="0" borderId="28" xfId="0" applyBorder="1" applyAlignment="1">
      <alignment horizontal="center" wrapText="1"/>
    </xf>
    <xf numFmtId="164" fontId="0" fillId="0" borderId="29" xfId="28" applyNumberFormat="1" applyFont="1" applyBorder="1" applyAlignment="1"/>
    <xf numFmtId="164" fontId="0" fillId="0" borderId="30" xfId="28" applyNumberFormat="1" applyFont="1" applyBorder="1" applyAlignment="1"/>
    <xf numFmtId="164" fontId="0" fillId="0" borderId="31" xfId="28" applyNumberFormat="1" applyFont="1" applyBorder="1" applyAlignment="1"/>
    <xf numFmtId="164" fontId="0" fillId="0" borderId="32" xfId="28" applyNumberFormat="1" applyFont="1" applyBorder="1" applyAlignment="1"/>
    <xf numFmtId="0" fontId="0" fillId="0" borderId="33" xfId="0" applyBorder="1" applyAlignment="1">
      <alignment horizontal="center" wrapText="1"/>
    </xf>
    <xf numFmtId="164" fontId="0" fillId="0" borderId="34" xfId="28" applyNumberFormat="1" applyFont="1" applyBorder="1" applyAlignment="1"/>
    <xf numFmtId="164" fontId="0" fillId="0" borderId="35" xfId="28" applyNumberFormat="1" applyFont="1" applyBorder="1" applyAlignment="1"/>
    <xf numFmtId="4" fontId="0" fillId="0" borderId="26" xfId="0" applyNumberFormat="1" applyBorder="1"/>
    <xf numFmtId="0" fontId="0" fillId="0" borderId="32" xfId="0" applyBorder="1" applyAlignment="1">
      <alignment horizontal="center" wrapText="1"/>
    </xf>
    <xf numFmtId="0" fontId="0" fillId="0" borderId="0" xfId="0"/>
    <xf numFmtId="0" fontId="0" fillId="0" borderId="28" xfId="0" applyBorder="1" applyAlignment="1">
      <alignment horizontal="center"/>
    </xf>
    <xf numFmtId="164" fontId="0" fillId="0" borderId="29" xfId="28" applyNumberFormat="1" applyFont="1" applyBorder="1"/>
    <xf numFmtId="164" fontId="0" fillId="0" borderId="30" xfId="28" applyNumberFormat="1" applyFont="1" applyBorder="1"/>
    <xf numFmtId="0" fontId="0" fillId="0" borderId="0" xfId="0"/>
    <xf numFmtId="0" fontId="4" fillId="0" borderId="0" xfId="0" applyFont="1"/>
    <xf numFmtId="0" fontId="0" fillId="0" borderId="0" xfId="0" applyFont="1" applyAlignment="1">
      <alignment wrapText="1"/>
    </xf>
    <xf numFmtId="0" fontId="0" fillId="0" borderId="0" xfId="0" applyAlignment="1">
      <alignment horizontal="left"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0" fillId="0" borderId="0" xfId="0" applyFont="1" applyAlignment="1">
      <alignment horizontal="left" wrapText="1"/>
    </xf>
    <xf numFmtId="0" fontId="4" fillId="0" borderId="0" xfId="0" applyFont="1" applyAlignment="1">
      <alignment horizontal="left" wrapText="1"/>
    </xf>
    <xf numFmtId="0" fontId="0" fillId="0" borderId="20" xfId="0" applyBorder="1" applyAlignment="1">
      <alignment horizontal="center" vertical="center" wrapText="1"/>
    </xf>
    <xf numFmtId="0" fontId="0" fillId="0" borderId="21" xfId="0" applyBorder="1" applyAlignment="1">
      <alignment horizontal="center" vertical="center" wrapText="1"/>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Followed Hyperlink" xfId="45" builtinId="9" hidden="1"/>
    <cellStyle name="Followed Hyperlink" xfId="47" builtinId="9" hidden="1"/>
    <cellStyle name="Followed Hyperlink" xfId="48"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44" builtinId="8" hidden="1"/>
    <cellStyle name="Hyperlink 2" xfId="46"/>
    <cellStyle name="Input" xfId="35" builtinId="20" customBuiltin="1"/>
    <cellStyle name="Linked Cell" xfId="36" builtinId="24" customBuiltin="1"/>
    <cellStyle name="Neutral" xfId="37" builtinId="28" customBuiltin="1"/>
    <cellStyle name="Normal" xfId="0" builtinId="0"/>
    <cellStyle name="Normal 2" xfId="38"/>
    <cellStyle name="Note 2" xfId="39"/>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Transit Bus Fleet by Fuel Type, 2007-2015</a:t>
            </a:r>
          </a:p>
        </c:rich>
      </c:tx>
      <c:layout/>
      <c:overlay val="0"/>
    </c:title>
    <c:autoTitleDeleted val="0"/>
    <c:plotArea>
      <c:layout>
        <c:manualLayout>
          <c:layoutTarget val="inner"/>
          <c:xMode val="edge"/>
          <c:yMode val="edge"/>
          <c:x val="0.0852098370516185"/>
          <c:y val="0.104465182592917"/>
          <c:w val="0.71986917650919"/>
          <c:h val="0.813088579976886"/>
        </c:manualLayout>
      </c:layout>
      <c:barChart>
        <c:barDir val="col"/>
        <c:grouping val="stacked"/>
        <c:varyColors val="0"/>
        <c:ser>
          <c:idx val="5"/>
          <c:order val="0"/>
          <c:tx>
            <c:strRef>
              <c:f>'Active Transit Buses'!$H$3</c:f>
              <c:strCache>
                <c:ptCount val="1"/>
                <c:pt idx="0">
                  <c:v>Other</c:v>
                </c:pt>
              </c:strCache>
            </c:strRef>
          </c:tx>
          <c:invertIfNegative val="0"/>
          <c:cat>
            <c:strRef>
              <c:f>'Active Transit Buses'!$B$4:$B$12</c:f>
              <c:strCache>
                <c:ptCount val="9"/>
                <c:pt idx="0">
                  <c:v>2007</c:v>
                </c:pt>
                <c:pt idx="1">
                  <c:v>2008</c:v>
                </c:pt>
                <c:pt idx="2">
                  <c:v>2009</c:v>
                </c:pt>
                <c:pt idx="3">
                  <c:v>2010</c:v>
                </c:pt>
                <c:pt idx="4">
                  <c:v>2011</c:v>
                </c:pt>
                <c:pt idx="5">
                  <c:v>  2012**</c:v>
                </c:pt>
                <c:pt idx="6">
                  <c:v>2013</c:v>
                </c:pt>
                <c:pt idx="7">
                  <c:v>2014</c:v>
                </c:pt>
                <c:pt idx="8">
                  <c:v>2015</c:v>
                </c:pt>
              </c:strCache>
            </c:strRef>
          </c:cat>
          <c:val>
            <c:numRef>
              <c:f>'Active Transit Buses'!$H$4:$H$12</c:f>
              <c:numCache>
                <c:formatCode>_(* #,##0_);_(* \(#,##0\);_(* "-"??_);_(@_)</c:formatCode>
                <c:ptCount val="9"/>
                <c:pt idx="0">
                  <c:v>1109.233</c:v>
                </c:pt>
                <c:pt idx="1">
                  <c:v>266.024</c:v>
                </c:pt>
                <c:pt idx="2">
                  <c:v>518.6560000000001</c:v>
                </c:pt>
                <c:pt idx="3">
                  <c:v>132.478</c:v>
                </c:pt>
                <c:pt idx="4">
                  <c:v>269.152</c:v>
                </c:pt>
                <c:pt idx="5">
                  <c:v>237.0235</c:v>
                </c:pt>
                <c:pt idx="6">
                  <c:v>197.85</c:v>
                </c:pt>
                <c:pt idx="7">
                  <c:v>213.0</c:v>
                </c:pt>
                <c:pt idx="8">
                  <c:v>142.0</c:v>
                </c:pt>
              </c:numCache>
            </c:numRef>
          </c:val>
        </c:ser>
        <c:ser>
          <c:idx val="0"/>
          <c:order val="1"/>
          <c:tx>
            <c:strRef>
              <c:f>'Active Transit Buses'!$G$3</c:f>
              <c:strCache>
                <c:ptCount val="1"/>
                <c:pt idx="0">
                  <c:v>Biodiesel*</c:v>
                </c:pt>
              </c:strCache>
            </c:strRef>
          </c:tx>
          <c:invertIfNegative val="0"/>
          <c:cat>
            <c:strRef>
              <c:f>'Active Transit Buses'!$B$4:$B$12</c:f>
              <c:strCache>
                <c:ptCount val="9"/>
                <c:pt idx="0">
                  <c:v>2007</c:v>
                </c:pt>
                <c:pt idx="1">
                  <c:v>2008</c:v>
                </c:pt>
                <c:pt idx="2">
                  <c:v>2009</c:v>
                </c:pt>
                <c:pt idx="3">
                  <c:v>2010</c:v>
                </c:pt>
                <c:pt idx="4">
                  <c:v>2011</c:v>
                </c:pt>
                <c:pt idx="5">
                  <c:v>  2012**</c:v>
                </c:pt>
                <c:pt idx="6">
                  <c:v>2013</c:v>
                </c:pt>
                <c:pt idx="7">
                  <c:v>2014</c:v>
                </c:pt>
                <c:pt idx="8">
                  <c:v>2015</c:v>
                </c:pt>
              </c:strCache>
            </c:strRef>
          </c:cat>
          <c:val>
            <c:numRef>
              <c:f>'Active Transit Buses'!$G$4:$G$12</c:f>
              <c:numCache>
                <c:formatCode>_(* #,##0_);_(* \(#,##0\);_(* "-"??_);_(@_)</c:formatCode>
                <c:ptCount val="9"/>
                <c:pt idx="0" formatCode="_(* #,##0.00_);_(* \(#,##0.00\);_(* &quot;-&quot;??_);_(@_)">
                  <c:v>0.0</c:v>
                </c:pt>
                <c:pt idx="1">
                  <c:v>4389.396</c:v>
                </c:pt>
                <c:pt idx="2">
                  <c:v>4149.248000000001</c:v>
                </c:pt>
                <c:pt idx="3">
                  <c:v>5100.403</c:v>
                </c:pt>
                <c:pt idx="4">
                  <c:v>5315.752</c:v>
                </c:pt>
                <c:pt idx="5">
                  <c:v>5045.214500000001</c:v>
                </c:pt>
                <c:pt idx="6">
                  <c:v>4616.5</c:v>
                </c:pt>
                <c:pt idx="7">
                  <c:v>5472.0</c:v>
                </c:pt>
                <c:pt idx="8">
                  <c:v>5401.0</c:v>
                </c:pt>
              </c:numCache>
            </c:numRef>
          </c:val>
        </c:ser>
        <c:ser>
          <c:idx val="4"/>
          <c:order val="2"/>
          <c:tx>
            <c:strRef>
              <c:f>'Active Transit Buses'!$F$3</c:f>
              <c:strCache>
                <c:ptCount val="1"/>
                <c:pt idx="0">
                  <c:v>Gasoline</c:v>
                </c:pt>
              </c:strCache>
            </c:strRef>
          </c:tx>
          <c:spPr>
            <a:solidFill>
              <a:srgbClr val="C00000"/>
            </a:solidFill>
          </c:spPr>
          <c:invertIfNegative val="0"/>
          <c:cat>
            <c:strRef>
              <c:f>'Active Transit Buses'!$B$4:$B$12</c:f>
              <c:strCache>
                <c:ptCount val="9"/>
                <c:pt idx="0">
                  <c:v>2007</c:v>
                </c:pt>
                <c:pt idx="1">
                  <c:v>2008</c:v>
                </c:pt>
                <c:pt idx="2">
                  <c:v>2009</c:v>
                </c:pt>
                <c:pt idx="3">
                  <c:v>2010</c:v>
                </c:pt>
                <c:pt idx="4">
                  <c:v>2011</c:v>
                </c:pt>
                <c:pt idx="5">
                  <c:v>  2012**</c:v>
                </c:pt>
                <c:pt idx="6">
                  <c:v>2013</c:v>
                </c:pt>
                <c:pt idx="7">
                  <c:v>2014</c:v>
                </c:pt>
                <c:pt idx="8">
                  <c:v>2015</c:v>
                </c:pt>
              </c:strCache>
            </c:strRef>
          </c:cat>
          <c:val>
            <c:numRef>
              <c:f>'Active Transit Buses'!$F$4:$F$12</c:f>
              <c:numCache>
                <c:formatCode>_(* #,##0_);_(* \(#,##0\);_(* "-"??_);_(@_)</c:formatCode>
                <c:ptCount val="9"/>
                <c:pt idx="0">
                  <c:v>391.494</c:v>
                </c:pt>
                <c:pt idx="1">
                  <c:v>332.53</c:v>
                </c:pt>
                <c:pt idx="2">
                  <c:v>453.824</c:v>
                </c:pt>
                <c:pt idx="3">
                  <c:v>463.673</c:v>
                </c:pt>
                <c:pt idx="4">
                  <c:v>538.304</c:v>
                </c:pt>
                <c:pt idx="5">
                  <c:v>643.3495</c:v>
                </c:pt>
                <c:pt idx="6">
                  <c:v>725.4499999999999</c:v>
                </c:pt>
                <c:pt idx="7">
                  <c:v>711.0</c:v>
                </c:pt>
                <c:pt idx="8">
                  <c:v>781.0</c:v>
                </c:pt>
              </c:numCache>
            </c:numRef>
          </c:val>
        </c:ser>
        <c:ser>
          <c:idx val="3"/>
          <c:order val="3"/>
          <c:tx>
            <c:strRef>
              <c:f>'Active Transit Buses'!$E$3</c:f>
              <c:strCache>
                <c:ptCount val="1"/>
                <c:pt idx="0">
                  <c:v>Electric &amp; Hybrid</c:v>
                </c:pt>
              </c:strCache>
            </c:strRef>
          </c:tx>
          <c:invertIfNegative val="0"/>
          <c:cat>
            <c:strRef>
              <c:f>'Active Transit Buses'!$B$4:$B$12</c:f>
              <c:strCache>
                <c:ptCount val="9"/>
                <c:pt idx="0">
                  <c:v>2007</c:v>
                </c:pt>
                <c:pt idx="1">
                  <c:v>2008</c:v>
                </c:pt>
                <c:pt idx="2">
                  <c:v>2009</c:v>
                </c:pt>
                <c:pt idx="3">
                  <c:v>2010</c:v>
                </c:pt>
                <c:pt idx="4">
                  <c:v>2011</c:v>
                </c:pt>
                <c:pt idx="5">
                  <c:v>  2012**</c:v>
                </c:pt>
                <c:pt idx="6">
                  <c:v>2013</c:v>
                </c:pt>
                <c:pt idx="7">
                  <c:v>2014</c:v>
                </c:pt>
                <c:pt idx="8">
                  <c:v>2015</c:v>
                </c:pt>
              </c:strCache>
            </c:strRef>
          </c:cat>
          <c:val>
            <c:numRef>
              <c:f>'Active Transit Buses'!$E$4:$E$12</c:f>
              <c:numCache>
                <c:formatCode>_(* #,##0_);_(* \(#,##0\);_(* "-"??_);_(@_)</c:formatCode>
                <c:ptCount val="9"/>
                <c:pt idx="0">
                  <c:v>1500.727</c:v>
                </c:pt>
                <c:pt idx="1">
                  <c:v>2527.228</c:v>
                </c:pt>
                <c:pt idx="2">
                  <c:v>3176.768</c:v>
                </c:pt>
                <c:pt idx="3">
                  <c:v>4636.73</c:v>
                </c:pt>
                <c:pt idx="4">
                  <c:v>5921.344</c:v>
                </c:pt>
                <c:pt idx="5">
                  <c:v>7449.31</c:v>
                </c:pt>
                <c:pt idx="6">
                  <c:v>8705.4</c:v>
                </c:pt>
                <c:pt idx="7">
                  <c:v>12721.0</c:v>
                </c:pt>
                <c:pt idx="8">
                  <c:v>12294.0</c:v>
                </c:pt>
              </c:numCache>
            </c:numRef>
          </c:val>
        </c:ser>
        <c:ser>
          <c:idx val="2"/>
          <c:order val="4"/>
          <c:tx>
            <c:strRef>
              <c:f>'Active Transit Buses'!$D$3</c:f>
              <c:strCache>
                <c:ptCount val="1"/>
                <c:pt idx="0">
                  <c:v>CNG, LNG &amp; Blends</c:v>
                </c:pt>
              </c:strCache>
            </c:strRef>
          </c:tx>
          <c:invertIfNegative val="0"/>
          <c:cat>
            <c:strRef>
              <c:f>'Active Transit Buses'!$B$4:$B$12</c:f>
              <c:strCache>
                <c:ptCount val="9"/>
                <c:pt idx="0">
                  <c:v>2007</c:v>
                </c:pt>
                <c:pt idx="1">
                  <c:v>2008</c:v>
                </c:pt>
                <c:pt idx="2">
                  <c:v>2009</c:v>
                </c:pt>
                <c:pt idx="3">
                  <c:v>2010</c:v>
                </c:pt>
                <c:pt idx="4">
                  <c:v>2011</c:v>
                </c:pt>
                <c:pt idx="5">
                  <c:v>  2012**</c:v>
                </c:pt>
                <c:pt idx="6">
                  <c:v>2013</c:v>
                </c:pt>
                <c:pt idx="7">
                  <c:v>2014</c:v>
                </c:pt>
                <c:pt idx="8">
                  <c:v>2015</c:v>
                </c:pt>
              </c:strCache>
            </c:strRef>
          </c:cat>
          <c:val>
            <c:numRef>
              <c:f>'Active Transit Buses'!$D$4:$D$12</c:f>
              <c:numCache>
                <c:formatCode>_(* #,##0_);_(* \(#,##0\);_(* "-"??_);_(@_)</c:formatCode>
                <c:ptCount val="9"/>
                <c:pt idx="0">
                  <c:v>10178.844</c:v>
                </c:pt>
                <c:pt idx="1">
                  <c:v>12303.61</c:v>
                </c:pt>
                <c:pt idx="2">
                  <c:v>11864.256</c:v>
                </c:pt>
                <c:pt idx="3">
                  <c:v>12320.454</c:v>
                </c:pt>
                <c:pt idx="4">
                  <c:v>12515.568</c:v>
                </c:pt>
                <c:pt idx="5">
                  <c:v>13070.153</c:v>
                </c:pt>
                <c:pt idx="6">
                  <c:v>13190.0</c:v>
                </c:pt>
                <c:pt idx="7">
                  <c:v>11939.0</c:v>
                </c:pt>
                <c:pt idx="8">
                  <c:v>16416.0</c:v>
                </c:pt>
              </c:numCache>
            </c:numRef>
          </c:val>
        </c:ser>
        <c:ser>
          <c:idx val="1"/>
          <c:order val="5"/>
          <c:tx>
            <c:strRef>
              <c:f>'Active Transit Buses'!$C$3</c:f>
              <c:strCache>
                <c:ptCount val="1"/>
                <c:pt idx="0">
                  <c:v>Diesel</c:v>
                </c:pt>
              </c:strCache>
            </c:strRef>
          </c:tx>
          <c:spPr>
            <a:solidFill>
              <a:schemeClr val="tx1">
                <a:lumMod val="50000"/>
                <a:lumOff val="50000"/>
              </a:schemeClr>
            </a:solidFill>
          </c:spPr>
          <c:invertIfNegative val="0"/>
          <c:cat>
            <c:strRef>
              <c:f>'Active Transit Buses'!$B$4:$B$12</c:f>
              <c:strCache>
                <c:ptCount val="9"/>
                <c:pt idx="0">
                  <c:v>2007</c:v>
                </c:pt>
                <c:pt idx="1">
                  <c:v>2008</c:v>
                </c:pt>
                <c:pt idx="2">
                  <c:v>2009</c:v>
                </c:pt>
                <c:pt idx="3">
                  <c:v>2010</c:v>
                </c:pt>
                <c:pt idx="4">
                  <c:v>2011</c:v>
                </c:pt>
                <c:pt idx="5">
                  <c:v>  2012**</c:v>
                </c:pt>
                <c:pt idx="6">
                  <c:v>2013</c:v>
                </c:pt>
                <c:pt idx="7">
                  <c:v>2014</c:v>
                </c:pt>
                <c:pt idx="8">
                  <c:v>2015</c:v>
                </c:pt>
              </c:strCache>
            </c:strRef>
          </c:cat>
          <c:val>
            <c:numRef>
              <c:f>'Active Transit Buses'!$C$4:$C$12</c:f>
              <c:numCache>
                <c:formatCode>_(* #,##0_);_(* \(#,##0\);_(* "-"??_);_(@_)</c:formatCode>
                <c:ptCount val="9"/>
                <c:pt idx="0">
                  <c:v>52068.702</c:v>
                </c:pt>
                <c:pt idx="1">
                  <c:v>46687.212</c:v>
                </c:pt>
                <c:pt idx="2">
                  <c:v>44669.248</c:v>
                </c:pt>
                <c:pt idx="3">
                  <c:v>43585.262</c:v>
                </c:pt>
                <c:pt idx="4">
                  <c:v>42727.88</c:v>
                </c:pt>
                <c:pt idx="5">
                  <c:v>41275.9495</c:v>
                </c:pt>
                <c:pt idx="6">
                  <c:v>38514.8</c:v>
                </c:pt>
                <c:pt idx="7">
                  <c:v>40010.0</c:v>
                </c:pt>
                <c:pt idx="8">
                  <c:v>36102.0</c:v>
                </c:pt>
              </c:numCache>
            </c:numRef>
          </c:val>
        </c:ser>
        <c:dLbls>
          <c:showLegendKey val="0"/>
          <c:showVal val="0"/>
          <c:showCatName val="0"/>
          <c:showSerName val="0"/>
          <c:showPercent val="0"/>
          <c:showBubbleSize val="0"/>
        </c:dLbls>
        <c:gapWidth val="150"/>
        <c:overlap val="100"/>
        <c:axId val="-2145202376"/>
        <c:axId val="2147005016"/>
      </c:barChart>
      <c:catAx>
        <c:axId val="-21452023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47005016"/>
        <c:crosses val="autoZero"/>
        <c:auto val="1"/>
        <c:lblAlgn val="ctr"/>
        <c:lblOffset val="100"/>
        <c:noMultiLvlLbl val="0"/>
      </c:catAx>
      <c:valAx>
        <c:axId val="2147005016"/>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Thousand Buses</a:t>
                </a:r>
              </a:p>
            </c:rich>
          </c:tx>
          <c:layout/>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45202376"/>
        <c:crosses val="autoZero"/>
        <c:crossBetween val="between"/>
        <c:dispUnits>
          <c:builtInUnit val="thousands"/>
        </c:dispUnits>
      </c:valAx>
    </c:plotArea>
    <c:legend>
      <c:legendPos val="r"/>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1" r="0.700000000000001"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www.afdc.energy.gov/data/%23www.afdc.energy.gov/data/" TargetMode="External"/></Relationships>
</file>

<file path=xl/drawings/drawing1.xml><?xml version="1.0" encoding="utf-8"?>
<xdr:wsDr xmlns:xdr="http://schemas.openxmlformats.org/drawingml/2006/spreadsheetDrawing" xmlns:a="http://schemas.openxmlformats.org/drawingml/2006/main">
  <xdr:twoCellAnchor>
    <xdr:from>
      <xdr:col>10</xdr:col>
      <xdr:colOff>14817</xdr:colOff>
      <xdr:row>1</xdr:row>
      <xdr:rowOff>8466</xdr:rowOff>
    </xdr:from>
    <xdr:to>
      <xdr:col>22</xdr:col>
      <xdr:colOff>464608</xdr:colOff>
      <xdr:row>28</xdr:row>
      <xdr:rowOff>17991</xdr:rowOff>
    </xdr:to>
    <xdr:graphicFrame macro="">
      <xdr:nvGraphicFramePr>
        <xdr:cNvPr id="1537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0.78508</cdr:x>
      <cdr:y>0.93955</cdr:y>
    </cdr:from>
    <cdr:to>
      <cdr:x>1</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5915025" y="4420912"/>
          <a:ext cx="1619250" cy="284438"/>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1000" b="0" i="0" u="none" strike="noStrike" baseline="0">
              <a:solidFill>
                <a:srgbClr val="000000"/>
              </a:solidFill>
              <a:latin typeface="Arial"/>
              <a:cs typeface="Arial"/>
            </a:rPr>
            <a:t>www.afdc.energy.gov/data/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zoomScale="90" zoomScaleNormal="90" zoomScalePageLayoutView="90" workbookViewId="0">
      <selection activeCell="B4" sqref="B4"/>
    </sheetView>
  </sheetViews>
  <sheetFormatPr baseColWidth="10" defaultColWidth="8.83203125" defaultRowHeight="12" x14ac:dyDescent="0"/>
  <cols>
    <col min="1" max="1" width="3.5" customWidth="1"/>
    <col min="2" max="2" width="10.33203125" customWidth="1"/>
    <col min="3" max="3" width="10.33203125" bestFit="1" customWidth="1"/>
    <col min="4" max="4" width="10.83203125" customWidth="1"/>
    <col min="5" max="5" width="9.5" bestFit="1" customWidth="1"/>
    <col min="6" max="6" width="9.6640625" customWidth="1"/>
    <col min="7" max="7" width="10.83203125" customWidth="1"/>
    <col min="8" max="8" width="9.5" bestFit="1" customWidth="1"/>
    <col min="9" max="9" width="10.33203125" bestFit="1" customWidth="1"/>
  </cols>
  <sheetData>
    <row r="1" spans="1:10" ht="13" thickBot="1"/>
    <row r="2" spans="1:10" ht="28.5" customHeight="1" thickBot="1">
      <c r="B2" s="55" t="s">
        <v>12</v>
      </c>
      <c r="C2" s="56"/>
      <c r="D2" s="56"/>
      <c r="E2" s="56"/>
      <c r="F2" s="56"/>
      <c r="G2" s="56"/>
      <c r="H2" s="56"/>
      <c r="I2" s="57"/>
    </row>
    <row r="3" spans="1:10" ht="24.75" customHeight="1">
      <c r="B3" s="33" t="s">
        <v>6</v>
      </c>
      <c r="C3" s="34" t="s">
        <v>0</v>
      </c>
      <c r="D3" s="34" t="s">
        <v>8</v>
      </c>
      <c r="E3" s="34" t="s">
        <v>1</v>
      </c>
      <c r="F3" s="34" t="s">
        <v>2</v>
      </c>
      <c r="G3" s="34" t="s">
        <v>17</v>
      </c>
      <c r="H3" s="34" t="s">
        <v>3</v>
      </c>
      <c r="I3" s="35" t="s">
        <v>4</v>
      </c>
      <c r="J3" s="2"/>
    </row>
    <row r="4" spans="1:10">
      <c r="B4" s="23">
        <v>2007</v>
      </c>
      <c r="C4" s="22">
        <v>52068.702000000005</v>
      </c>
      <c r="D4" s="22">
        <v>10178.843999999999</v>
      </c>
      <c r="E4" s="22">
        <v>1500.7269999999999</v>
      </c>
      <c r="F4" s="22">
        <v>391.49400000000003</v>
      </c>
      <c r="G4" s="27" t="str">
        <f t="shared" ref="G4" si="0">"-"</f>
        <v>-</v>
      </c>
      <c r="H4" s="22">
        <v>1109.2330000000002</v>
      </c>
      <c r="I4" s="24">
        <f t="shared" ref="I4:I7" si="1">SUM(C4:H4)</f>
        <v>65249</v>
      </c>
      <c r="J4" s="28"/>
    </row>
    <row r="5" spans="1:10">
      <c r="B5" s="23">
        <v>2008</v>
      </c>
      <c r="C5" s="22">
        <v>46687.212</v>
      </c>
      <c r="D5" s="22">
        <v>12303.61</v>
      </c>
      <c r="E5" s="22">
        <v>2527.2280000000001</v>
      </c>
      <c r="F5" s="22">
        <v>332.53000000000003</v>
      </c>
      <c r="G5" s="22">
        <v>4389.3960000000006</v>
      </c>
      <c r="H5" s="22">
        <v>266.024</v>
      </c>
      <c r="I5" s="24">
        <f t="shared" si="1"/>
        <v>66506</v>
      </c>
      <c r="J5" s="28"/>
    </row>
    <row r="6" spans="1:10">
      <c r="B6" s="23">
        <v>2009</v>
      </c>
      <c r="C6" s="22">
        <v>44669.248</v>
      </c>
      <c r="D6" s="22">
        <v>11864.255999999999</v>
      </c>
      <c r="E6" s="22">
        <v>3176.768</v>
      </c>
      <c r="F6" s="22">
        <v>453.82400000000001</v>
      </c>
      <c r="G6" s="22">
        <v>4149.2480000000005</v>
      </c>
      <c r="H6" s="22">
        <v>518.65600000000006</v>
      </c>
      <c r="I6" s="24">
        <v>64832</v>
      </c>
      <c r="J6" s="28"/>
    </row>
    <row r="7" spans="1:10">
      <c r="B7" s="23">
        <v>2010</v>
      </c>
      <c r="C7" s="22">
        <v>43585.262000000002</v>
      </c>
      <c r="D7" s="22">
        <v>12320.454</v>
      </c>
      <c r="E7" s="22">
        <v>4636.7300000000005</v>
      </c>
      <c r="F7" s="22">
        <v>463.673</v>
      </c>
      <c r="G7" s="22">
        <v>5100.4030000000002</v>
      </c>
      <c r="H7" s="22">
        <v>132.47800000000001</v>
      </c>
      <c r="I7" s="24">
        <f t="shared" si="1"/>
        <v>66239.000000000015</v>
      </c>
      <c r="J7" s="28"/>
    </row>
    <row r="8" spans="1:10">
      <c r="B8" s="23">
        <v>2011</v>
      </c>
      <c r="C8" s="22">
        <f>67288*0.635</f>
        <v>42727.88</v>
      </c>
      <c r="D8" s="22">
        <f>67288*0.186</f>
        <v>12515.567999999999</v>
      </c>
      <c r="E8" s="22">
        <f>67288*0.088</f>
        <v>5921.3440000000001</v>
      </c>
      <c r="F8" s="22">
        <f>67288*0.008</f>
        <v>538.30399999999997</v>
      </c>
      <c r="G8" s="22">
        <f>67288*0.079</f>
        <v>5315.7520000000004</v>
      </c>
      <c r="H8" s="22">
        <f>67288*0.004</f>
        <v>269.15199999999999</v>
      </c>
      <c r="I8" s="24">
        <f>SUM(C8:H8)</f>
        <v>67288</v>
      </c>
      <c r="J8" s="28"/>
    </row>
    <row r="9" spans="1:10">
      <c r="B9" s="23" t="s">
        <v>14</v>
      </c>
      <c r="C9" s="22">
        <f>67721*((0.584+0.635)/2)</f>
        <v>41275.949499999995</v>
      </c>
      <c r="D9" s="22">
        <f>67721*((0.2+0.186)/2)</f>
        <v>13070.153</v>
      </c>
      <c r="E9" s="22">
        <f>67721*((0.132+0.088)/2)</f>
        <v>7449.31</v>
      </c>
      <c r="F9" s="22">
        <f>67721*((0.011+0.008)/2)</f>
        <v>643.34950000000003</v>
      </c>
      <c r="G9" s="22">
        <f>67721*((0.07+0.079)/2)</f>
        <v>5045.214500000001</v>
      </c>
      <c r="H9" s="22">
        <f>67721*((0.003+0.004)/2)</f>
        <v>237.02350000000001</v>
      </c>
      <c r="I9" s="24">
        <f>SUM(C9:H9)</f>
        <v>67720.999999999985</v>
      </c>
      <c r="J9" s="28"/>
    </row>
    <row r="10" spans="1:10">
      <c r="B10" s="37">
        <v>2013</v>
      </c>
      <c r="C10" s="38">
        <f>65950*0.584</f>
        <v>38514.799999999996</v>
      </c>
      <c r="D10" s="38">
        <f>65950*0.2</f>
        <v>13190</v>
      </c>
      <c r="E10" s="38">
        <f>65950*0.132</f>
        <v>8705.4</v>
      </c>
      <c r="F10" s="38">
        <f>65950*0.011</f>
        <v>725.44999999999993</v>
      </c>
      <c r="G10" s="38">
        <f>65950*0.07</f>
        <v>4616.5</v>
      </c>
      <c r="H10" s="38">
        <f>65950*0.003</f>
        <v>197.85</v>
      </c>
      <c r="I10" s="39">
        <f>SUM(C10:H10)</f>
        <v>65950</v>
      </c>
      <c r="J10" s="28"/>
    </row>
    <row r="11" spans="1:10" s="31" customFormat="1">
      <c r="A11" s="32"/>
      <c r="B11" s="46">
        <v>2014</v>
      </c>
      <c r="C11" s="22">
        <v>40010</v>
      </c>
      <c r="D11" s="22">
        <v>11939</v>
      </c>
      <c r="E11" s="22">
        <v>12721</v>
      </c>
      <c r="F11" s="22">
        <v>711</v>
      </c>
      <c r="G11" s="41">
        <v>5472</v>
      </c>
      <c r="H11" s="40">
        <v>213</v>
      </c>
      <c r="I11" s="39">
        <f t="shared" ref="I11:I12" si="2">SUM(C11:H11)</f>
        <v>71066</v>
      </c>
      <c r="J11" s="45"/>
    </row>
    <row r="12" spans="1:10" s="31" customFormat="1" ht="13" thickBot="1">
      <c r="A12" s="32"/>
      <c r="B12" s="42">
        <v>2015</v>
      </c>
      <c r="C12" s="43">
        <v>36102</v>
      </c>
      <c r="D12" s="43">
        <v>16416</v>
      </c>
      <c r="E12" s="43">
        <v>12294</v>
      </c>
      <c r="F12" s="43">
        <v>781</v>
      </c>
      <c r="G12" s="44">
        <v>5401</v>
      </c>
      <c r="H12" s="36">
        <v>142</v>
      </c>
      <c r="I12" s="25">
        <f t="shared" si="2"/>
        <v>71136</v>
      </c>
      <c r="J12" s="28"/>
    </row>
    <row r="13" spans="1:10">
      <c r="B13" s="3"/>
      <c r="C13" s="4"/>
      <c r="D13" s="30"/>
      <c r="E13" s="4"/>
      <c r="F13" s="4"/>
      <c r="G13" s="4"/>
      <c r="H13" s="4"/>
      <c r="I13" s="4"/>
      <c r="J13" s="1"/>
    </row>
    <row r="14" spans="1:10">
      <c r="B14" s="7" t="s">
        <v>7</v>
      </c>
      <c r="C14" s="7"/>
      <c r="D14" s="29"/>
      <c r="E14" s="26"/>
      <c r="F14" s="7"/>
      <c r="G14" s="26"/>
      <c r="H14" s="7"/>
      <c r="I14" s="7"/>
      <c r="J14" s="1"/>
    </row>
    <row r="15" spans="1:10" ht="29.25" customHeight="1">
      <c r="B15" s="58" t="s">
        <v>19</v>
      </c>
      <c r="C15" s="54"/>
      <c r="D15" s="54"/>
      <c r="E15" s="54"/>
      <c r="F15" s="54"/>
      <c r="G15" s="54"/>
      <c r="H15" s="54"/>
      <c r="I15" s="54"/>
      <c r="J15" s="1"/>
    </row>
    <row r="16" spans="1:10">
      <c r="B16" s="8" t="s">
        <v>5</v>
      </c>
      <c r="C16" s="8"/>
      <c r="D16" s="8"/>
      <c r="E16" s="8"/>
      <c r="F16" s="8"/>
      <c r="G16" s="8"/>
      <c r="H16" s="8"/>
      <c r="I16" s="8"/>
      <c r="J16" s="1"/>
    </row>
    <row r="17" spans="2:11" ht="39.75" customHeight="1">
      <c r="B17" s="58" t="s">
        <v>13</v>
      </c>
      <c r="C17" s="59"/>
      <c r="D17" s="59"/>
      <c r="E17" s="59"/>
      <c r="F17" s="59"/>
      <c r="G17" s="59"/>
      <c r="H17" s="59"/>
      <c r="I17" s="59"/>
      <c r="J17" s="1"/>
    </row>
    <row r="18" spans="2:11" ht="42" customHeight="1">
      <c r="B18" s="53" t="s">
        <v>15</v>
      </c>
      <c r="C18" s="53"/>
      <c r="D18" s="53"/>
      <c r="E18" s="53"/>
      <c r="F18" s="53"/>
      <c r="G18" s="53"/>
      <c r="H18" s="53"/>
      <c r="I18" s="53"/>
      <c r="J18" s="1"/>
    </row>
    <row r="19" spans="2:11" ht="26.25" customHeight="1">
      <c r="B19" s="58" t="s">
        <v>18</v>
      </c>
      <c r="C19" s="59"/>
      <c r="D19" s="59"/>
      <c r="E19" s="59"/>
      <c r="F19" s="59"/>
      <c r="G19" s="59"/>
      <c r="H19" s="59"/>
      <c r="I19" s="59"/>
      <c r="J19" s="1"/>
    </row>
    <row r="20" spans="2:11" ht="26.25" customHeight="1">
      <c r="B20" s="54" t="s">
        <v>10</v>
      </c>
      <c r="C20" s="54"/>
      <c r="D20" s="54"/>
      <c r="E20" s="54"/>
      <c r="F20" s="54"/>
      <c r="G20" s="54"/>
      <c r="H20" s="54"/>
      <c r="I20" s="54"/>
      <c r="J20" s="1"/>
      <c r="K20" s="12"/>
    </row>
    <row r="21" spans="2:11">
      <c r="B21" s="51" t="s">
        <v>11</v>
      </c>
      <c r="C21" s="51"/>
      <c r="D21" s="51"/>
      <c r="E21" s="51"/>
      <c r="F21" s="51"/>
      <c r="G21" s="51"/>
      <c r="H21" s="51"/>
      <c r="I21" s="51"/>
      <c r="J21" s="1"/>
      <c r="K21" s="12"/>
    </row>
    <row r="22" spans="2:11">
      <c r="B22" s="52" t="s">
        <v>20</v>
      </c>
      <c r="C22" s="51"/>
      <c r="D22" s="51"/>
      <c r="E22" s="51"/>
      <c r="F22" s="51"/>
      <c r="G22" s="51"/>
      <c r="H22" s="51"/>
      <c r="I22" s="51"/>
      <c r="J22" s="1"/>
      <c r="K22" s="12"/>
    </row>
    <row r="23" spans="2:11">
      <c r="J23" s="28"/>
    </row>
    <row r="24" spans="2:11">
      <c r="J24" s="1"/>
    </row>
    <row r="25" spans="2:11">
      <c r="J25" s="1"/>
    </row>
    <row r="26" spans="2:11" ht="29.25" customHeight="1"/>
    <row r="28" spans="2:11" ht="13.5" customHeight="1"/>
    <row r="29" spans="2:11" ht="40" customHeight="1"/>
    <row r="30" spans="2:11" ht="42.75" customHeight="1"/>
    <row r="31" spans="2:11" ht="28.5" customHeight="1"/>
    <row r="32" spans="2:11" ht="27.75" customHeight="1"/>
  </sheetData>
  <mergeCells count="8">
    <mergeCell ref="B21:I21"/>
    <mergeCell ref="B22:I22"/>
    <mergeCell ref="B18:I18"/>
    <mergeCell ref="B20:I20"/>
    <mergeCell ref="B2:I2"/>
    <mergeCell ref="B15:I15"/>
    <mergeCell ref="B17:I17"/>
    <mergeCell ref="B19:I19"/>
  </mergeCells>
  <pageMargins left="0.75" right="0.75" top="1" bottom="1" header="0.5" footer="0.5"/>
  <pageSetup orientation="portrait"/>
  <headerFooter alignWithMargins="0"/>
  <ignoredErrors>
    <ignoredError sqref="I7 I4:I5 I11:I12" formulaRang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workbookViewId="0">
      <selection activeCell="I12" sqref="I12"/>
    </sheetView>
  </sheetViews>
  <sheetFormatPr baseColWidth="10" defaultColWidth="8.83203125" defaultRowHeight="12" x14ac:dyDescent="0"/>
  <cols>
    <col min="1" max="1" width="4.5" customWidth="1"/>
    <col min="3" max="3" width="11.5" bestFit="1" customWidth="1"/>
    <col min="4" max="4" width="14.5" customWidth="1"/>
    <col min="5" max="5" width="10.5" bestFit="1" customWidth="1"/>
    <col min="6" max="6" width="11.1640625" customWidth="1"/>
    <col min="7" max="7" width="10.83203125" customWidth="1"/>
    <col min="8" max="8" width="10.5" bestFit="1" customWidth="1"/>
  </cols>
  <sheetData>
    <row r="1" spans="2:9" ht="13" thickBot="1">
      <c r="I1" s="3"/>
    </row>
    <row r="2" spans="2:9" ht="22.5" customHeight="1" thickBot="1">
      <c r="B2" s="55" t="s">
        <v>9</v>
      </c>
      <c r="C2" s="60"/>
      <c r="D2" s="60"/>
      <c r="E2" s="60"/>
      <c r="F2" s="60"/>
      <c r="G2" s="60"/>
      <c r="H2" s="61"/>
      <c r="I2" s="13"/>
    </row>
    <row r="3" spans="2:9" ht="27" customHeight="1">
      <c r="B3" s="19" t="s">
        <v>6</v>
      </c>
      <c r="C3" s="20" t="s">
        <v>0</v>
      </c>
      <c r="D3" s="20" t="s">
        <v>8</v>
      </c>
      <c r="E3" s="20" t="s">
        <v>1</v>
      </c>
      <c r="F3" s="20" t="s">
        <v>2</v>
      </c>
      <c r="G3" s="20" t="s">
        <v>17</v>
      </c>
      <c r="H3" s="21" t="s">
        <v>3</v>
      </c>
      <c r="I3" s="9"/>
    </row>
    <row r="4" spans="2:9">
      <c r="B4" s="5">
        <v>2007</v>
      </c>
      <c r="C4" s="10">
        <v>52068.702000000005</v>
      </c>
      <c r="D4" s="10">
        <v>10178.843999999999</v>
      </c>
      <c r="E4" s="10">
        <v>1500.7269999999999</v>
      </c>
      <c r="F4" s="10">
        <v>391.49400000000003</v>
      </c>
      <c r="G4" s="10">
        <v>0</v>
      </c>
      <c r="H4" s="15">
        <v>1109.2330000000002</v>
      </c>
      <c r="I4" s="1"/>
    </row>
    <row r="5" spans="2:9">
      <c r="B5" s="5">
        <v>2008</v>
      </c>
      <c r="C5" s="10">
        <v>46687.212</v>
      </c>
      <c r="D5" s="10">
        <v>12303.61</v>
      </c>
      <c r="E5" s="10">
        <v>2527.2280000000001</v>
      </c>
      <c r="F5" s="10">
        <v>332.53000000000003</v>
      </c>
      <c r="G5" s="10">
        <v>4389.3960000000006</v>
      </c>
      <c r="H5" s="15">
        <v>266.024</v>
      </c>
      <c r="I5" s="1"/>
    </row>
    <row r="6" spans="2:9">
      <c r="B6" s="5">
        <v>2009</v>
      </c>
      <c r="C6" s="10">
        <v>44669.248</v>
      </c>
      <c r="D6" s="10">
        <v>11864.255999999999</v>
      </c>
      <c r="E6" s="10">
        <v>3176.768</v>
      </c>
      <c r="F6" s="10">
        <v>453.82400000000001</v>
      </c>
      <c r="G6" s="10">
        <v>4149.2480000000005</v>
      </c>
      <c r="H6" s="15">
        <v>518.65600000000006</v>
      </c>
      <c r="I6" s="1"/>
    </row>
    <row r="7" spans="2:9">
      <c r="B7" s="16">
        <v>2010</v>
      </c>
      <c r="C7" s="10">
        <v>43585</v>
      </c>
      <c r="D7" s="10">
        <v>12320</v>
      </c>
      <c r="E7" s="10">
        <v>4637</v>
      </c>
      <c r="F7" s="10">
        <v>464</v>
      </c>
      <c r="G7" s="10">
        <v>5100</v>
      </c>
      <c r="H7" s="15">
        <v>132</v>
      </c>
      <c r="I7" s="1"/>
    </row>
    <row r="8" spans="2:9">
      <c r="B8" s="5">
        <v>2011</v>
      </c>
      <c r="C8" s="14">
        <v>42727.88</v>
      </c>
      <c r="D8" s="14">
        <v>12515.567999999999</v>
      </c>
      <c r="E8" s="14">
        <v>5921.3440000000001</v>
      </c>
      <c r="F8" s="14">
        <v>538.30399999999997</v>
      </c>
      <c r="G8" s="14">
        <v>5315.7520000000004</v>
      </c>
      <c r="H8" s="17">
        <v>269.15199999999999</v>
      </c>
      <c r="I8" s="1"/>
    </row>
    <row r="9" spans="2:9">
      <c r="B9" s="5" t="s">
        <v>16</v>
      </c>
      <c r="C9" s="10">
        <v>41275.949499999995</v>
      </c>
      <c r="D9" s="10">
        <v>13070.153</v>
      </c>
      <c r="E9" s="10">
        <v>7449.31</v>
      </c>
      <c r="F9" s="10">
        <v>643.34950000000003</v>
      </c>
      <c r="G9" s="10">
        <v>5045.214500000001</v>
      </c>
      <c r="H9" s="15">
        <v>237.02350000000001</v>
      </c>
      <c r="I9" s="1"/>
    </row>
    <row r="10" spans="2:9" s="47" customFormat="1">
      <c r="B10" s="48">
        <v>2013</v>
      </c>
      <c r="C10" s="49">
        <v>38514.800000000003</v>
      </c>
      <c r="D10" s="49">
        <v>13190</v>
      </c>
      <c r="E10" s="49">
        <v>8705.4</v>
      </c>
      <c r="F10" s="49">
        <v>725.45</v>
      </c>
      <c r="G10" s="49">
        <v>4616.5</v>
      </c>
      <c r="H10" s="50">
        <v>197.85</v>
      </c>
      <c r="I10" s="1"/>
    </row>
    <row r="11" spans="2:9" s="47" customFormat="1">
      <c r="B11" s="48">
        <v>2014</v>
      </c>
      <c r="C11" s="49">
        <v>40010</v>
      </c>
      <c r="D11" s="49">
        <v>11939</v>
      </c>
      <c r="E11" s="49">
        <v>12721</v>
      </c>
      <c r="F11" s="49">
        <v>711</v>
      </c>
      <c r="G11" s="49">
        <v>5472</v>
      </c>
      <c r="H11" s="50">
        <v>213</v>
      </c>
      <c r="I11" s="1"/>
    </row>
    <row r="12" spans="2:9" ht="13" thickBot="1">
      <c r="B12" s="6">
        <v>2015</v>
      </c>
      <c r="C12" s="11">
        <v>36102</v>
      </c>
      <c r="D12" s="11">
        <v>16416</v>
      </c>
      <c r="E12" s="11">
        <v>12294</v>
      </c>
      <c r="F12" s="11">
        <v>781</v>
      </c>
      <c r="G12" s="11">
        <v>5401</v>
      </c>
      <c r="H12" s="18">
        <v>142</v>
      </c>
      <c r="I12" s="1"/>
    </row>
    <row r="13" spans="2:9">
      <c r="I13" s="1"/>
    </row>
    <row r="14" spans="2:9">
      <c r="I14" s="1"/>
    </row>
    <row r="15" spans="2:9">
      <c r="I15" s="1"/>
    </row>
    <row r="16" spans="2:9">
      <c r="I16" s="1"/>
    </row>
    <row r="17" spans="9:10">
      <c r="I17" s="1"/>
    </row>
    <row r="18" spans="9:10">
      <c r="I18" s="1"/>
    </row>
    <row r="19" spans="9:10">
      <c r="I19" s="1"/>
    </row>
    <row r="20" spans="9:10">
      <c r="I20" s="4"/>
      <c r="J20" s="1"/>
    </row>
  </sheetData>
  <mergeCells count="1">
    <mergeCell ref="B2:H2"/>
  </mergeCells>
  <phoneticPr fontId="1"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Active Transit Buses</vt:lpstr>
      <vt:lpstr>Condensed</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Transit Buses by Fuel Type</dc:title>
  <dc:creator>cjohnson</dc:creator>
  <dc:description>Trend of buses powered by various fuels in the U.S. from 1996-2007</dc:description>
  <cp:lastModifiedBy>Heidi Pawlowski</cp:lastModifiedBy>
  <dcterms:created xsi:type="dcterms:W3CDTF">2009-01-29T22:41:55Z</dcterms:created>
  <dcterms:modified xsi:type="dcterms:W3CDTF">2016-09-28T23:50:15Z</dcterms:modified>
</cp:coreProperties>
</file>